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showInkAnnotation="0" updateLinks="never" codeName="ThisWorkbook"/>
  <xr:revisionPtr revIDLastSave="0" documentId="13_ncr:1_{00E7BEFB-5605-4851-8690-A3E6580403AC}" xr6:coauthVersionLast="47" xr6:coauthVersionMax="47" xr10:uidLastSave="{00000000-0000-0000-0000-000000000000}"/>
  <bookViews>
    <workbookView xWindow="-28910" yWindow="-8410" windowWidth="29020" windowHeight="15700" xr2:uid="{158D6F9D-F2AC-4054-9CA8-38C33EC8A63D}"/>
  </bookViews>
  <sheets>
    <sheet name="CoverSheet" sheetId="41" r:id="rId1"/>
    <sheet name="Table of Contents" sheetId="2" r:id="rId2"/>
    <sheet name="Description" sheetId="40" r:id="rId3"/>
    <sheet name="Reopener" sheetId="42" r:id="rId4"/>
    <sheet name="ANAR guidance" sheetId="50" r:id="rId5"/>
    <sheet name="CPI" sheetId="47" r:id="rId6"/>
    <sheet name="Historical" sheetId="43" r:id="rId7"/>
    <sheet name="Thresholds" sheetId="51" r:id="rId8"/>
    <sheet name="Inputs" sheetId="24" r:id="rId9"/>
    <sheet name="EDB data" sheetId="25" r:id="rId10"/>
    <sheet name="Timing" sheetId="26" r:id="rId11"/>
    <sheet name="RAB" sheetId="27" r:id="rId12"/>
    <sheet name="TAX" sheetId="28" r:id="rId13"/>
    <sheet name="BBAR" sheetId="29" r:id="rId14"/>
    <sheet name="MAR" sheetId="23" r:id="rId15"/>
    <sheet name="IRR" sheetId="18" r:id="rId16"/>
  </sheets>
  <definedNames>
    <definedName name="_xlnm._FilterDatabase" localSheetId="6" hidden="1">Historical!$B$2:$Y$5</definedName>
    <definedName name="EDB_Name">'EDB data'!$C$4</definedName>
    <definedName name="_xlnm.Print_Area" localSheetId="4">'ANAR guidance'!$A$1:$V$95</definedName>
    <definedName name="_xlnm.Print_Area" localSheetId="13">BBAR!$A$1:$N$142</definedName>
    <definedName name="_xlnm.Print_Area" localSheetId="0">CoverSheet!$A$1:$D$15</definedName>
    <definedName name="_xlnm.Print_Area" localSheetId="5">CPI!$A$1:$S$66</definedName>
    <definedName name="_xlnm.Print_Area" localSheetId="2">Description!$A$1:$D$76</definedName>
    <definedName name="_xlnm.Print_Area" localSheetId="9">'EDB data'!$A$1:$I$73</definedName>
    <definedName name="_xlnm.Print_Area" localSheetId="6">Historical!$A$1:$AJ$11</definedName>
    <definedName name="_xlnm.Print_Area" localSheetId="8">Inputs!$A$1:$T$68</definedName>
    <definedName name="_xlnm.Print_Area" localSheetId="15">IRR!$A$1:$T$48</definedName>
    <definedName name="_xlnm.Print_Area" localSheetId="14">MAR!$A$1:$M$40</definedName>
    <definedName name="_xlnm.Print_Area" localSheetId="11">RAB!$A$1:$M$102</definedName>
    <definedName name="_xlnm.Print_Area" localSheetId="3">Reopener!$A$1:$V$145</definedName>
    <definedName name="_xlnm.Print_Area" localSheetId="1">'Table of Contents'!$A$1:$D$18</definedName>
    <definedName name="_xlnm.Print_Area" localSheetId="12">TAX!$A$1:$L$193</definedName>
    <definedName name="_xlnm.Print_Area" localSheetId="7">Thresholds!$A$1:$Q$51</definedName>
    <definedName name="_xlnm.Print_Area" localSheetId="10">Timing!$A$1:$P$43</definedName>
    <definedName name="rEDBNames">Inputs!$B$23:$Q$23</definedName>
    <definedName name="ReopCapex">Reopener!$D$74</definedName>
    <definedName name="ReopMAR">Reopener!$D$66</definedName>
    <definedName name="ReopOpex">Reopener!$D$73</definedName>
    <definedName name="SelectedEDB">Reopener!$D$58</definedName>
    <definedName name="WACC">'EDB data'!$B$9</definedName>
    <definedName name="XfactorAnchor">Inputs!$A$38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3" i="47" l="1"/>
  <c r="I108" i="42"/>
  <c r="I153" i="42"/>
  <c r="H153" i="42"/>
  <c r="G153" i="42"/>
  <c r="F153" i="42"/>
  <c r="E153" i="42"/>
  <c r="D153" i="42"/>
  <c r="I152" i="42"/>
  <c r="E152" i="42"/>
  <c r="F152" i="42"/>
  <c r="G152" i="42"/>
  <c r="H152" i="42"/>
  <c r="D152" i="42"/>
  <c r="B62" i="47"/>
  <c r="E43" i="47"/>
  <c r="F43" i="47" s="1"/>
  <c r="D43" i="47"/>
  <c r="C14" i="41"/>
  <c r="D72" i="42"/>
  <c r="E72" i="42"/>
  <c r="D46" i="42"/>
  <c r="D67" i="42" l="1"/>
  <c r="B27" i="42"/>
  <c r="B26" i="42"/>
  <c r="B25" i="42"/>
  <c r="H74" i="42" l="1"/>
  <c r="G74" i="42"/>
  <c r="F74" i="42"/>
  <c r="E74" i="42"/>
  <c r="D74" i="42"/>
  <c r="C4" i="40" l="1"/>
  <c r="F128" i="42"/>
  <c r="F129" i="42" s="1"/>
  <c r="G144" i="42" s="1"/>
  <c r="G128" i="42"/>
  <c r="G129" i="42" s="1"/>
  <c r="H144" i="42" s="1"/>
  <c r="H128" i="42"/>
  <c r="H129" i="42" s="1"/>
  <c r="I144" i="42" s="1"/>
  <c r="D128" i="42"/>
  <c r="D129" i="42" s="1"/>
  <c r="E144" i="42" s="1"/>
  <c r="F136" i="42"/>
  <c r="H118" i="42"/>
  <c r="Y6" i="43" s="1"/>
  <c r="E128" i="42"/>
  <c r="F118" i="42"/>
  <c r="W6" i="43" s="1"/>
  <c r="G118" i="42"/>
  <c r="D45" i="47"/>
  <c r="D44" i="47"/>
  <c r="D37" i="47"/>
  <c r="D38" i="47"/>
  <c r="D39" i="47"/>
  <c r="D40" i="47"/>
  <c r="D41" i="47"/>
  <c r="D42" i="47"/>
  <c r="D46" i="47"/>
  <c r="D47" i="47"/>
  <c r="D48" i="47"/>
  <c r="D23" i="47"/>
  <c r="D59" i="47"/>
  <c r="D58" i="47"/>
  <c r="D57" i="47"/>
  <c r="D56" i="47"/>
  <c r="D55" i="47"/>
  <c r="D54" i="47"/>
  <c r="D28" i="47"/>
  <c r="D53" i="47"/>
  <c r="D52" i="47"/>
  <c r="D51" i="47"/>
  <c r="D50" i="47"/>
  <c r="D49" i="47"/>
  <c r="D36" i="47"/>
  <c r="D35" i="47"/>
  <c r="D34" i="47"/>
  <c r="D33" i="47"/>
  <c r="D32" i="47"/>
  <c r="D31" i="47"/>
  <c r="D30" i="47"/>
  <c r="D29" i="47"/>
  <c r="D27" i="47"/>
  <c r="D26" i="47"/>
  <c r="D24" i="47"/>
  <c r="D25" i="47"/>
  <c r="C31" i="18"/>
  <c r="S30" i="18"/>
  <c r="R30" i="18"/>
  <c r="Q30" i="18"/>
  <c r="P30" i="18"/>
  <c r="O30" i="18"/>
  <c r="N30" i="18"/>
  <c r="M30" i="18"/>
  <c r="L30" i="18"/>
  <c r="K30" i="18"/>
  <c r="J30" i="18"/>
  <c r="I30" i="18"/>
  <c r="H30" i="18"/>
  <c r="G30" i="18"/>
  <c r="F30" i="18"/>
  <c r="E30" i="18"/>
  <c r="S29" i="18"/>
  <c r="R29" i="18"/>
  <c r="Q29" i="18"/>
  <c r="P29" i="18"/>
  <c r="O29" i="18"/>
  <c r="N29" i="18"/>
  <c r="M29" i="18"/>
  <c r="L29" i="18"/>
  <c r="K29" i="18"/>
  <c r="J29" i="18"/>
  <c r="I29" i="18"/>
  <c r="H29" i="18"/>
  <c r="G29" i="18"/>
  <c r="F29" i="18"/>
  <c r="E29" i="18"/>
  <c r="S27" i="18"/>
  <c r="R27" i="18"/>
  <c r="Q27" i="18"/>
  <c r="P27" i="18"/>
  <c r="O27" i="18"/>
  <c r="N27" i="18"/>
  <c r="M27" i="18"/>
  <c r="L27" i="18"/>
  <c r="K27" i="18"/>
  <c r="J27" i="18"/>
  <c r="I27" i="18"/>
  <c r="H27" i="18"/>
  <c r="G27" i="18"/>
  <c r="F27" i="18"/>
  <c r="E27" i="18"/>
  <c r="D27" i="18"/>
  <c r="S26" i="18"/>
  <c r="R26" i="18"/>
  <c r="Q26" i="18"/>
  <c r="P26" i="18"/>
  <c r="O26" i="18"/>
  <c r="N26" i="18"/>
  <c r="M26" i="18"/>
  <c r="L26" i="18"/>
  <c r="K26" i="18"/>
  <c r="J26" i="18"/>
  <c r="I26" i="18"/>
  <c r="H26" i="18"/>
  <c r="G26" i="18"/>
  <c r="F26" i="18"/>
  <c r="E26" i="18"/>
  <c r="D26" i="18"/>
  <c r="S25" i="18"/>
  <c r="R25" i="18"/>
  <c r="Q25" i="18"/>
  <c r="P25" i="18"/>
  <c r="O25" i="18"/>
  <c r="N25" i="18"/>
  <c r="M25" i="18"/>
  <c r="L25" i="18"/>
  <c r="K25" i="18"/>
  <c r="J25" i="18"/>
  <c r="I25" i="18"/>
  <c r="H25" i="18"/>
  <c r="G25" i="18"/>
  <c r="F25" i="18"/>
  <c r="E25" i="18"/>
  <c r="D25" i="18"/>
  <c r="S23" i="18"/>
  <c r="R23" i="18"/>
  <c r="Q23" i="18"/>
  <c r="P23" i="18"/>
  <c r="O23" i="18"/>
  <c r="N23" i="18"/>
  <c r="M23" i="18"/>
  <c r="L23" i="18"/>
  <c r="K23" i="18"/>
  <c r="J23" i="18"/>
  <c r="I23" i="18"/>
  <c r="H23" i="18"/>
  <c r="G23" i="18"/>
  <c r="F23" i="18"/>
  <c r="E23" i="18"/>
  <c r="D23" i="18"/>
  <c r="S22" i="18"/>
  <c r="R22" i="18"/>
  <c r="Q22" i="18"/>
  <c r="P22" i="18"/>
  <c r="O22" i="18"/>
  <c r="N22" i="18"/>
  <c r="M22" i="18"/>
  <c r="L22" i="18"/>
  <c r="K22" i="18"/>
  <c r="J22" i="18"/>
  <c r="I22" i="18"/>
  <c r="H22" i="18"/>
  <c r="G22" i="18"/>
  <c r="F22" i="18"/>
  <c r="E22" i="18"/>
  <c r="D22" i="18"/>
  <c r="A18" i="18"/>
  <c r="H13" i="18"/>
  <c r="G13" i="18"/>
  <c r="F13" i="18"/>
  <c r="E13" i="18"/>
  <c r="D13" i="18"/>
  <c r="C5" i="18"/>
  <c r="H4" i="18"/>
  <c r="G4" i="18"/>
  <c r="F4" i="18"/>
  <c r="E4" i="18"/>
  <c r="D4" i="18"/>
  <c r="A39" i="23"/>
  <c r="H37" i="23"/>
  <c r="G37" i="23"/>
  <c r="F37" i="23"/>
  <c r="E37" i="23"/>
  <c r="D37" i="23"/>
  <c r="A34" i="23"/>
  <c r="J23" i="23"/>
  <c r="J22" i="23"/>
  <c r="A20" i="23"/>
  <c r="A19" i="23"/>
  <c r="A18" i="23"/>
  <c r="H16" i="23"/>
  <c r="G16" i="23"/>
  <c r="F16" i="23"/>
  <c r="E16" i="23"/>
  <c r="D16" i="23"/>
  <c r="A12" i="23"/>
  <c r="C11" i="23"/>
  <c r="C10" i="23"/>
  <c r="A7" i="23"/>
  <c r="C6" i="23"/>
  <c r="H5" i="23"/>
  <c r="G5" i="23"/>
  <c r="F5" i="23"/>
  <c r="E5" i="23"/>
  <c r="D5" i="23"/>
  <c r="H4" i="23"/>
  <c r="G4" i="23"/>
  <c r="F4" i="23"/>
  <c r="E4" i="23"/>
  <c r="D4" i="23"/>
  <c r="A139" i="29"/>
  <c r="E138" i="29"/>
  <c r="D138" i="29"/>
  <c r="J137" i="29"/>
  <c r="I137" i="29"/>
  <c r="H137" i="29"/>
  <c r="G137" i="29"/>
  <c r="F137" i="29"/>
  <c r="E137" i="29"/>
  <c r="D137" i="29"/>
  <c r="A134" i="29"/>
  <c r="A133" i="29"/>
  <c r="J130" i="29"/>
  <c r="I130" i="29"/>
  <c r="H130" i="29"/>
  <c r="G130" i="29"/>
  <c r="F130" i="29"/>
  <c r="J118" i="29"/>
  <c r="I118" i="29"/>
  <c r="H118" i="29"/>
  <c r="G118" i="29"/>
  <c r="F118" i="29"/>
  <c r="J103" i="29"/>
  <c r="I103" i="29"/>
  <c r="H103" i="29"/>
  <c r="G103" i="29"/>
  <c r="F103" i="29"/>
  <c r="J89" i="29"/>
  <c r="I89" i="29"/>
  <c r="H89" i="29"/>
  <c r="G89" i="29"/>
  <c r="F89" i="29"/>
  <c r="J79" i="29"/>
  <c r="I79" i="29"/>
  <c r="H79" i="29"/>
  <c r="G79" i="29"/>
  <c r="F79" i="29"/>
  <c r="J71" i="29"/>
  <c r="I71" i="29"/>
  <c r="H71" i="29"/>
  <c r="G71" i="29"/>
  <c r="F71" i="29"/>
  <c r="J63" i="29"/>
  <c r="I63" i="29"/>
  <c r="H63" i="29"/>
  <c r="G63" i="29"/>
  <c r="F63" i="29"/>
  <c r="J55" i="29"/>
  <c r="I55" i="29"/>
  <c r="H55" i="29"/>
  <c r="G55" i="29"/>
  <c r="F55" i="29"/>
  <c r="E55" i="29"/>
  <c r="D55" i="29"/>
  <c r="C16" i="29"/>
  <c r="C15" i="29"/>
  <c r="C14" i="29"/>
  <c r="C13" i="29"/>
  <c r="C12" i="29"/>
  <c r="J6" i="29"/>
  <c r="I6" i="29"/>
  <c r="H6" i="29"/>
  <c r="G6" i="29"/>
  <c r="F6" i="29"/>
  <c r="E6" i="29"/>
  <c r="D6" i="29"/>
  <c r="J5" i="29"/>
  <c r="I5" i="29"/>
  <c r="H5" i="29"/>
  <c r="G5" i="29"/>
  <c r="F5" i="29"/>
  <c r="J4" i="29"/>
  <c r="I4" i="29"/>
  <c r="H4" i="29"/>
  <c r="G4" i="29"/>
  <c r="F4" i="29"/>
  <c r="E4" i="29"/>
  <c r="D4" i="29"/>
  <c r="D182" i="28"/>
  <c r="J181" i="28"/>
  <c r="I181" i="28"/>
  <c r="H181" i="28"/>
  <c r="G181" i="28"/>
  <c r="F181" i="28"/>
  <c r="E181" i="28"/>
  <c r="D181" i="28"/>
  <c r="J138" i="28"/>
  <c r="I138" i="28"/>
  <c r="H138" i="28"/>
  <c r="G138" i="28"/>
  <c r="F138" i="28"/>
  <c r="J102" i="28"/>
  <c r="I102" i="28"/>
  <c r="H102" i="28"/>
  <c r="G102" i="28"/>
  <c r="F102" i="28"/>
  <c r="E102" i="28"/>
  <c r="D102" i="28"/>
  <c r="J94" i="28"/>
  <c r="I94" i="28"/>
  <c r="H94" i="28"/>
  <c r="G94" i="28"/>
  <c r="F94" i="28"/>
  <c r="E94" i="28"/>
  <c r="D94" i="28"/>
  <c r="J86" i="28"/>
  <c r="I86" i="28"/>
  <c r="H86" i="28"/>
  <c r="G86" i="28"/>
  <c r="F86" i="28"/>
  <c r="E86" i="28"/>
  <c r="D86" i="28"/>
  <c r="J77" i="28"/>
  <c r="I77" i="28"/>
  <c r="H77" i="28"/>
  <c r="G77" i="28"/>
  <c r="F77" i="28"/>
  <c r="E77" i="28"/>
  <c r="D77" i="28"/>
  <c r="J67" i="28"/>
  <c r="I67" i="28"/>
  <c r="H67" i="28"/>
  <c r="G67" i="28"/>
  <c r="F67" i="28"/>
  <c r="E67" i="28"/>
  <c r="D67" i="28"/>
  <c r="D64" i="28"/>
  <c r="D62" i="28"/>
  <c r="E59" i="28" s="1"/>
  <c r="E61" i="28" s="1"/>
  <c r="D61" i="28"/>
  <c r="J60" i="28"/>
  <c r="I60" i="28"/>
  <c r="H60" i="28"/>
  <c r="G60" i="28"/>
  <c r="F60" i="28"/>
  <c r="E60" i="28"/>
  <c r="D60" i="28"/>
  <c r="C58" i="28"/>
  <c r="A58" i="28"/>
  <c r="D57" i="28"/>
  <c r="E54" i="28" s="1"/>
  <c r="D56" i="28"/>
  <c r="J55" i="28"/>
  <c r="I55" i="28"/>
  <c r="H55" i="28"/>
  <c r="G55" i="28"/>
  <c r="F55" i="28"/>
  <c r="E55" i="28"/>
  <c r="D55" i="28"/>
  <c r="C53" i="28"/>
  <c r="A53" i="28"/>
  <c r="D52" i="28"/>
  <c r="E49" i="28" s="1"/>
  <c r="E51" i="28" s="1"/>
  <c r="D51" i="28"/>
  <c r="J50" i="28"/>
  <c r="I50" i="28"/>
  <c r="H50" i="28"/>
  <c r="G50" i="28"/>
  <c r="F50" i="28"/>
  <c r="E50" i="28"/>
  <c r="D50" i="28"/>
  <c r="C48" i="28"/>
  <c r="A48" i="28"/>
  <c r="D47" i="28"/>
  <c r="E44" i="28" s="1"/>
  <c r="E46" i="28" s="1"/>
  <c r="D46" i="28"/>
  <c r="J45" i="28"/>
  <c r="I45" i="28"/>
  <c r="H45" i="28"/>
  <c r="G45" i="28"/>
  <c r="F45" i="28"/>
  <c r="E45" i="28"/>
  <c r="D45" i="28"/>
  <c r="C43" i="28"/>
  <c r="A43" i="28"/>
  <c r="D42" i="28"/>
  <c r="E39" i="28" s="1"/>
  <c r="E41" i="28" s="1"/>
  <c r="D41" i="28"/>
  <c r="J40" i="28"/>
  <c r="I40" i="28"/>
  <c r="H40" i="28"/>
  <c r="G40" i="28"/>
  <c r="F40" i="28"/>
  <c r="E40" i="28"/>
  <c r="D40" i="28"/>
  <c r="C38" i="28"/>
  <c r="A38" i="28"/>
  <c r="D37" i="28"/>
  <c r="E34" i="28" s="1"/>
  <c r="D36" i="28"/>
  <c r="J35" i="28"/>
  <c r="I35" i="28"/>
  <c r="H35" i="28"/>
  <c r="G35" i="28"/>
  <c r="F35" i="28"/>
  <c r="E35" i="28"/>
  <c r="D35" i="28"/>
  <c r="C33" i="28"/>
  <c r="A33" i="28"/>
  <c r="J29" i="28"/>
  <c r="I29" i="28"/>
  <c r="H29" i="28"/>
  <c r="G29" i="28"/>
  <c r="F29" i="28"/>
  <c r="E29" i="28"/>
  <c r="D29" i="28"/>
  <c r="D27" i="28"/>
  <c r="D17" i="28"/>
  <c r="D16" i="28"/>
  <c r="D8" i="28"/>
  <c r="J6" i="28"/>
  <c r="I6" i="28"/>
  <c r="H6" i="28"/>
  <c r="G6" i="28"/>
  <c r="F6" i="28"/>
  <c r="E6" i="28"/>
  <c r="D6" i="28"/>
  <c r="J5" i="28"/>
  <c r="I5" i="28"/>
  <c r="H5" i="28"/>
  <c r="G5" i="28"/>
  <c r="F5" i="28"/>
  <c r="E5" i="28"/>
  <c r="D5" i="28"/>
  <c r="J4" i="28"/>
  <c r="I4" i="28"/>
  <c r="H4" i="28"/>
  <c r="G4" i="28"/>
  <c r="F4" i="28"/>
  <c r="E4" i="28"/>
  <c r="D4" i="28"/>
  <c r="J94" i="27"/>
  <c r="I94" i="27"/>
  <c r="H94" i="27"/>
  <c r="G94" i="27"/>
  <c r="F94" i="27"/>
  <c r="E94" i="27"/>
  <c r="D94" i="27"/>
  <c r="A86" i="27"/>
  <c r="A85" i="27"/>
  <c r="J83" i="27"/>
  <c r="I83" i="27"/>
  <c r="H83" i="27"/>
  <c r="G83" i="27"/>
  <c r="F83" i="27"/>
  <c r="E83" i="27"/>
  <c r="D83" i="27"/>
  <c r="D78" i="27"/>
  <c r="D76" i="27"/>
  <c r="D71" i="27"/>
  <c r="J69" i="27"/>
  <c r="I69" i="27"/>
  <c r="H69" i="27"/>
  <c r="G69" i="27"/>
  <c r="F69" i="27"/>
  <c r="E69" i="27"/>
  <c r="D69" i="27"/>
  <c r="C67" i="27"/>
  <c r="A66" i="27"/>
  <c r="D64" i="27"/>
  <c r="J62" i="27"/>
  <c r="I62" i="27"/>
  <c r="H62" i="27"/>
  <c r="G62" i="27"/>
  <c r="F62" i="27"/>
  <c r="E62" i="27"/>
  <c r="D62" i="27"/>
  <c r="C60" i="27"/>
  <c r="A59" i="27"/>
  <c r="D57" i="27"/>
  <c r="J55" i="27"/>
  <c r="I55" i="27"/>
  <c r="H55" i="27"/>
  <c r="G55" i="27"/>
  <c r="F55" i="27"/>
  <c r="E55" i="27"/>
  <c r="D55" i="27"/>
  <c r="C53" i="27"/>
  <c r="A52" i="27"/>
  <c r="D50" i="27"/>
  <c r="J48" i="27"/>
  <c r="I48" i="27"/>
  <c r="H48" i="27"/>
  <c r="G48" i="27"/>
  <c r="F48" i="27"/>
  <c r="E48" i="27"/>
  <c r="D48" i="27"/>
  <c r="C46" i="27"/>
  <c r="A45" i="27"/>
  <c r="D43" i="27"/>
  <c r="J41" i="27"/>
  <c r="I41" i="27"/>
  <c r="H41" i="27"/>
  <c r="G41" i="27"/>
  <c r="F41" i="27"/>
  <c r="E41" i="27"/>
  <c r="D41" i="27"/>
  <c r="C39" i="27"/>
  <c r="A38" i="27"/>
  <c r="D36" i="27"/>
  <c r="J34" i="27"/>
  <c r="I34" i="27"/>
  <c r="H34" i="27"/>
  <c r="G34" i="27"/>
  <c r="F34" i="27"/>
  <c r="E34" i="27"/>
  <c r="D34" i="27"/>
  <c r="C32" i="27"/>
  <c r="A31" i="27"/>
  <c r="J28" i="27"/>
  <c r="I28" i="27"/>
  <c r="H28" i="27"/>
  <c r="G28" i="27"/>
  <c r="F28" i="27"/>
  <c r="E28" i="27"/>
  <c r="J27" i="27"/>
  <c r="I27" i="27"/>
  <c r="H27" i="27"/>
  <c r="G27" i="27"/>
  <c r="F27" i="27"/>
  <c r="E27" i="27"/>
  <c r="D27" i="27"/>
  <c r="J19" i="27"/>
  <c r="I19" i="27"/>
  <c r="H19" i="27"/>
  <c r="G19" i="27"/>
  <c r="F19" i="27"/>
  <c r="E19" i="27"/>
  <c r="D19" i="27"/>
  <c r="C11" i="27"/>
  <c r="J5" i="27"/>
  <c r="I5" i="27"/>
  <c r="H5" i="27"/>
  <c r="G5" i="27"/>
  <c r="F5" i="27"/>
  <c r="E5" i="27"/>
  <c r="D5" i="27"/>
  <c r="C42" i="26"/>
  <c r="C41" i="26"/>
  <c r="A41" i="26"/>
  <c r="C40" i="26"/>
  <c r="C39" i="26"/>
  <c r="A39" i="26"/>
  <c r="D35" i="26"/>
  <c r="C35" i="26"/>
  <c r="O31" i="26"/>
  <c r="N31" i="26"/>
  <c r="M31" i="26"/>
  <c r="L31" i="26"/>
  <c r="K31" i="26"/>
  <c r="J31" i="26"/>
  <c r="I31" i="26"/>
  <c r="H31" i="26"/>
  <c r="G31" i="26"/>
  <c r="F31" i="26"/>
  <c r="E31" i="26"/>
  <c r="D31" i="26"/>
  <c r="C31" i="26"/>
  <c r="C26" i="26"/>
  <c r="C25" i="26"/>
  <c r="C24" i="26"/>
  <c r="C23" i="26"/>
  <c r="C20" i="26"/>
  <c r="C19" i="26"/>
  <c r="C18" i="26"/>
  <c r="C17" i="26"/>
  <c r="C16" i="26"/>
  <c r="C15" i="26"/>
  <c r="C14" i="26"/>
  <c r="C13" i="26"/>
  <c r="C12" i="26"/>
  <c r="C9" i="26"/>
  <c r="C8" i="26"/>
  <c r="C7" i="26"/>
  <c r="C6" i="26"/>
  <c r="D5" i="26"/>
  <c r="C5" i="26"/>
  <c r="A72" i="25"/>
  <c r="A71" i="25"/>
  <c r="A70" i="25"/>
  <c r="A69" i="25"/>
  <c r="A68" i="25"/>
  <c r="A67" i="25"/>
  <c r="A64" i="25"/>
  <c r="A63" i="25"/>
  <c r="A62" i="25"/>
  <c r="A61" i="25"/>
  <c r="A60" i="25"/>
  <c r="A59" i="25"/>
  <c r="A58" i="25"/>
  <c r="A55" i="25"/>
  <c r="A54" i="25"/>
  <c r="A53" i="25"/>
  <c r="A52" i="25"/>
  <c r="A51" i="25"/>
  <c r="A50" i="25"/>
  <c r="A49" i="25"/>
  <c r="A46" i="25"/>
  <c r="A45" i="25"/>
  <c r="A44" i="25"/>
  <c r="A43" i="25"/>
  <c r="A42" i="25"/>
  <c r="A40" i="25"/>
  <c r="A39" i="25"/>
  <c r="A38" i="25"/>
  <c r="A37" i="25"/>
  <c r="A36" i="25"/>
  <c r="A35" i="25"/>
  <c r="A34" i="25"/>
  <c r="A33" i="25"/>
  <c r="A32" i="25"/>
  <c r="A31" i="25"/>
  <c r="A30" i="25"/>
  <c r="A29" i="25"/>
  <c r="A28" i="25"/>
  <c r="H24" i="25"/>
  <c r="G24" i="25"/>
  <c r="F24" i="25"/>
  <c r="E24" i="25"/>
  <c r="D24" i="25"/>
  <c r="C24" i="25"/>
  <c r="B24" i="25"/>
  <c r="A24" i="25"/>
  <c r="A23" i="25"/>
  <c r="A22" i="25"/>
  <c r="H21" i="25"/>
  <c r="G21" i="25"/>
  <c r="F21" i="25"/>
  <c r="E21" i="25"/>
  <c r="D21" i="25"/>
  <c r="A21" i="25"/>
  <c r="H20" i="25"/>
  <c r="G20" i="25"/>
  <c r="F20" i="25"/>
  <c r="E20" i="25"/>
  <c r="D20" i="25"/>
  <c r="C20" i="25"/>
  <c r="B20" i="25"/>
  <c r="A20" i="25"/>
  <c r="H19" i="25"/>
  <c r="G19" i="25"/>
  <c r="F19" i="25"/>
  <c r="E19" i="25"/>
  <c r="D19" i="25"/>
  <c r="C19" i="25"/>
  <c r="B19" i="25"/>
  <c r="B17" i="25"/>
  <c r="A17" i="25"/>
  <c r="B16" i="25"/>
  <c r="A16" i="25"/>
  <c r="B15" i="25"/>
  <c r="A15" i="25"/>
  <c r="B14" i="25"/>
  <c r="A14" i="25"/>
  <c r="B13" i="25"/>
  <c r="A13" i="25"/>
  <c r="B12" i="25"/>
  <c r="A12" i="25"/>
  <c r="B11" i="25"/>
  <c r="A11" i="25"/>
  <c r="B10" i="25"/>
  <c r="A10" i="25"/>
  <c r="B9" i="25"/>
  <c r="A9" i="25"/>
  <c r="C4" i="25"/>
  <c r="P1" i="51" s="1"/>
  <c r="A67" i="24"/>
  <c r="A66" i="24"/>
  <c r="A65" i="24"/>
  <c r="A64" i="24"/>
  <c r="A63" i="24"/>
  <c r="A62" i="24"/>
  <c r="A60" i="24"/>
  <c r="A59" i="24"/>
  <c r="A58" i="24"/>
  <c r="A57" i="24"/>
  <c r="A56" i="24"/>
  <c r="A55" i="24"/>
  <c r="A54" i="24"/>
  <c r="A52" i="24"/>
  <c r="A51" i="24"/>
  <c r="A50" i="24"/>
  <c r="A49" i="24"/>
  <c r="A48" i="24"/>
  <c r="A47" i="24"/>
  <c r="A46" i="24"/>
  <c r="A44" i="24"/>
  <c r="A43" i="24"/>
  <c r="A42" i="24"/>
  <c r="A41" i="24"/>
  <c r="A40" i="24"/>
  <c r="A37" i="24"/>
  <c r="U16" i="24"/>
  <c r="U15" i="24"/>
  <c r="U14" i="24"/>
  <c r="U13" i="24"/>
  <c r="U12" i="24"/>
  <c r="U11" i="24"/>
  <c r="U10" i="24"/>
  <c r="F23" i="25"/>
  <c r="F9" i="23" s="1"/>
  <c r="E23" i="25"/>
  <c r="E9" i="23" s="1"/>
  <c r="D23" i="25"/>
  <c r="D9" i="23" s="1"/>
  <c r="U9" i="24"/>
  <c r="H22" i="25"/>
  <c r="J13" i="27" s="1"/>
  <c r="J29" i="27" s="1"/>
  <c r="G22" i="25"/>
  <c r="I13" i="27" s="1"/>
  <c r="I29" i="27" s="1"/>
  <c r="F22" i="25"/>
  <c r="H13" i="27" s="1"/>
  <c r="H29" i="27" s="1"/>
  <c r="E22" i="25"/>
  <c r="G13" i="27" s="1"/>
  <c r="G29" i="27" s="1"/>
  <c r="D22" i="25"/>
  <c r="F13" i="27" s="1"/>
  <c r="F29" i="27" s="1"/>
  <c r="C22" i="25"/>
  <c r="E13" i="27" s="1"/>
  <c r="E29" i="27" s="1"/>
  <c r="B22" i="25"/>
  <c r="D13" i="27" s="1"/>
  <c r="D29" i="27" s="1"/>
  <c r="U8" i="24"/>
  <c r="U7" i="24"/>
  <c r="I6" i="24"/>
  <c r="H6" i="24"/>
  <c r="G6" i="24"/>
  <c r="F6" i="24"/>
  <c r="E6" i="24"/>
  <c r="D6" i="24"/>
  <c r="C6" i="24"/>
  <c r="C9" i="51"/>
  <c r="AF11" i="43"/>
  <c r="E47" i="42" s="1"/>
  <c r="AE11" i="43"/>
  <c r="D11" i="43"/>
  <c r="AI11" i="43" s="1"/>
  <c r="E41" i="47"/>
  <c r="E40" i="47"/>
  <c r="E39" i="47"/>
  <c r="E38" i="47"/>
  <c r="E37" i="47"/>
  <c r="E36" i="47"/>
  <c r="E35" i="47"/>
  <c r="E34" i="47"/>
  <c r="E33" i="47"/>
  <c r="E32" i="47"/>
  <c r="E31" i="47"/>
  <c r="E30" i="47"/>
  <c r="E29" i="47"/>
  <c r="E28" i="47"/>
  <c r="E27" i="47"/>
  <c r="E26" i="47"/>
  <c r="E25" i="47"/>
  <c r="E24" i="47"/>
  <c r="I64" i="50"/>
  <c r="B38" i="50"/>
  <c r="B8" i="50"/>
  <c r="B6" i="50"/>
  <c r="B5" i="50"/>
  <c r="D118" i="42"/>
  <c r="U6" i="43" s="1"/>
  <c r="H117" i="42"/>
  <c r="T6" i="43" s="1"/>
  <c r="G117" i="42"/>
  <c r="S6" i="43" s="1"/>
  <c r="F117" i="42"/>
  <c r="R6" i="43" s="1"/>
  <c r="E117" i="42"/>
  <c r="Q6" i="43" s="1"/>
  <c r="D117" i="42"/>
  <c r="P6" i="43" s="1"/>
  <c r="F113" i="42"/>
  <c r="E6" i="43" s="1"/>
  <c r="E113" i="42"/>
  <c r="D6" i="43" s="1"/>
  <c r="D113" i="42"/>
  <c r="C9" i="43" s="1"/>
  <c r="C11" i="43" s="1"/>
  <c r="H91" i="42"/>
  <c r="H124" i="42" s="1"/>
  <c r="H22" i="50" s="1"/>
  <c r="G91" i="42"/>
  <c r="G124" i="42" s="1"/>
  <c r="G22" i="50" s="1"/>
  <c r="F91" i="42"/>
  <c r="F124" i="42" s="1"/>
  <c r="F22" i="50" s="1"/>
  <c r="E91" i="42"/>
  <c r="E124" i="42" s="1"/>
  <c r="E22" i="50" s="1"/>
  <c r="D91" i="42"/>
  <c r="D124" i="42" s="1"/>
  <c r="D22" i="50" s="1"/>
  <c r="H90" i="42"/>
  <c r="H123" i="42" s="1"/>
  <c r="H21" i="50" s="1"/>
  <c r="G90" i="42"/>
  <c r="G123" i="42" s="1"/>
  <c r="G21" i="50" s="1"/>
  <c r="F90" i="42"/>
  <c r="F123" i="42" s="1"/>
  <c r="F21" i="50" s="1"/>
  <c r="E90" i="42"/>
  <c r="E123" i="42" s="1"/>
  <c r="E21" i="50" s="1"/>
  <c r="D90" i="42"/>
  <c r="D123" i="42" s="1"/>
  <c r="D21" i="50" s="1"/>
  <c r="H89" i="42"/>
  <c r="H122" i="42" s="1"/>
  <c r="H20" i="50" s="1"/>
  <c r="G89" i="42"/>
  <c r="G122" i="42" s="1"/>
  <c r="G20" i="50" s="1"/>
  <c r="F89" i="42"/>
  <c r="F122" i="42" s="1"/>
  <c r="F20" i="50" s="1"/>
  <c r="E89" i="42"/>
  <c r="E122" i="42" s="1"/>
  <c r="E20" i="50" s="1"/>
  <c r="D89" i="42"/>
  <c r="D122" i="42" s="1"/>
  <c r="D20" i="50" s="1"/>
  <c r="H65" i="42"/>
  <c r="H17" i="23" s="1"/>
  <c r="G65" i="42"/>
  <c r="G17" i="23" s="1"/>
  <c r="G27" i="23" s="1"/>
  <c r="F65" i="42"/>
  <c r="F17" i="23" s="1"/>
  <c r="E65" i="42"/>
  <c r="E17" i="23" s="1"/>
  <c r="E21" i="23" s="1"/>
  <c r="E22" i="23" s="1"/>
  <c r="D65" i="42"/>
  <c r="D88" i="42" s="1"/>
  <c r="B56" i="42"/>
  <c r="B55" i="42"/>
  <c r="B54" i="42"/>
  <c r="H47" i="42"/>
  <c r="D47" i="42"/>
  <c r="I46" i="42"/>
  <c r="F34" i="42"/>
  <c r="F8" i="50" s="1"/>
  <c r="E34" i="42"/>
  <c r="E8" i="50" s="1"/>
  <c r="D34" i="42"/>
  <c r="T8" i="42" a="1"/>
  <c r="B68" i="40"/>
  <c r="B69" i="40" s="1"/>
  <c r="B70" i="40" s="1"/>
  <c r="B72" i="40" s="1"/>
  <c r="B73" i="40" s="1"/>
  <c r="B74" i="40" s="1"/>
  <c r="B75" i="40" s="1"/>
  <c r="C53" i="40"/>
  <c r="C35" i="40"/>
  <c r="B29" i="40"/>
  <c r="B32" i="40" s="1"/>
  <c r="B33" i="40" s="1"/>
  <c r="B34" i="40" s="1"/>
  <c r="B35" i="40" s="1"/>
  <c r="B38" i="40" s="1"/>
  <c r="T8" i="42" l="1"/>
  <c r="D25" i="42" s="1" a="1"/>
  <c r="D26" i="42" a="1"/>
  <c r="D27" i="42" a="1"/>
  <c r="E129" i="42"/>
  <c r="F144" i="42" s="1"/>
  <c r="K11" i="43"/>
  <c r="L11" i="43"/>
  <c r="P11" i="43"/>
  <c r="Q11" i="43"/>
  <c r="M11" i="43"/>
  <c r="N11" i="43"/>
  <c r="Y11" i="43"/>
  <c r="Z11" i="43"/>
  <c r="AA11" i="43"/>
  <c r="E46" i="42" s="1"/>
  <c r="AB11" i="43"/>
  <c r="F46" i="42" s="1"/>
  <c r="O11" i="43"/>
  <c r="R11" i="43"/>
  <c r="AC11" i="43"/>
  <c r="G46" i="42" s="1"/>
  <c r="AD11" i="43"/>
  <c r="H46" i="42" s="1"/>
  <c r="E118" i="42"/>
  <c r="V6" i="43" s="1"/>
  <c r="H1" i="23"/>
  <c r="H1" i="25"/>
  <c r="D44" i="42" a="1"/>
  <c r="D44" i="42" s="1"/>
  <c r="D45" i="42" a="1"/>
  <c r="D45" i="42" s="1"/>
  <c r="D102" i="42" s="1"/>
  <c r="D52" i="50"/>
  <c r="D58" i="50" s="1"/>
  <c r="E52" i="50"/>
  <c r="E58" i="50" s="1"/>
  <c r="F52" i="50"/>
  <c r="F70" i="42"/>
  <c r="F24" i="23" s="1"/>
  <c r="F25" i="23" s="1"/>
  <c r="G70" i="42"/>
  <c r="G24" i="23" s="1"/>
  <c r="G25" i="23" s="1"/>
  <c r="G52" i="50"/>
  <c r="E42" i="47"/>
  <c r="B39" i="40"/>
  <c r="B45" i="40"/>
  <c r="B42" i="40" s="1"/>
  <c r="B51" i="40" s="1"/>
  <c r="H70" i="42"/>
  <c r="H24" i="23" s="1"/>
  <c r="H25" i="23" s="1"/>
  <c r="H52" i="50"/>
  <c r="C5" i="25"/>
  <c r="X6" i="43"/>
  <c r="E67" i="42"/>
  <c r="E70" i="42" s="1"/>
  <c r="E24" i="23" s="1"/>
  <c r="E25" i="23" s="1"/>
  <c r="D92" i="42"/>
  <c r="D121" i="42"/>
  <c r="D18" i="50" s="1"/>
  <c r="H67" i="42"/>
  <c r="S1" i="18"/>
  <c r="S1" i="24"/>
  <c r="T1" i="42"/>
  <c r="J1" i="28"/>
  <c r="T1" i="50"/>
  <c r="K1" i="29"/>
  <c r="J1" i="27"/>
  <c r="C6" i="43"/>
  <c r="C8" i="43"/>
  <c r="D17" i="23"/>
  <c r="G36" i="47"/>
  <c r="E45" i="47"/>
  <c r="E49" i="47" s="1"/>
  <c r="E53" i="47" s="1"/>
  <c r="G39" i="47"/>
  <c r="F65" i="47" s="1"/>
  <c r="G65" i="47"/>
  <c r="G37" i="47"/>
  <c r="F40" i="47"/>
  <c r="G40" i="47"/>
  <c r="E44" i="47"/>
  <c r="G38" i="47"/>
  <c r="F41" i="47"/>
  <c r="G41" i="47"/>
  <c r="AG11" i="43"/>
  <c r="F47" i="42" s="1"/>
  <c r="E47" i="28"/>
  <c r="F44" i="28" s="1"/>
  <c r="K6" i="43"/>
  <c r="H11" i="43"/>
  <c r="F48" i="42" s="1"/>
  <c r="V11" i="43"/>
  <c r="I11" i="43"/>
  <c r="G48" i="42" s="1"/>
  <c r="W11" i="43"/>
  <c r="C59" i="42"/>
  <c r="J11" i="43"/>
  <c r="H48" i="42" s="1"/>
  <c r="X11" i="43"/>
  <c r="S11" i="43"/>
  <c r="F11" i="43"/>
  <c r="D48" i="42" s="1"/>
  <c r="T11" i="43"/>
  <c r="AH11" i="43"/>
  <c r="G47" i="42" s="1"/>
  <c r="G11" i="43"/>
  <c r="E48" i="42" s="1"/>
  <c r="U11" i="43"/>
  <c r="H34" i="42"/>
  <c r="H8" i="50" s="1"/>
  <c r="H23" i="25"/>
  <c r="H9" i="23" s="1"/>
  <c r="G23" i="25"/>
  <c r="G9" i="23" s="1"/>
  <c r="G34" i="42"/>
  <c r="G8" i="50" s="1"/>
  <c r="D63" i="27"/>
  <c r="D65" i="27" s="1"/>
  <c r="E61" i="27" s="1"/>
  <c r="D56" i="27"/>
  <c r="D58" i="27" s="1"/>
  <c r="E54" i="27" s="1"/>
  <c r="D35" i="27"/>
  <c r="D70" i="27"/>
  <c r="D72" i="27" s="1"/>
  <c r="E68" i="27" s="1"/>
  <c r="D49" i="27"/>
  <c r="D51" i="27" s="1"/>
  <c r="E47" i="27" s="1"/>
  <c r="D42" i="27"/>
  <c r="D44" i="27" s="1"/>
  <c r="E40" i="27" s="1"/>
  <c r="E62" i="28"/>
  <c r="F59" i="28" s="1"/>
  <c r="D8" i="50"/>
  <c r="D35" i="42"/>
  <c r="E42" i="28"/>
  <c r="F39" i="28" s="1"/>
  <c r="E52" i="28"/>
  <c r="F49" i="28" s="1"/>
  <c r="E56" i="28"/>
  <c r="E57" i="28" s="1"/>
  <c r="F54" i="28" s="1"/>
  <c r="E36" i="28"/>
  <c r="E102" i="42" l="1"/>
  <c r="G102" i="42"/>
  <c r="H102" i="42"/>
  <c r="H27" i="42"/>
  <c r="D27" i="42"/>
  <c r="F27" i="42"/>
  <c r="E27" i="42"/>
  <c r="G27" i="42"/>
  <c r="H26" i="42"/>
  <c r="D26" i="42"/>
  <c r="F26" i="42"/>
  <c r="E26" i="42"/>
  <c r="G26" i="42"/>
  <c r="H25" i="42"/>
  <c r="D25" i="42"/>
  <c r="F25" i="42"/>
  <c r="G25" i="42"/>
  <c r="E25" i="42"/>
  <c r="D68" i="42"/>
  <c r="D119" i="42" s="1"/>
  <c r="Z6" i="43" s="1"/>
  <c r="G67" i="42"/>
  <c r="G15" i="50" s="1"/>
  <c r="F67" i="42"/>
  <c r="F102" i="42"/>
  <c r="E64" i="28"/>
  <c r="E182" i="28" s="1"/>
  <c r="H68" i="42"/>
  <c r="H119" i="42" s="1"/>
  <c r="AD6" i="43" s="1"/>
  <c r="G68" i="42"/>
  <c r="G119" i="42" s="1"/>
  <c r="AC6" i="43" s="1"/>
  <c r="E68" i="42"/>
  <c r="E119" i="42" s="1"/>
  <c r="AA6" i="43" s="1"/>
  <c r="F68" i="42"/>
  <c r="F119" i="42" s="1"/>
  <c r="AB6" i="43" s="1"/>
  <c r="D69" i="42"/>
  <c r="D120" i="42" s="1"/>
  <c r="H69" i="42"/>
  <c r="H120" i="42" s="1"/>
  <c r="AI6" i="43" s="1"/>
  <c r="G69" i="42"/>
  <c r="G120" i="42" s="1"/>
  <c r="AH6" i="43" s="1"/>
  <c r="F69" i="42"/>
  <c r="F120" i="42" s="1"/>
  <c r="AG6" i="43" s="1"/>
  <c r="E69" i="42"/>
  <c r="E120" i="42" s="1"/>
  <c r="AF6" i="43" s="1"/>
  <c r="B52" i="40"/>
  <c r="B53" i="40" s="1"/>
  <c r="B54" i="40" s="1"/>
  <c r="B55" i="40" s="1"/>
  <c r="B56" i="40" s="1"/>
  <c r="B48" i="40"/>
  <c r="F44" i="47"/>
  <c r="D21" i="23"/>
  <c r="D22" i="23" s="1"/>
  <c r="D27" i="23"/>
  <c r="S32" i="24" a="1"/>
  <c r="S32" i="24" s="1"/>
  <c r="B34" i="25" s="1"/>
  <c r="D14" i="28" s="1"/>
  <c r="D79" i="28" s="1"/>
  <c r="D188" i="28" s="1"/>
  <c r="S24" i="24" a="1"/>
  <c r="S24" i="24" s="1"/>
  <c r="S46" i="24" a="1"/>
  <c r="S46" i="24" s="1"/>
  <c r="B49" i="25" s="1"/>
  <c r="S38" i="24" a="1"/>
  <c r="S38" i="24" s="1"/>
  <c r="S31" i="24" a="1"/>
  <c r="S31" i="24" s="1"/>
  <c r="B33" i="25" s="1"/>
  <c r="D13" i="28" s="1"/>
  <c r="S55" i="24" a="1"/>
  <c r="S55" i="24" s="1"/>
  <c r="B59" i="25" s="1"/>
  <c r="E10" i="28" s="1"/>
  <c r="E69" i="28" s="1"/>
  <c r="S35" i="24" a="1"/>
  <c r="S35" i="24" s="1"/>
  <c r="B37" i="25" s="1"/>
  <c r="D15" i="28" s="1"/>
  <c r="D95" i="28" s="1"/>
  <c r="S28" i="24" a="1"/>
  <c r="S28" i="24" s="1"/>
  <c r="B30" i="25" s="1"/>
  <c r="C8" i="27" s="1"/>
  <c r="D24" i="27" s="1"/>
  <c r="E20" i="27" s="1"/>
  <c r="S48" i="24" a="1"/>
  <c r="S48" i="24" s="1"/>
  <c r="S27" i="24" a="1"/>
  <c r="S27" i="24" s="1"/>
  <c r="B29" i="25" s="1"/>
  <c r="C7" i="27" s="1"/>
  <c r="D88" i="27" s="1"/>
  <c r="D96" i="27" s="1"/>
  <c r="S65" i="24" a="1"/>
  <c r="S65" i="24" s="1"/>
  <c r="B70" i="25" s="1"/>
  <c r="S54" i="24" a="1"/>
  <c r="S54" i="24" s="1"/>
  <c r="B58" i="25" s="1"/>
  <c r="S26" i="24" a="1"/>
  <c r="S26" i="24" s="1"/>
  <c r="B28" i="25" s="1"/>
  <c r="C6" i="27" s="1"/>
  <c r="S34" i="24" a="1"/>
  <c r="S34" i="24" s="1"/>
  <c r="B36" i="25" s="1"/>
  <c r="C12" i="27" s="1"/>
  <c r="S59" i="24" a="1"/>
  <c r="S59" i="24" s="1"/>
  <c r="B63" i="25" s="1"/>
  <c r="S33" i="24" a="1"/>
  <c r="S33" i="24" s="1"/>
  <c r="B35" i="25" s="1"/>
  <c r="D9" i="28" s="1"/>
  <c r="S67" i="24" a="1"/>
  <c r="S67" i="24" s="1"/>
  <c r="B72" i="25" s="1"/>
  <c r="S30" i="24" a="1"/>
  <c r="S30" i="24" s="1"/>
  <c r="B32" i="25" s="1"/>
  <c r="D12" i="28" s="1"/>
  <c r="D70" i="28" s="1"/>
  <c r="D87" i="28" s="1"/>
  <c r="S29" i="24" a="1"/>
  <c r="S29" i="24" s="1"/>
  <c r="B31" i="25" s="1"/>
  <c r="D11" i="28" s="1"/>
  <c r="D68" i="28" s="1"/>
  <c r="D186" i="28" s="1"/>
  <c r="S57" i="24" a="1"/>
  <c r="S57" i="24" s="1"/>
  <c r="B61" i="25" s="1"/>
  <c r="S62" i="24" a="1"/>
  <c r="S62" i="24" s="1"/>
  <c r="S36" i="24" a="1"/>
  <c r="S36" i="24" s="1"/>
  <c r="B38" i="25" s="1"/>
  <c r="C14" i="27" s="1"/>
  <c r="S37" i="24" a="1"/>
  <c r="S37" i="24" s="1"/>
  <c r="B39" i="25" s="1"/>
  <c r="S66" i="24" a="1"/>
  <c r="S66" i="24" s="1"/>
  <c r="B71" i="25" s="1"/>
  <c r="S49" i="24" a="1"/>
  <c r="S49" i="24" s="1"/>
  <c r="S52" i="24" a="1"/>
  <c r="S52" i="24" s="1"/>
  <c r="S47" i="24" a="1"/>
  <c r="S47" i="24" s="1"/>
  <c r="B50" i="25" s="1"/>
  <c r="S42" i="24" a="1"/>
  <c r="S42" i="24" s="1"/>
  <c r="F46" i="28"/>
  <c r="F47" i="28" s="1"/>
  <c r="G44" i="28" s="1"/>
  <c r="G46" i="28" s="1"/>
  <c r="S51" i="24" a="1"/>
  <c r="S51" i="24" s="1"/>
  <c r="S63" i="24" a="1"/>
  <c r="S63" i="24" s="1"/>
  <c r="B68" i="25" s="1"/>
  <c r="S56" i="24" a="1"/>
  <c r="S56" i="24" s="1"/>
  <c r="B60" i="25" s="1"/>
  <c r="D86" i="42"/>
  <c r="D43" i="50"/>
  <c r="D10" i="50"/>
  <c r="E10" i="50" s="1"/>
  <c r="F10" i="50" s="1"/>
  <c r="G10" i="50" s="1"/>
  <c r="H10" i="50" s="1"/>
  <c r="S44" i="24" a="1"/>
  <c r="S44" i="24" s="1"/>
  <c r="S41" i="24" a="1"/>
  <c r="S41" i="24" s="1"/>
  <c r="S64" i="24" a="1"/>
  <c r="S64" i="24" s="1"/>
  <c r="B69" i="25" s="1"/>
  <c r="S43" i="24" a="1"/>
  <c r="S43" i="24" s="1"/>
  <c r="S58" i="24" a="1"/>
  <c r="S58" i="24" s="1"/>
  <c r="B62" i="25" s="1"/>
  <c r="S50" i="24" a="1"/>
  <c r="S50" i="24" s="1"/>
  <c r="H15" i="50"/>
  <c r="H79" i="42"/>
  <c r="S60" i="24" a="1"/>
  <c r="S60" i="24" s="1"/>
  <c r="B64" i="25" s="1"/>
  <c r="S40" i="24" a="1"/>
  <c r="S40" i="24" s="1"/>
  <c r="E15" i="50"/>
  <c r="E79" i="42"/>
  <c r="G45" i="47"/>
  <c r="G64" i="47"/>
  <c r="D9" i="50" s="1"/>
  <c r="D11" i="50" s="1"/>
  <c r="E47" i="47"/>
  <c r="G49" i="47"/>
  <c r="F42" i="47"/>
  <c r="E46" i="47"/>
  <c r="G46" i="47" s="1"/>
  <c r="F45" i="47"/>
  <c r="G42" i="47"/>
  <c r="E48" i="47"/>
  <c r="G44" i="47"/>
  <c r="E57" i="47"/>
  <c r="G57" i="47" s="1"/>
  <c r="G53" i="47"/>
  <c r="F56" i="28"/>
  <c r="F57" i="28" s="1"/>
  <c r="G54" i="28" s="1"/>
  <c r="E71" i="27"/>
  <c r="E70" i="27"/>
  <c r="D37" i="27"/>
  <c r="D77" i="27"/>
  <c r="E42" i="27"/>
  <c r="E43" i="27"/>
  <c r="E50" i="27"/>
  <c r="E49" i="27"/>
  <c r="E63" i="27"/>
  <c r="E64" i="27"/>
  <c r="F51" i="28"/>
  <c r="F52" i="28" s="1"/>
  <c r="G49" i="28" s="1"/>
  <c r="E56" i="27"/>
  <c r="E57" i="27"/>
  <c r="F41" i="28"/>
  <c r="E35" i="42"/>
  <c r="F61" i="28"/>
  <c r="F62" i="28" s="1"/>
  <c r="G59" i="28" s="1"/>
  <c r="E51" i="47" l="1"/>
  <c r="E55" i="47" s="1"/>
  <c r="G47" i="47"/>
  <c r="H65" i="47" s="1"/>
  <c r="D87" i="42"/>
  <c r="D94" i="42"/>
  <c r="D16" i="50" s="1"/>
  <c r="D78" i="50" s="1"/>
  <c r="D85" i="50" s="1"/>
  <c r="G79" i="42"/>
  <c r="F15" i="50"/>
  <c r="F79" i="42"/>
  <c r="E44" i="27"/>
  <c r="F40" i="27" s="1"/>
  <c r="F43" i="27" s="1"/>
  <c r="B42" i="25" a="1"/>
  <c r="B42" i="25" s="1"/>
  <c r="D9" i="18" s="1"/>
  <c r="E33" i="18" s="1"/>
  <c r="E72" i="27"/>
  <c r="F68" i="27" s="1"/>
  <c r="F71" i="27" s="1"/>
  <c r="B51" i="25" a="1"/>
  <c r="AE6" i="43"/>
  <c r="E58" i="27"/>
  <c r="F54" i="27" s="1"/>
  <c r="F56" i="27" s="1"/>
  <c r="E65" i="27"/>
  <c r="F61" i="27" s="1"/>
  <c r="F64" i="27" s="1"/>
  <c r="E51" i="27"/>
  <c r="F47" i="27" s="1"/>
  <c r="F49" i="27" s="1"/>
  <c r="D70" i="42"/>
  <c r="D24" i="23" s="1"/>
  <c r="D25" i="23" s="1"/>
  <c r="C26" i="23" s="1"/>
  <c r="D15" i="50"/>
  <c r="D41" i="50" s="1"/>
  <c r="D79" i="42"/>
  <c r="D190" i="28"/>
  <c r="D183" i="28"/>
  <c r="D20" i="29" s="1"/>
  <c r="D110" i="28"/>
  <c r="G10" i="28"/>
  <c r="G69" i="28" s="1"/>
  <c r="E15" i="18"/>
  <c r="J36" i="18" s="1"/>
  <c r="C37" i="42"/>
  <c r="C13" i="50" s="1"/>
  <c r="B40" i="25"/>
  <c r="C8" i="23" s="1"/>
  <c r="D19" i="29"/>
  <c r="D19" i="28"/>
  <c r="D103" i="28" s="1"/>
  <c r="J10" i="28"/>
  <c r="J69" i="28" s="1"/>
  <c r="H15" i="18"/>
  <c r="S36" i="18" s="1"/>
  <c r="I10" i="28"/>
  <c r="I69" i="28" s="1"/>
  <c r="G15" i="18"/>
  <c r="P36" i="18" s="1"/>
  <c r="C18" i="18"/>
  <c r="D38" i="18" s="1"/>
  <c r="C7" i="23"/>
  <c r="C19" i="23" s="1"/>
  <c r="D15" i="18"/>
  <c r="G36" i="18" s="1"/>
  <c r="F10" i="28"/>
  <c r="F69" i="28" s="1"/>
  <c r="B67" i="25"/>
  <c r="E15" i="27" a="1"/>
  <c r="C78" i="28"/>
  <c r="D80" i="28"/>
  <c r="D104" i="28"/>
  <c r="D191" i="28" s="1"/>
  <c r="H10" i="28"/>
  <c r="H69" i="28" s="1"/>
  <c r="F15" i="18"/>
  <c r="M36" i="18" s="1"/>
  <c r="D115" i="28"/>
  <c r="D97" i="28"/>
  <c r="E97" i="28" s="1"/>
  <c r="F97" i="28" s="1"/>
  <c r="G97" i="28" s="1"/>
  <c r="H97" i="28" s="1"/>
  <c r="I97" i="28" s="1"/>
  <c r="J97" i="28" s="1"/>
  <c r="D20" i="27"/>
  <c r="D101" i="27" s="1"/>
  <c r="D23" i="29" s="1"/>
  <c r="D84" i="27"/>
  <c r="D97" i="27" s="1"/>
  <c r="D10" i="28"/>
  <c r="D69" i="28" s="1"/>
  <c r="D9" i="27" a="1"/>
  <c r="D42" i="50"/>
  <c r="D44" i="50" s="1"/>
  <c r="D56" i="50" s="1"/>
  <c r="F47" i="47"/>
  <c r="H64" i="47" s="1"/>
  <c r="E9" i="50" s="1"/>
  <c r="E11" i="50" s="1"/>
  <c r="E52" i="47"/>
  <c r="G48" i="47"/>
  <c r="E50" i="47"/>
  <c r="F49" i="47"/>
  <c r="F46" i="47"/>
  <c r="F48" i="47"/>
  <c r="G61" i="28"/>
  <c r="G62" i="28" s="1"/>
  <c r="H59" i="28" s="1"/>
  <c r="E33" i="27"/>
  <c r="D79" i="27"/>
  <c r="D89" i="27" s="1"/>
  <c r="D99" i="27" s="1"/>
  <c r="G51" i="28"/>
  <c r="G52" i="28" s="1"/>
  <c r="H49" i="28" s="1"/>
  <c r="F35" i="42"/>
  <c r="G56" i="28"/>
  <c r="G57" i="28" s="1"/>
  <c r="H54" i="28" s="1"/>
  <c r="G51" i="47" l="1"/>
  <c r="I65" i="47" s="1"/>
  <c r="F51" i="47"/>
  <c r="I64" i="47" s="1"/>
  <c r="F9" i="50" s="1"/>
  <c r="F11" i="50" s="1"/>
  <c r="E86" i="42"/>
  <c r="E87" i="42" s="1"/>
  <c r="D79" i="50"/>
  <c r="D89" i="50" s="1"/>
  <c r="F70" i="27"/>
  <c r="F72" i="27" s="1"/>
  <c r="G68" i="27" s="1"/>
  <c r="G70" i="27" s="1"/>
  <c r="F42" i="27"/>
  <c r="B43" i="25"/>
  <c r="E9" i="18" s="1"/>
  <c r="H33" i="18" s="1"/>
  <c r="B44" i="25"/>
  <c r="F9" i="18" s="1"/>
  <c r="K33" i="18" s="1"/>
  <c r="B46" i="25"/>
  <c r="H9" i="18" s="1"/>
  <c r="Q33" i="18" s="1"/>
  <c r="B45" i="25"/>
  <c r="G9" i="18" s="1"/>
  <c r="N33" i="18" s="1"/>
  <c r="B51" i="25"/>
  <c r="B54" i="25"/>
  <c r="G14" i="18" s="1"/>
  <c r="N34" i="18" s="1"/>
  <c r="B52" i="25"/>
  <c r="E14" i="18" s="1"/>
  <c r="H34" i="18" s="1"/>
  <c r="B53" i="25"/>
  <c r="F14" i="18" s="1"/>
  <c r="K34" i="18" s="1"/>
  <c r="B55" i="25"/>
  <c r="H14" i="18" s="1"/>
  <c r="Q34" i="18" s="1"/>
  <c r="C36" i="18"/>
  <c r="F57" i="27"/>
  <c r="F58" i="27" s="1"/>
  <c r="G54" i="27" s="1"/>
  <c r="G57" i="27" s="1"/>
  <c r="F50" i="27"/>
  <c r="F51" i="27" s="1"/>
  <c r="G47" i="27" s="1"/>
  <c r="G50" i="27" s="1"/>
  <c r="F63" i="27"/>
  <c r="F65" i="27" s="1"/>
  <c r="G61" i="27" s="1"/>
  <c r="G64" i="27" s="1"/>
  <c r="C38" i="18"/>
  <c r="D39" i="18"/>
  <c r="D105" i="28"/>
  <c r="D116" i="28" s="1"/>
  <c r="D189" i="28"/>
  <c r="E115" i="28"/>
  <c r="H15" i="27"/>
  <c r="H23" i="27" s="1"/>
  <c r="E15" i="27"/>
  <c r="E23" i="27" s="1"/>
  <c r="E25" i="27" s="1"/>
  <c r="E95" i="27" s="1"/>
  <c r="E18" i="28" s="1"/>
  <c r="F15" i="27"/>
  <c r="F23" i="27" s="1"/>
  <c r="G15" i="27"/>
  <c r="G23" i="27" s="1"/>
  <c r="I15" i="27"/>
  <c r="I23" i="27" s="1"/>
  <c r="J15" i="27"/>
  <c r="J23" i="27" s="1"/>
  <c r="H9" i="27"/>
  <c r="H21" i="27" s="1"/>
  <c r="H85" i="27" s="1"/>
  <c r="F9" i="27"/>
  <c r="F21" i="27" s="1"/>
  <c r="F85" i="27" s="1"/>
  <c r="D9" i="27"/>
  <c r="D21" i="27" s="1"/>
  <c r="J9" i="27"/>
  <c r="J21" i="27" s="1"/>
  <c r="J85" i="27" s="1"/>
  <c r="I9" i="27"/>
  <c r="I21" i="27" s="1"/>
  <c r="I85" i="27" s="1"/>
  <c r="G9" i="27"/>
  <c r="G21" i="27" s="1"/>
  <c r="G85" i="27" s="1"/>
  <c r="E9" i="27"/>
  <c r="E21" i="27" s="1"/>
  <c r="A15" i="23"/>
  <c r="F21" i="23"/>
  <c r="D21" i="28"/>
  <c r="D109" i="28" s="1"/>
  <c r="D111" i="28" s="1"/>
  <c r="D17" i="29"/>
  <c r="D56" i="29" s="1"/>
  <c r="D57" i="29" s="1"/>
  <c r="D88" i="28"/>
  <c r="D89" i="28" s="1"/>
  <c r="D96" i="28" s="1"/>
  <c r="D98" i="28" s="1"/>
  <c r="D187" i="28"/>
  <c r="D100" i="27"/>
  <c r="D45" i="50"/>
  <c r="F50" i="47"/>
  <c r="D71" i="50"/>
  <c r="D70" i="50"/>
  <c r="D61" i="50"/>
  <c r="D60" i="50"/>
  <c r="D59" i="50"/>
  <c r="G50" i="47"/>
  <c r="F53" i="47"/>
  <c r="E54" i="47"/>
  <c r="F55" i="47" s="1"/>
  <c r="J64" i="47" s="1"/>
  <c r="G9" i="50" s="1"/>
  <c r="F52" i="47"/>
  <c r="E56" i="47"/>
  <c r="G52" i="47"/>
  <c r="E59" i="47"/>
  <c r="G59" i="47" s="1"/>
  <c r="K65" i="47" s="1"/>
  <c r="G55" i="47"/>
  <c r="J65" i="47" s="1"/>
  <c r="H51" i="28"/>
  <c r="H56" i="28"/>
  <c r="H57" i="28" s="1"/>
  <c r="I54" i="28" s="1"/>
  <c r="H61" i="28"/>
  <c r="H62" i="28" s="1"/>
  <c r="I59" i="28" s="1"/>
  <c r="G35" i="42"/>
  <c r="F86" i="42"/>
  <c r="F87" i="42" s="1"/>
  <c r="E76" i="27"/>
  <c r="E84" i="27" s="1"/>
  <c r="E35" i="27"/>
  <c r="E77" i="27" s="1"/>
  <c r="E36" i="27"/>
  <c r="E78" i="27" s="1"/>
  <c r="C33" i="18" l="1"/>
  <c r="F9" i="29" a="1"/>
  <c r="H9" i="29" s="1"/>
  <c r="H93" i="29" s="1"/>
  <c r="F23" i="28" a="1"/>
  <c r="F23" i="28" s="1"/>
  <c r="F126" i="28" s="1"/>
  <c r="G56" i="27"/>
  <c r="G58" i="27" s="1"/>
  <c r="H54" i="27" s="1"/>
  <c r="H57" i="27" s="1"/>
  <c r="G63" i="27"/>
  <c r="G65" i="27" s="1"/>
  <c r="H61" i="27" s="1"/>
  <c r="H63" i="27" s="1"/>
  <c r="D10" i="27" a="1"/>
  <c r="D7" i="28" a="1"/>
  <c r="D14" i="18"/>
  <c r="E34" i="18" s="1"/>
  <c r="C34" i="18" s="1"/>
  <c r="D8" i="29" a="1"/>
  <c r="G71" i="27"/>
  <c r="G72" i="27" s="1"/>
  <c r="H68" i="27" s="1"/>
  <c r="G49" i="27"/>
  <c r="G11" i="50"/>
  <c r="E88" i="27"/>
  <c r="E96" i="27" s="1"/>
  <c r="E19" i="28" s="1"/>
  <c r="E103" i="28" s="1"/>
  <c r="G21" i="23"/>
  <c r="F22" i="23"/>
  <c r="D85" i="27"/>
  <c r="D22" i="27"/>
  <c r="D87" i="27" s="1"/>
  <c r="D98" i="27" s="1"/>
  <c r="D18" i="29" s="1"/>
  <c r="D184" i="28"/>
  <c r="D21" i="29" s="1"/>
  <c r="E95" i="28"/>
  <c r="F115" i="28"/>
  <c r="E189" i="28"/>
  <c r="E22" i="27"/>
  <c r="E85" i="27"/>
  <c r="D20" i="28"/>
  <c r="D117" i="28" s="1"/>
  <c r="D118" i="28" s="1"/>
  <c r="D7" i="29"/>
  <c r="D58" i="29" s="1"/>
  <c r="D62" i="50"/>
  <c r="D64" i="50" s="1"/>
  <c r="E56" i="50"/>
  <c r="E59" i="50"/>
  <c r="E61" i="50"/>
  <c r="E70" i="50"/>
  <c r="D80" i="50"/>
  <c r="D90" i="50" s="1"/>
  <c r="D91" i="50" s="1"/>
  <c r="E58" i="47"/>
  <c r="G58" i="47" s="1"/>
  <c r="F57" i="47"/>
  <c r="G54" i="47"/>
  <c r="F56" i="47"/>
  <c r="G56" i="47"/>
  <c r="F54" i="47"/>
  <c r="I61" i="28"/>
  <c r="I62" i="28" s="1"/>
  <c r="J59" i="28" s="1"/>
  <c r="I56" i="28"/>
  <c r="E97" i="27"/>
  <c r="H35" i="42"/>
  <c r="G86" i="42"/>
  <c r="G87" i="42" s="1"/>
  <c r="G157" i="28" l="1"/>
  <c r="H157" i="28"/>
  <c r="H80" i="29"/>
  <c r="I126" i="28"/>
  <c r="G9" i="29"/>
  <c r="G93" i="29" s="1"/>
  <c r="I157" i="28"/>
  <c r="J9" i="29"/>
  <c r="J105" i="29" s="1"/>
  <c r="F157" i="28"/>
  <c r="I9" i="29"/>
  <c r="I93" i="29" s="1"/>
  <c r="F9" i="29"/>
  <c r="F80" i="29" s="1"/>
  <c r="H126" i="28"/>
  <c r="G126" i="28"/>
  <c r="H123" i="29"/>
  <c r="H105" i="29"/>
  <c r="J126" i="28"/>
  <c r="J157" i="28"/>
  <c r="I8" i="29"/>
  <c r="I73" i="29" s="1"/>
  <c r="G8" i="29"/>
  <c r="G73" i="29" s="1"/>
  <c r="J8" i="29"/>
  <c r="J73" i="29" s="1"/>
  <c r="F8" i="29"/>
  <c r="F73" i="29" s="1"/>
  <c r="D8" i="29"/>
  <c r="E8" i="29"/>
  <c r="H8" i="29"/>
  <c r="H73" i="29" s="1"/>
  <c r="G10" i="27"/>
  <c r="G30" i="27" s="1"/>
  <c r="G86" i="27" s="1"/>
  <c r="F10" i="27"/>
  <c r="F30" i="27" s="1"/>
  <c r="E10" i="27"/>
  <c r="E30" i="27" s="1"/>
  <c r="I10" i="27"/>
  <c r="I30" i="27" s="1"/>
  <c r="I86" i="27" s="1"/>
  <c r="J10" i="27"/>
  <c r="J30" i="27" s="1"/>
  <c r="J86" i="27" s="1"/>
  <c r="D10" i="27"/>
  <c r="D30" i="27" s="1"/>
  <c r="D86" i="27" s="1"/>
  <c r="H10" i="27"/>
  <c r="H30" i="27" s="1"/>
  <c r="H86" i="27" s="1"/>
  <c r="E7" i="28"/>
  <c r="H7" i="28"/>
  <c r="F7" i="28"/>
  <c r="J7" i="28"/>
  <c r="G7" i="28"/>
  <c r="I7" i="28"/>
  <c r="D7" i="28"/>
  <c r="H70" i="27"/>
  <c r="H71" i="27"/>
  <c r="E19" i="29"/>
  <c r="H64" i="27"/>
  <c r="H65" i="27" s="1"/>
  <c r="I61" i="27" s="1"/>
  <c r="I64" i="27" s="1"/>
  <c r="H56" i="27"/>
  <c r="F59" i="47"/>
  <c r="K64" i="47" s="1"/>
  <c r="H9" i="50" s="1"/>
  <c r="H11" i="50" s="1"/>
  <c r="D22" i="29"/>
  <c r="D185" i="28"/>
  <c r="E24" i="27"/>
  <c r="F20" i="27" s="1"/>
  <c r="E87" i="27"/>
  <c r="E98" i="27" s="1"/>
  <c r="E18" i="29" s="1"/>
  <c r="E110" i="28"/>
  <c r="E190" i="28"/>
  <c r="E183" i="28"/>
  <c r="E20" i="29" s="1"/>
  <c r="G22" i="23"/>
  <c r="H21" i="23"/>
  <c r="H22" i="23" s="1"/>
  <c r="F189" i="28"/>
  <c r="G115" i="28"/>
  <c r="D81" i="50"/>
  <c r="D72" i="50"/>
  <c r="D73" i="50" s="1"/>
  <c r="E60" i="50"/>
  <c r="E71" i="50"/>
  <c r="E80" i="50" s="1"/>
  <c r="E90" i="50" s="1"/>
  <c r="F56" i="50"/>
  <c r="F70" i="50"/>
  <c r="F71" i="50"/>
  <c r="F80" i="50" s="1"/>
  <c r="F90" i="50" s="1"/>
  <c r="F59" i="50"/>
  <c r="G60" i="50"/>
  <c r="F61" i="50"/>
  <c r="F60" i="50"/>
  <c r="F58" i="47"/>
  <c r="J61" i="28"/>
  <c r="E17" i="29"/>
  <c r="E56" i="29" s="1"/>
  <c r="E57" i="29" s="1"/>
  <c r="E59" i="29" s="1"/>
  <c r="E100" i="27"/>
  <c r="E21" i="28"/>
  <c r="E109" i="28" s="1"/>
  <c r="H86" i="42"/>
  <c r="H87" i="42" s="1"/>
  <c r="I105" i="29" l="1"/>
  <c r="G105" i="29"/>
  <c r="G123" i="29"/>
  <c r="I123" i="29"/>
  <c r="I80" i="29"/>
  <c r="G80" i="29"/>
  <c r="J93" i="29"/>
  <c r="F123" i="29"/>
  <c r="F93" i="29"/>
  <c r="J123" i="29"/>
  <c r="J80" i="29"/>
  <c r="F105" i="29"/>
  <c r="D71" i="28"/>
  <c r="D72" i="28" s="1"/>
  <c r="E68" i="28" s="1"/>
  <c r="D81" i="28"/>
  <c r="D82" i="28" s="1"/>
  <c r="E79" i="28" s="1"/>
  <c r="D32" i="28"/>
  <c r="I81" i="28"/>
  <c r="I32" i="28"/>
  <c r="I57" i="28" s="1"/>
  <c r="J54" i="28" s="1"/>
  <c r="J56" i="28" s="1"/>
  <c r="J57" i="28" s="1"/>
  <c r="G32" i="28"/>
  <c r="G47" i="28" s="1"/>
  <c r="H44" i="28" s="1"/>
  <c r="H46" i="28" s="1"/>
  <c r="H47" i="28" s="1"/>
  <c r="I44" i="28" s="1"/>
  <c r="I46" i="28" s="1"/>
  <c r="I47" i="28" s="1"/>
  <c r="J44" i="28" s="1"/>
  <c r="J46" i="28" s="1"/>
  <c r="J47" i="28" s="1"/>
  <c r="G81" i="28"/>
  <c r="J32" i="28"/>
  <c r="J62" i="28" s="1"/>
  <c r="J81" i="28"/>
  <c r="H32" i="28"/>
  <c r="H52" i="28" s="1"/>
  <c r="I49" i="28" s="1"/>
  <c r="I51" i="28" s="1"/>
  <c r="I52" i="28" s="1"/>
  <c r="J49" i="28" s="1"/>
  <c r="J51" i="28" s="1"/>
  <c r="J52" i="28" s="1"/>
  <c r="H81" i="28"/>
  <c r="E32" i="28"/>
  <c r="E37" i="28" s="1"/>
  <c r="F34" i="28" s="1"/>
  <c r="F36" i="28" s="1"/>
  <c r="F64" i="28" s="1"/>
  <c r="F182" i="28" s="1"/>
  <c r="E81" i="28"/>
  <c r="E86" i="27"/>
  <c r="E37" i="27"/>
  <c r="H58" i="27"/>
  <c r="I54" i="27" s="1"/>
  <c r="I57" i="27" s="1"/>
  <c r="F32" i="28"/>
  <c r="F42" i="28" s="1"/>
  <c r="G39" i="28" s="1"/>
  <c r="G41" i="28" s="1"/>
  <c r="G42" i="28" s="1"/>
  <c r="H39" i="28" s="1"/>
  <c r="H41" i="28" s="1"/>
  <c r="F81" i="28"/>
  <c r="F86" i="27"/>
  <c r="F44" i="27"/>
  <c r="G40" i="27" s="1"/>
  <c r="I63" i="27"/>
  <c r="I65" i="27" s="1"/>
  <c r="J61" i="27" s="1"/>
  <c r="G51" i="27"/>
  <c r="H47" i="27" s="1"/>
  <c r="H72" i="27"/>
  <c r="I68" i="27" s="1"/>
  <c r="E111" i="28"/>
  <c r="H115" i="28"/>
  <c r="G189" i="28"/>
  <c r="F22" i="27"/>
  <c r="F24" i="27" s="1"/>
  <c r="G20" i="27" s="1"/>
  <c r="F25" i="27"/>
  <c r="F95" i="27" s="1"/>
  <c r="F18" i="28" s="1"/>
  <c r="C23" i="23"/>
  <c r="D82" i="50"/>
  <c r="D74" i="50"/>
  <c r="D86" i="50"/>
  <c r="D87" i="50" s="1"/>
  <c r="D92" i="50" s="1"/>
  <c r="H56" i="50"/>
  <c r="H71" i="50"/>
  <c r="H80" i="50" s="1"/>
  <c r="H90" i="50" s="1"/>
  <c r="H70" i="50"/>
  <c r="G56" i="50"/>
  <c r="G71" i="50"/>
  <c r="G80" i="50" s="1"/>
  <c r="G90" i="50" s="1"/>
  <c r="G70" i="50"/>
  <c r="G61" i="50"/>
  <c r="G59" i="50"/>
  <c r="E7" i="29"/>
  <c r="E20" i="28"/>
  <c r="H61" i="50"/>
  <c r="H60" i="50"/>
  <c r="H59" i="50"/>
  <c r="F37" i="28" l="1"/>
  <c r="G34" i="28" s="1"/>
  <c r="G36" i="28" s="1"/>
  <c r="G64" i="28" s="1"/>
  <c r="G182" i="28" s="1"/>
  <c r="J63" i="27"/>
  <c r="J64" i="27"/>
  <c r="H42" i="28"/>
  <c r="I39" i="28" s="1"/>
  <c r="I41" i="28" s="1"/>
  <c r="I42" i="28" s="1"/>
  <c r="J39" i="28" s="1"/>
  <c r="J41" i="28" s="1"/>
  <c r="J42" i="28" s="1"/>
  <c r="I56" i="27"/>
  <c r="I58" i="27" s="1"/>
  <c r="J54" i="27" s="1"/>
  <c r="G43" i="27"/>
  <c r="G42" i="27"/>
  <c r="E188" i="28"/>
  <c r="E80" i="28"/>
  <c r="F33" i="27"/>
  <c r="E79" i="27"/>
  <c r="E89" i="27" s="1"/>
  <c r="E99" i="27" s="1"/>
  <c r="H49" i="27"/>
  <c r="H50" i="27"/>
  <c r="E70" i="28"/>
  <c r="E87" i="28" s="1"/>
  <c r="E186" i="28"/>
  <c r="I71" i="27"/>
  <c r="I70" i="27"/>
  <c r="E117" i="28"/>
  <c r="H189" i="28"/>
  <c r="I115" i="28"/>
  <c r="G22" i="27"/>
  <c r="G25" i="27"/>
  <c r="G95" i="27" s="1"/>
  <c r="G18" i="28" s="1"/>
  <c r="G44" i="27" l="1"/>
  <c r="H40" i="27" s="1"/>
  <c r="H43" i="27" s="1"/>
  <c r="H51" i="27"/>
  <c r="I47" i="27" s="1"/>
  <c r="E72" i="28"/>
  <c r="F68" i="28" s="1"/>
  <c r="F186" i="28" s="1"/>
  <c r="J65" i="27"/>
  <c r="J57" i="27"/>
  <c r="J56" i="27"/>
  <c r="E82" i="28"/>
  <c r="F79" i="28" s="1"/>
  <c r="E88" i="28"/>
  <c r="E89" i="28" s="1"/>
  <c r="E96" i="28" s="1"/>
  <c r="E98" i="28" s="1"/>
  <c r="E187" i="28"/>
  <c r="I72" i="27"/>
  <c r="J68" i="27" s="1"/>
  <c r="J70" i="27" s="1"/>
  <c r="F76" i="27"/>
  <c r="F84" i="27" s="1"/>
  <c r="F97" i="27" s="1"/>
  <c r="F36" i="27"/>
  <c r="F78" i="27" s="1"/>
  <c r="F88" i="27" s="1"/>
  <c r="F96" i="27" s="1"/>
  <c r="F35" i="27"/>
  <c r="F77" i="27" s="1"/>
  <c r="F87" i="27" s="1"/>
  <c r="F98" i="27" s="1"/>
  <c r="F18" i="29" s="1"/>
  <c r="E90" i="27"/>
  <c r="E104" i="28"/>
  <c r="G37" i="28"/>
  <c r="H34" i="28" s="1"/>
  <c r="H36" i="28" s="1"/>
  <c r="H64" i="28" s="1"/>
  <c r="H182" i="28" s="1"/>
  <c r="I189" i="28"/>
  <c r="J115" i="28"/>
  <c r="J189" i="28" s="1"/>
  <c r="G24" i="27"/>
  <c r="H42" i="27" l="1"/>
  <c r="H44" i="27" s="1"/>
  <c r="I40" i="27" s="1"/>
  <c r="I43" i="27" s="1"/>
  <c r="J71" i="27"/>
  <c r="J72" i="27" s="1"/>
  <c r="I50" i="27"/>
  <c r="I49" i="27"/>
  <c r="F70" i="28"/>
  <c r="F87" i="28" s="1"/>
  <c r="F104" i="28" s="1"/>
  <c r="F191" i="28" s="1"/>
  <c r="J58" i="27"/>
  <c r="F37" i="27"/>
  <c r="F79" i="27" s="1"/>
  <c r="F89" i="27" s="1"/>
  <c r="F99" i="27" s="1"/>
  <c r="E184" i="28"/>
  <c r="E21" i="29" s="1"/>
  <c r="F95" i="28"/>
  <c r="F19" i="29"/>
  <c r="F22" i="28"/>
  <c r="D10" i="18"/>
  <c r="F19" i="28"/>
  <c r="F94" i="29"/>
  <c r="F124" i="29"/>
  <c r="D6" i="18"/>
  <c r="F100" i="27"/>
  <c r="F21" i="28"/>
  <c r="F109" i="28" s="1"/>
  <c r="F17" i="29"/>
  <c r="F56" i="29" s="1"/>
  <c r="F188" i="28"/>
  <c r="F80" i="28"/>
  <c r="F82" i="28" s="1"/>
  <c r="G79" i="28" s="1"/>
  <c r="E191" i="28"/>
  <c r="E105" i="28"/>
  <c r="E116" i="28" s="1"/>
  <c r="E118" i="28" s="1"/>
  <c r="E185" i="28" s="1"/>
  <c r="H37" i="28"/>
  <c r="I34" i="28" s="1"/>
  <c r="H20" i="27"/>
  <c r="I42" i="27" l="1"/>
  <c r="I44" i="27" s="1"/>
  <c r="J40" i="27" s="1"/>
  <c r="J42" i="27" s="1"/>
  <c r="I51" i="27"/>
  <c r="J47" i="27" s="1"/>
  <c r="F72" i="28"/>
  <c r="G68" i="28" s="1"/>
  <c r="G186" i="28" s="1"/>
  <c r="G33" i="27"/>
  <c r="G35" i="27" s="1"/>
  <c r="G77" i="27" s="1"/>
  <c r="G87" i="27" s="1"/>
  <c r="G98" i="27" s="1"/>
  <c r="G18" i="29" s="1"/>
  <c r="F90" i="27"/>
  <c r="E22" i="29"/>
  <c r="G188" i="28"/>
  <c r="G80" i="28"/>
  <c r="G82" i="28" s="1"/>
  <c r="H79" i="28" s="1"/>
  <c r="F88" i="28"/>
  <c r="F187" i="28"/>
  <c r="F64" i="29"/>
  <c r="F57" i="29"/>
  <c r="F59" i="29" s="1"/>
  <c r="F20" i="28"/>
  <c r="F7" i="29"/>
  <c r="D11" i="18"/>
  <c r="G35" i="18" s="1"/>
  <c r="G39" i="18" s="1"/>
  <c r="G42" i="18" s="1"/>
  <c r="F103" i="28"/>
  <c r="F105" i="28" s="1"/>
  <c r="F116" i="28" s="1"/>
  <c r="F170" i="28"/>
  <c r="F158" i="28"/>
  <c r="F127" i="28"/>
  <c r="F91" i="29"/>
  <c r="F106" i="29"/>
  <c r="F81" i="29"/>
  <c r="F120" i="29"/>
  <c r="F190" i="28"/>
  <c r="F110" i="28"/>
  <c r="F111" i="28" s="1"/>
  <c r="F183" i="28"/>
  <c r="I36" i="28"/>
  <c r="I64" i="28" s="1"/>
  <c r="I182" i="28" s="1"/>
  <c r="H22" i="27"/>
  <c r="H25" i="27"/>
  <c r="H95" i="27" s="1"/>
  <c r="H18" i="28" s="1"/>
  <c r="I37" i="28" l="1"/>
  <c r="J34" i="28" s="1"/>
  <c r="J36" i="28" s="1"/>
  <c r="J64" i="28" s="1"/>
  <c r="J182" i="28" s="1"/>
  <c r="J43" i="27"/>
  <c r="J44" i="27" s="1"/>
  <c r="J50" i="27"/>
  <c r="J49" i="27"/>
  <c r="G70" i="28"/>
  <c r="G72" i="28" s="1"/>
  <c r="H68" i="28" s="1"/>
  <c r="H186" i="28" s="1"/>
  <c r="G36" i="27"/>
  <c r="G78" i="27" s="1"/>
  <c r="G88" i="27" s="1"/>
  <c r="G96" i="27" s="1"/>
  <c r="G76" i="27"/>
  <c r="G84" i="27" s="1"/>
  <c r="G97" i="27" s="1"/>
  <c r="G21" i="28" s="1"/>
  <c r="G109" i="28" s="1"/>
  <c r="F117" i="28"/>
  <c r="F173" i="28" s="1"/>
  <c r="G94" i="29"/>
  <c r="G124" i="29"/>
  <c r="F20" i="29"/>
  <c r="F65" i="29" s="1"/>
  <c r="F66" i="29" s="1"/>
  <c r="D7" i="18"/>
  <c r="D40" i="18" s="1"/>
  <c r="G187" i="28"/>
  <c r="G88" i="28"/>
  <c r="F140" i="29"/>
  <c r="F74" i="29"/>
  <c r="F171" i="28"/>
  <c r="F89" i="28"/>
  <c r="F96" i="28" s="1"/>
  <c r="H80" i="28"/>
  <c r="H188" i="28"/>
  <c r="H24" i="27"/>
  <c r="F118" i="28" l="1"/>
  <c r="F159" i="28" s="1"/>
  <c r="J51" i="27"/>
  <c r="G87" i="28"/>
  <c r="G104" i="28" s="1"/>
  <c r="G191" i="28" s="1"/>
  <c r="H70" i="28"/>
  <c r="G37" i="27"/>
  <c r="H33" i="27" s="1"/>
  <c r="G17" i="29"/>
  <c r="G56" i="29" s="1"/>
  <c r="G64" i="29" s="1"/>
  <c r="E6" i="18"/>
  <c r="G100" i="27"/>
  <c r="F164" i="28"/>
  <c r="F98" i="28"/>
  <c r="G22" i="28"/>
  <c r="G19" i="28"/>
  <c r="E10" i="18"/>
  <c r="G19" i="29"/>
  <c r="G171" i="28"/>
  <c r="H82" i="28"/>
  <c r="I79" i="28" s="1"/>
  <c r="H187" i="28"/>
  <c r="H88" i="28"/>
  <c r="H171" i="28" s="1"/>
  <c r="D42" i="18"/>
  <c r="C40" i="18"/>
  <c r="F72" i="29"/>
  <c r="F75" i="29" s="1"/>
  <c r="F138" i="29"/>
  <c r="J37" i="28"/>
  <c r="I20" i="27"/>
  <c r="G79" i="27" l="1"/>
  <c r="G89" i="27" s="1"/>
  <c r="G99" i="27" s="1"/>
  <c r="F22" i="29"/>
  <c r="F107" i="29" s="1"/>
  <c r="F133" i="28"/>
  <c r="G89" i="28"/>
  <c r="G96" i="28" s="1"/>
  <c r="G164" i="28" s="1"/>
  <c r="F172" i="28"/>
  <c r="F177" i="28" s="1"/>
  <c r="F185" i="28"/>
  <c r="D12" i="18" s="1"/>
  <c r="H87" i="28"/>
  <c r="H104" i="28" s="1"/>
  <c r="H191" i="28" s="1"/>
  <c r="H72" i="28"/>
  <c r="I68" i="28" s="1"/>
  <c r="I186" i="28" s="1"/>
  <c r="G57" i="29"/>
  <c r="G59" i="29" s="1"/>
  <c r="G140" i="29" s="1"/>
  <c r="E11" i="18"/>
  <c r="J35" i="18" s="1"/>
  <c r="J39" i="18" s="1"/>
  <c r="J42" i="18" s="1"/>
  <c r="G7" i="29"/>
  <c r="G20" i="28"/>
  <c r="I80" i="28"/>
  <c r="I82" i="28" s="1"/>
  <c r="J79" i="28" s="1"/>
  <c r="I188" i="28"/>
  <c r="F90" i="29"/>
  <c r="F119" i="29"/>
  <c r="H76" i="27"/>
  <c r="H84" i="27" s="1"/>
  <c r="H97" i="27" s="1"/>
  <c r="H100" i="27" s="1"/>
  <c r="H35" i="27"/>
  <c r="H77" i="27" s="1"/>
  <c r="H87" i="27" s="1"/>
  <c r="H98" i="27" s="1"/>
  <c r="H18" i="29" s="1"/>
  <c r="H36" i="27"/>
  <c r="H78" i="27" s="1"/>
  <c r="H88" i="27" s="1"/>
  <c r="H96" i="27" s="1"/>
  <c r="G106" i="29"/>
  <c r="G120" i="29"/>
  <c r="G81" i="29"/>
  <c r="G91" i="29"/>
  <c r="G103" i="28"/>
  <c r="G105" i="28" s="1"/>
  <c r="G116" i="28" s="1"/>
  <c r="G170" i="28"/>
  <c r="G127" i="28"/>
  <c r="G158" i="28"/>
  <c r="G95" i="28"/>
  <c r="F184" i="28"/>
  <c r="I25" i="27"/>
  <c r="I95" i="27" s="1"/>
  <c r="I18" i="28" s="1"/>
  <c r="I22" i="27"/>
  <c r="F82" i="29" l="1"/>
  <c r="F83" i="29" s="1"/>
  <c r="F84" i="29" s="1"/>
  <c r="F95" i="29" s="1"/>
  <c r="G90" i="27"/>
  <c r="G74" i="29"/>
  <c r="H89" i="28"/>
  <c r="H96" i="28" s="1"/>
  <c r="H164" i="28" s="1"/>
  <c r="I70" i="28"/>
  <c r="I87" i="28" s="1"/>
  <c r="H37" i="27"/>
  <c r="I33" i="27" s="1"/>
  <c r="H94" i="29"/>
  <c r="H124" i="29"/>
  <c r="H21" i="28"/>
  <c r="H109" i="28" s="1"/>
  <c r="F21" i="29"/>
  <c r="D16" i="18"/>
  <c r="H22" i="28"/>
  <c r="H19" i="28"/>
  <c r="H19" i="29"/>
  <c r="F10" i="18"/>
  <c r="F6" i="18"/>
  <c r="H17" i="29"/>
  <c r="H56" i="29" s="1"/>
  <c r="H57" i="29" s="1"/>
  <c r="H59" i="29" s="1"/>
  <c r="G183" i="28"/>
  <c r="G110" i="28"/>
  <c r="G111" i="28" s="1"/>
  <c r="G117" i="28" s="1"/>
  <c r="G173" i="28" s="1"/>
  <c r="G98" i="28"/>
  <c r="G190" i="28"/>
  <c r="J80" i="28"/>
  <c r="J188" i="28"/>
  <c r="I88" i="28"/>
  <c r="I171" i="28" s="1"/>
  <c r="I187" i="28"/>
  <c r="I24" i="27"/>
  <c r="H7" i="29"/>
  <c r="F11" i="18"/>
  <c r="M35" i="18" s="1"/>
  <c r="H20" i="28"/>
  <c r="I72" i="28" l="1"/>
  <c r="J68" i="28" s="1"/>
  <c r="H79" i="27"/>
  <c r="H89" i="27" s="1"/>
  <c r="H99" i="27" s="1"/>
  <c r="H64" i="29"/>
  <c r="J88" i="28"/>
  <c r="J171" i="28" s="1"/>
  <c r="J187" i="28"/>
  <c r="H106" i="29"/>
  <c r="H91" i="29"/>
  <c r="H81" i="29"/>
  <c r="H120" i="29"/>
  <c r="H170" i="28"/>
  <c r="H103" i="28"/>
  <c r="H105" i="28" s="1"/>
  <c r="H116" i="28" s="1"/>
  <c r="H158" i="28"/>
  <c r="H127" i="28"/>
  <c r="I36" i="27"/>
  <c r="I76" i="27"/>
  <c r="I84" i="27" s="1"/>
  <c r="I97" i="27" s="1"/>
  <c r="G6" i="18" s="1"/>
  <c r="I35" i="27"/>
  <c r="I77" i="27" s="1"/>
  <c r="I87" i="27" s="1"/>
  <c r="I98" i="27" s="1"/>
  <c r="I18" i="29" s="1"/>
  <c r="I94" i="29" s="1"/>
  <c r="F92" i="29"/>
  <c r="F96" i="29" s="1"/>
  <c r="F97" i="29" s="1"/>
  <c r="F122" i="29"/>
  <c r="F112" i="29"/>
  <c r="J82" i="28"/>
  <c r="H95" i="28"/>
  <c r="G184" i="28"/>
  <c r="G20" i="29"/>
  <c r="G65" i="29" s="1"/>
  <c r="G66" i="29" s="1"/>
  <c r="E7" i="18"/>
  <c r="G118" i="28"/>
  <c r="J20" i="27"/>
  <c r="H140" i="29"/>
  <c r="H74" i="29"/>
  <c r="J186" i="28"/>
  <c r="I104" i="28"/>
  <c r="I191" i="28" s="1"/>
  <c r="I89" i="28"/>
  <c r="I96" i="28" s="1"/>
  <c r="M39" i="18"/>
  <c r="M42" i="18" s="1"/>
  <c r="H90" i="27" l="1"/>
  <c r="G138" i="29"/>
  <c r="G72" i="29"/>
  <c r="G75" i="29" s="1"/>
  <c r="I78" i="27"/>
  <c r="I88" i="27" s="1"/>
  <c r="I96" i="27" s="1"/>
  <c r="I37" i="27"/>
  <c r="E16" i="18"/>
  <c r="G21" i="29"/>
  <c r="H110" i="28"/>
  <c r="H111" i="28" s="1"/>
  <c r="H117" i="28" s="1"/>
  <c r="H190" i="28"/>
  <c r="H98" i="28"/>
  <c r="H183" i="28"/>
  <c r="F98" i="29"/>
  <c r="F104" i="29"/>
  <c r="F108" i="29" s="1"/>
  <c r="F109" i="29" s="1"/>
  <c r="I100" i="27"/>
  <c r="G11" i="18" s="1"/>
  <c r="P35" i="18" s="1"/>
  <c r="I21" i="28"/>
  <c r="I109" i="28" s="1"/>
  <c r="I17" i="29"/>
  <c r="I56" i="29" s="1"/>
  <c r="I64" i="29" s="1"/>
  <c r="I124" i="29"/>
  <c r="G185" i="28"/>
  <c r="E12" i="18" s="1"/>
  <c r="G22" i="29"/>
  <c r="G172" i="28"/>
  <c r="G177" i="28" s="1"/>
  <c r="G133" i="28"/>
  <c r="G159" i="28"/>
  <c r="I164" i="28"/>
  <c r="J25" i="27"/>
  <c r="J95" i="27" s="1"/>
  <c r="J18" i="28" s="1"/>
  <c r="J70" i="28" s="1"/>
  <c r="J22" i="27"/>
  <c r="I20" i="28" l="1"/>
  <c r="I7" i="29"/>
  <c r="F111" i="29"/>
  <c r="F121" i="29"/>
  <c r="F125" i="29" s="1"/>
  <c r="F110" i="29"/>
  <c r="F113" i="29" s="1"/>
  <c r="I95" i="28"/>
  <c r="H184" i="28"/>
  <c r="I57" i="29"/>
  <c r="I59" i="29" s="1"/>
  <c r="I140" i="29" s="1"/>
  <c r="G112" i="29"/>
  <c r="G82" i="29"/>
  <c r="G83" i="29" s="1"/>
  <c r="G84" i="29" s="1"/>
  <c r="G95" i="29" s="1"/>
  <c r="G107" i="29"/>
  <c r="F7" i="18"/>
  <c r="H20" i="29"/>
  <c r="H65" i="29" s="1"/>
  <c r="H66" i="29" s="1"/>
  <c r="H173" i="28"/>
  <c r="H118" i="28"/>
  <c r="G122" i="29"/>
  <c r="G92" i="29"/>
  <c r="I79" i="27"/>
  <c r="I89" i="27" s="1"/>
  <c r="I99" i="27" s="1"/>
  <c r="J33" i="27"/>
  <c r="G10" i="18"/>
  <c r="I19" i="28"/>
  <c r="I22" i="28"/>
  <c r="I19" i="29"/>
  <c r="G119" i="29"/>
  <c r="G90" i="29"/>
  <c r="P39" i="18"/>
  <c r="P42" i="18" s="1"/>
  <c r="J24" i="27"/>
  <c r="J87" i="28"/>
  <c r="J72" i="28"/>
  <c r="J36" i="27" l="1"/>
  <c r="J78" i="27" s="1"/>
  <c r="J88" i="27" s="1"/>
  <c r="J96" i="27" s="1"/>
  <c r="J35" i="27"/>
  <c r="J77" i="27" s="1"/>
  <c r="J87" i="27" s="1"/>
  <c r="J98" i="27" s="1"/>
  <c r="J18" i="29" s="1"/>
  <c r="J124" i="29" s="1"/>
  <c r="J76" i="27"/>
  <c r="J84" i="27" s="1"/>
  <c r="J97" i="27" s="1"/>
  <c r="J17" i="29" s="1"/>
  <c r="J56" i="29" s="1"/>
  <c r="H159" i="28"/>
  <c r="H185" i="28"/>
  <c r="F12" i="18" s="1"/>
  <c r="H133" i="28"/>
  <c r="H172" i="28"/>
  <c r="H177" i="28" s="1"/>
  <c r="H22" i="29"/>
  <c r="G96" i="29"/>
  <c r="G97" i="29" s="1"/>
  <c r="F16" i="18"/>
  <c r="H21" i="29"/>
  <c r="I190" i="28"/>
  <c r="I183" i="28"/>
  <c r="I110" i="28"/>
  <c r="I111" i="28" s="1"/>
  <c r="I117" i="28" s="1"/>
  <c r="I173" i="28" s="1"/>
  <c r="I98" i="28"/>
  <c r="I74" i="29"/>
  <c r="F126" i="29"/>
  <c r="F141" i="29" s="1"/>
  <c r="F25" i="28" s="1"/>
  <c r="F124" i="28" s="1"/>
  <c r="F128" i="28" s="1"/>
  <c r="F132" i="28" s="1"/>
  <c r="F134" i="28" s="1"/>
  <c r="F132" i="29"/>
  <c r="F133" i="29" s="1"/>
  <c r="I120" i="29"/>
  <c r="I91" i="29"/>
  <c r="I81" i="29"/>
  <c r="I106" i="29"/>
  <c r="I170" i="28"/>
  <c r="I103" i="28"/>
  <c r="I105" i="28" s="1"/>
  <c r="I116" i="28" s="1"/>
  <c r="H138" i="29"/>
  <c r="H72" i="29"/>
  <c r="H75" i="29" s="1"/>
  <c r="I90" i="27"/>
  <c r="I158" i="28"/>
  <c r="I127" i="28"/>
  <c r="J104" i="28"/>
  <c r="J191" i="28" s="1"/>
  <c r="J89" i="28"/>
  <c r="J96" i="28" s="1"/>
  <c r="J164" i="28" s="1"/>
  <c r="J21" i="28" l="1"/>
  <c r="J109" i="28" s="1"/>
  <c r="J100" i="27"/>
  <c r="H11" i="18" s="1"/>
  <c r="S35" i="18" s="1"/>
  <c r="H6" i="18"/>
  <c r="J37" i="27"/>
  <c r="J79" i="27" s="1"/>
  <c r="J89" i="27" s="1"/>
  <c r="J99" i="27" s="1"/>
  <c r="H17" i="18" s="1"/>
  <c r="J94" i="29"/>
  <c r="G7" i="18"/>
  <c r="I20" i="29"/>
  <c r="I65" i="29" s="1"/>
  <c r="I66" i="29" s="1"/>
  <c r="H122" i="29"/>
  <c r="H92" i="29"/>
  <c r="G104" i="29"/>
  <c r="G108" i="29" s="1"/>
  <c r="G109" i="29" s="1"/>
  <c r="G98" i="29"/>
  <c r="I184" i="28"/>
  <c r="J95" i="28"/>
  <c r="J98" i="28" s="1"/>
  <c r="J184" i="28" s="1"/>
  <c r="H112" i="29"/>
  <c r="H82" i="29"/>
  <c r="H83" i="29" s="1"/>
  <c r="H84" i="29" s="1"/>
  <c r="H95" i="29" s="1"/>
  <c r="H107" i="29"/>
  <c r="H90" i="29"/>
  <c r="H119" i="29"/>
  <c r="F146" i="28"/>
  <c r="F139" i="28"/>
  <c r="F140" i="28"/>
  <c r="F147" i="28" s="1"/>
  <c r="I118" i="28"/>
  <c r="J19" i="29"/>
  <c r="H10" i="18"/>
  <c r="J22" i="28"/>
  <c r="J19" i="28"/>
  <c r="J57" i="29"/>
  <c r="J59" i="29" s="1"/>
  <c r="J64" i="29"/>
  <c r="J7" i="29" l="1"/>
  <c r="J20" i="28"/>
  <c r="J90" i="27"/>
  <c r="J158" i="28"/>
  <c r="J127" i="28"/>
  <c r="J103" i="28"/>
  <c r="J105" i="28" s="1"/>
  <c r="J116" i="28" s="1"/>
  <c r="J170" i="28"/>
  <c r="J91" i="29"/>
  <c r="J120" i="29"/>
  <c r="J81" i="29"/>
  <c r="J106" i="29"/>
  <c r="I185" i="28"/>
  <c r="G12" i="18" s="1"/>
  <c r="I22" i="29"/>
  <c r="I172" i="28"/>
  <c r="I177" i="28" s="1"/>
  <c r="I159" i="28"/>
  <c r="I133" i="28"/>
  <c r="F141" i="28"/>
  <c r="F148" i="28"/>
  <c r="F150" i="28" s="1"/>
  <c r="F151" i="28" s="1"/>
  <c r="F152" i="28" s="1"/>
  <c r="H96" i="29"/>
  <c r="H97" i="29" s="1"/>
  <c r="J183" i="28"/>
  <c r="J110" i="28"/>
  <c r="J111" i="28" s="1"/>
  <c r="J190" i="28"/>
  <c r="G16" i="18"/>
  <c r="I21" i="29"/>
  <c r="G111" i="29"/>
  <c r="G121" i="29"/>
  <c r="G125" i="29" s="1"/>
  <c r="G110" i="29"/>
  <c r="G113" i="29" s="1"/>
  <c r="I72" i="29"/>
  <c r="I75" i="29" s="1"/>
  <c r="I138" i="29"/>
  <c r="J74" i="29"/>
  <c r="J140" i="29"/>
  <c r="S39" i="18"/>
  <c r="C35" i="18"/>
  <c r="J21" i="29"/>
  <c r="H16" i="18"/>
  <c r="S41" i="18" s="1"/>
  <c r="C41" i="18" s="1"/>
  <c r="J117" i="28" l="1"/>
  <c r="J118" i="28" s="1"/>
  <c r="I122" i="29"/>
  <c r="I92" i="29"/>
  <c r="H7" i="18"/>
  <c r="J20" i="29"/>
  <c r="J65" i="29" s="1"/>
  <c r="J66" i="29" s="1"/>
  <c r="J72" i="29" s="1"/>
  <c r="J75" i="29" s="1"/>
  <c r="G126" i="29"/>
  <c r="G141" i="29" s="1"/>
  <c r="G25" i="28" s="1"/>
  <c r="G124" i="28" s="1"/>
  <c r="G128" i="28" s="1"/>
  <c r="G132" i="28" s="1"/>
  <c r="G134" i="28" s="1"/>
  <c r="G132" i="29"/>
  <c r="G133" i="29" s="1"/>
  <c r="H98" i="29"/>
  <c r="H104" i="29"/>
  <c r="H108" i="29" s="1"/>
  <c r="H109" i="29" s="1"/>
  <c r="I82" i="29"/>
  <c r="I83" i="29" s="1"/>
  <c r="I84" i="29" s="1"/>
  <c r="I95" i="29" s="1"/>
  <c r="I107" i="29"/>
  <c r="I112" i="29"/>
  <c r="I119" i="29"/>
  <c r="I90" i="29"/>
  <c r="S42" i="18"/>
  <c r="J122" i="29" l="1"/>
  <c r="J138" i="29"/>
  <c r="J173" i="28"/>
  <c r="I96" i="29"/>
  <c r="I97" i="29" s="1"/>
  <c r="I104" i="29" s="1"/>
  <c r="I108" i="29" s="1"/>
  <c r="I109" i="29" s="1"/>
  <c r="I121" i="29" s="1"/>
  <c r="I125" i="29" s="1"/>
  <c r="I126" i="29" s="1"/>
  <c r="I141" i="29" s="1"/>
  <c r="I25" i="28" s="1"/>
  <c r="I124" i="28" s="1"/>
  <c r="I128" i="28" s="1"/>
  <c r="I132" i="28" s="1"/>
  <c r="I134" i="28" s="1"/>
  <c r="J92" i="29"/>
  <c r="J133" i="28"/>
  <c r="J22" i="29"/>
  <c r="J107" i="29" s="1"/>
  <c r="J172" i="28"/>
  <c r="J159" i="28"/>
  <c r="J185" i="28"/>
  <c r="H12" i="18" s="1"/>
  <c r="G140" i="28"/>
  <c r="G147" i="28" s="1"/>
  <c r="G146" i="28"/>
  <c r="G139" i="28"/>
  <c r="H111" i="29"/>
  <c r="H110" i="29"/>
  <c r="H113" i="29" s="1"/>
  <c r="H121" i="29"/>
  <c r="H125" i="29" s="1"/>
  <c r="J90" i="29"/>
  <c r="J119" i="29"/>
  <c r="J177" i="28" l="1"/>
  <c r="J112" i="29"/>
  <c r="I98" i="29"/>
  <c r="J82" i="29"/>
  <c r="J83" i="29" s="1"/>
  <c r="J84" i="29" s="1"/>
  <c r="J95" i="29" s="1"/>
  <c r="J96" i="29" s="1"/>
  <c r="J97" i="29" s="1"/>
  <c r="I110" i="29"/>
  <c r="I113" i="29" s="1"/>
  <c r="I111" i="29"/>
  <c r="I132" i="29"/>
  <c r="I133" i="29" s="1"/>
  <c r="G141" i="28"/>
  <c r="G148" i="28"/>
  <c r="G150" i="28" s="1"/>
  <c r="G151" i="28" s="1"/>
  <c r="G152" i="28" s="1"/>
  <c r="H126" i="29"/>
  <c r="H141" i="29" s="1"/>
  <c r="H25" i="28" s="1"/>
  <c r="H124" i="28" s="1"/>
  <c r="H128" i="28" s="1"/>
  <c r="H132" i="28" s="1"/>
  <c r="H134" i="28" s="1"/>
  <c r="H132" i="29"/>
  <c r="H133" i="29" s="1"/>
  <c r="I146" i="28"/>
  <c r="I139" i="28"/>
  <c r="I140" i="28"/>
  <c r="I147" i="28" s="1"/>
  <c r="H146" i="28" l="1"/>
  <c r="H140" i="28"/>
  <c r="H147" i="28" s="1"/>
  <c r="H139" i="28"/>
  <c r="I148" i="28"/>
  <c r="I150" i="28" s="1"/>
  <c r="I151" i="28" s="1"/>
  <c r="I152" i="28" s="1"/>
  <c r="J98" i="29"/>
  <c r="J104" i="29"/>
  <c r="J108" i="29" s="1"/>
  <c r="J109" i="29" s="1"/>
  <c r="I141" i="28"/>
  <c r="H141" i="28" l="1"/>
  <c r="H148" i="28"/>
  <c r="H150" i="28" s="1"/>
  <c r="H151" i="28" s="1"/>
  <c r="H152" i="28" s="1"/>
  <c r="J110" i="29"/>
  <c r="J113" i="29" s="1"/>
  <c r="J121" i="29"/>
  <c r="J125" i="29" s="1"/>
  <c r="J111" i="29"/>
  <c r="J126" i="29" l="1"/>
  <c r="J141" i="29" s="1"/>
  <c r="J25" i="28" s="1"/>
  <c r="J124" i="28" s="1"/>
  <c r="J128" i="28" s="1"/>
  <c r="J132" i="28" s="1"/>
  <c r="J134" i="28" s="1"/>
  <c r="J132" i="29"/>
  <c r="J133" i="29" s="1"/>
  <c r="C134" i="29" s="1"/>
  <c r="C139" i="29" s="1"/>
  <c r="C12" i="23" s="1"/>
  <c r="C18" i="23" s="1"/>
  <c r="C20" i="23" s="1"/>
  <c r="C27" i="23" l="1"/>
  <c r="C39" i="23"/>
  <c r="J139" i="28"/>
  <c r="J140" i="28"/>
  <c r="J147" i="28" s="1"/>
  <c r="J146" i="28"/>
  <c r="F27" i="23" l="1"/>
  <c r="H27" i="23"/>
  <c r="J148" i="28"/>
  <c r="J150" i="28" s="1"/>
  <c r="J151" i="28" s="1"/>
  <c r="J141" i="28"/>
  <c r="E28" i="23"/>
  <c r="E29" i="23" s="1"/>
  <c r="E30" i="23" s="1"/>
  <c r="D28" i="23"/>
  <c r="D29" i="23" s="1"/>
  <c r="D30" i="23" s="1"/>
  <c r="E27" i="23"/>
  <c r="G28" i="23"/>
  <c r="G29" i="23" s="1"/>
  <c r="G30" i="23" s="1"/>
  <c r="F28" i="23"/>
  <c r="F29" i="23" s="1"/>
  <c r="F30" i="23" s="1"/>
  <c r="H28" i="23"/>
  <c r="H29" i="23" s="1"/>
  <c r="H30" i="23" s="1"/>
  <c r="C150" i="28" l="1"/>
  <c r="H31" i="23"/>
  <c r="H38" i="23"/>
  <c r="F31" i="23"/>
  <c r="F38" i="23"/>
  <c r="G31" i="23"/>
  <c r="G38" i="23"/>
  <c r="D31" i="23"/>
  <c r="D38" i="23"/>
  <c r="E38" i="23"/>
  <c r="E31" i="23"/>
  <c r="C151" i="28"/>
  <c r="J152" i="28"/>
  <c r="C32" i="23" l="1"/>
  <c r="C33" i="23" s="1"/>
  <c r="F8" i="18"/>
  <c r="L32" i="18" s="1"/>
  <c r="L39" i="18" s="1"/>
  <c r="L42" i="18" s="1"/>
  <c r="H24" i="28"/>
  <c r="H156" i="28" s="1"/>
  <c r="H160" i="28" s="1"/>
  <c r="F80" i="42"/>
  <c r="H8" i="18"/>
  <c r="R32" i="18" s="1"/>
  <c r="R39" i="18" s="1"/>
  <c r="R42" i="18" s="1"/>
  <c r="J24" i="28"/>
  <c r="J156" i="28" s="1"/>
  <c r="J160" i="28" s="1"/>
  <c r="H80" i="42"/>
  <c r="E8" i="18"/>
  <c r="I32" i="18" s="1"/>
  <c r="I39" i="18" s="1"/>
  <c r="I42" i="18" s="1"/>
  <c r="E80" i="42"/>
  <c r="G24" i="28"/>
  <c r="G156" i="28" s="1"/>
  <c r="G160" i="28" s="1"/>
  <c r="F24" i="28"/>
  <c r="F156" i="28" s="1"/>
  <c r="F160" i="28" s="1"/>
  <c r="D8" i="18"/>
  <c r="F32" i="18" s="1"/>
  <c r="D80" i="42"/>
  <c r="G8" i="18"/>
  <c r="O32" i="18" s="1"/>
  <c r="O39" i="18" s="1"/>
  <c r="O42" i="18" s="1"/>
  <c r="G80" i="42"/>
  <c r="I24" i="28"/>
  <c r="I156" i="28" s="1"/>
  <c r="I160" i="28" s="1"/>
  <c r="F162" i="28" l="1"/>
  <c r="F169" i="28"/>
  <c r="F174" i="28" s="1"/>
  <c r="F175" i="28" s="1"/>
  <c r="J169" i="28"/>
  <c r="J174" i="28" s="1"/>
  <c r="J175" i="28" s="1"/>
  <c r="J162" i="28"/>
  <c r="D104" i="42"/>
  <c r="D116" i="42"/>
  <c r="F6" i="43" s="1"/>
  <c r="D81" i="42"/>
  <c r="D101" i="42" s="1"/>
  <c r="D100" i="42"/>
  <c r="D95" i="42"/>
  <c r="F39" i="18"/>
  <c r="F42" i="18" s="1"/>
  <c r="C32" i="18"/>
  <c r="G162" i="28"/>
  <c r="G169" i="28"/>
  <c r="G174" i="28" s="1"/>
  <c r="G175" i="28" s="1"/>
  <c r="E81" i="42"/>
  <c r="E116" i="42"/>
  <c r="G6" i="43" s="1"/>
  <c r="E100" i="42"/>
  <c r="E106" i="42" s="1"/>
  <c r="E107" i="42" s="1"/>
  <c r="E104" i="42"/>
  <c r="H100" i="42"/>
  <c r="H106" i="42" s="1"/>
  <c r="H107" i="42" s="1"/>
  <c r="H81" i="42"/>
  <c r="H101" i="42" s="1"/>
  <c r="H104" i="42"/>
  <c r="H116" i="42"/>
  <c r="J6" i="43" s="1"/>
  <c r="F100" i="42"/>
  <c r="F106" i="42" s="1"/>
  <c r="F107" i="42" s="1"/>
  <c r="F81" i="42"/>
  <c r="F104" i="42"/>
  <c r="F116" i="42"/>
  <c r="H6" i="43" s="1"/>
  <c r="H169" i="28"/>
  <c r="H174" i="28" s="1"/>
  <c r="H175" i="28" s="1"/>
  <c r="H162" i="28"/>
  <c r="I169" i="28"/>
  <c r="I174" i="28" s="1"/>
  <c r="I175" i="28" s="1"/>
  <c r="I162" i="28"/>
  <c r="G81" i="42"/>
  <c r="G101" i="42" s="1"/>
  <c r="G100" i="42"/>
  <c r="G106" i="42" s="1"/>
  <c r="G107" i="42" s="1"/>
  <c r="G104" i="42"/>
  <c r="G116" i="42"/>
  <c r="I6" i="43" s="1"/>
  <c r="F101" i="42" l="1"/>
  <c r="D103" i="42"/>
  <c r="D106" i="42"/>
  <c r="D107" i="42" s="1"/>
  <c r="J163" i="28"/>
  <c r="J165" i="28"/>
  <c r="H163" i="28"/>
  <c r="H165" i="28"/>
  <c r="E101" i="42"/>
  <c r="E88" i="42"/>
  <c r="G163" i="28"/>
  <c r="G165" i="28"/>
  <c r="I165" i="28"/>
  <c r="I163" i="28"/>
  <c r="F163" i="28"/>
  <c r="C162" i="28"/>
  <c r="F165" i="28"/>
  <c r="G192" i="28" l="1"/>
  <c r="E19" i="18" s="1"/>
  <c r="H37" i="18" s="1"/>
  <c r="H39" i="18" s="1"/>
  <c r="H42" i="18" s="1"/>
  <c r="G179" i="28"/>
  <c r="H179" i="28"/>
  <c r="H192" i="28"/>
  <c r="F19" i="18" s="1"/>
  <c r="K37" i="18" s="1"/>
  <c r="K39" i="18" s="1"/>
  <c r="K42" i="18" s="1"/>
  <c r="J179" i="28"/>
  <c r="J192" i="28"/>
  <c r="H19" i="18" s="1"/>
  <c r="Q37" i="18" s="1"/>
  <c r="Q39" i="18" s="1"/>
  <c r="Q42" i="18" s="1"/>
  <c r="I179" i="28"/>
  <c r="I192" i="28"/>
  <c r="G19" i="18" s="1"/>
  <c r="N37" i="18" s="1"/>
  <c r="N39" i="18" s="1"/>
  <c r="N42" i="18" s="1"/>
  <c r="L6" i="43"/>
  <c r="E92" i="42"/>
  <c r="E94" i="42" s="1"/>
  <c r="E121" i="42"/>
  <c r="E18" i="50" s="1"/>
  <c r="F192" i="28"/>
  <c r="D19" i="18" s="1"/>
  <c r="E37" i="18" s="1"/>
  <c r="F179" i="28"/>
  <c r="C163" i="28"/>
  <c r="C166" i="28" s="1"/>
  <c r="E16" i="50" l="1"/>
  <c r="E78" i="50" s="1"/>
  <c r="E95" i="42"/>
  <c r="C37" i="18"/>
  <c r="E39" i="18"/>
  <c r="E66" i="50"/>
  <c r="E62" i="50"/>
  <c r="E72" i="50" l="1"/>
  <c r="E73" i="50" s="1"/>
  <c r="E64" i="50"/>
  <c r="E42" i="18"/>
  <c r="C39" i="18"/>
  <c r="E79" i="50"/>
  <c r="E89" i="50" s="1"/>
  <c r="E91" i="50" s="1"/>
  <c r="E85" i="50"/>
  <c r="E67" i="50"/>
  <c r="E74" i="50" l="1"/>
  <c r="E86" i="50"/>
  <c r="E87" i="50" s="1"/>
  <c r="E92" i="50" s="1"/>
  <c r="E81" i="50"/>
  <c r="E82" i="50" s="1"/>
  <c r="C42" i="18"/>
  <c r="C47" i="18"/>
  <c r="C45" i="18"/>
  <c r="C46" i="18" s="1"/>
  <c r="F88" i="42" l="1"/>
  <c r="G136" i="42" s="1"/>
  <c r="M6" i="43" l="1"/>
  <c r="F121" i="42"/>
  <c r="F18" i="50" s="1"/>
  <c r="F66" i="50" s="1"/>
  <c r="F92" i="42"/>
  <c r="F94" i="42" s="1"/>
  <c r="F58" i="50" l="1"/>
  <c r="F67" i="50" s="1"/>
  <c r="F16" i="50"/>
  <c r="F78" i="50" s="1"/>
  <c r="F95" i="42"/>
  <c r="F79" i="50" l="1"/>
  <c r="F85" i="50"/>
  <c r="F62" i="50" l="1"/>
  <c r="F89" i="50"/>
  <c r="F91" i="50" s="1"/>
  <c r="F81" i="50"/>
  <c r="F64" i="50" l="1"/>
  <c r="F72" i="50"/>
  <c r="F73" i="50" s="1"/>
  <c r="F86" i="50" s="1"/>
  <c r="F87" i="50" s="1"/>
  <c r="F92" i="50" s="1"/>
  <c r="F82" i="50" l="1"/>
  <c r="F74" i="50"/>
  <c r="F6" i="50" l="1"/>
  <c r="G6" i="50" s="1"/>
  <c r="H6" i="50" s="1"/>
  <c r="F32" i="42"/>
  <c r="E32" i="42" s="1"/>
  <c r="D32" i="42" s="1"/>
  <c r="E6" i="50" l="1"/>
  <c r="D6" i="50" s="1"/>
  <c r="G58" i="50" s="1"/>
  <c r="G62" i="50" s="1"/>
  <c r="H58" i="50"/>
  <c r="H62" i="50" s="1"/>
  <c r="G32" i="42"/>
  <c r="H32" i="42" s="1"/>
  <c r="H88" i="42" s="1"/>
  <c r="G88" i="42" l="1"/>
  <c r="H92" i="42"/>
  <c r="H94" i="42" s="1"/>
  <c r="H121" i="42"/>
  <c r="H18" i="50" s="1"/>
  <c r="H66" i="50" s="1"/>
  <c r="H67" i="50" s="1"/>
  <c r="O6" i="43"/>
  <c r="G121" i="42"/>
  <c r="G18" i="50" s="1"/>
  <c r="G66" i="50" s="1"/>
  <c r="G67" i="50" s="1"/>
  <c r="G92" i="42"/>
  <c r="G94" i="42" s="1"/>
  <c r="N6" i="43"/>
  <c r="H64" i="50"/>
  <c r="H72" i="50"/>
  <c r="H73" i="50" s="1"/>
  <c r="G64" i="50"/>
  <c r="G72" i="50"/>
  <c r="G73" i="50" s="1"/>
  <c r="H74" i="50" l="1"/>
  <c r="G16" i="50"/>
  <c r="G78" i="50" s="1"/>
  <c r="G95" i="42"/>
  <c r="G86" i="50"/>
  <c r="G74" i="50"/>
  <c r="H86" i="50"/>
  <c r="H16" i="50"/>
  <c r="H78" i="50" s="1"/>
  <c r="H95" i="42"/>
  <c r="D63" i="42" l="1"/>
  <c r="H85" i="50"/>
  <c r="H87" i="50" s="1"/>
  <c r="H79" i="50"/>
  <c r="H89" i="50" s="1"/>
  <c r="H91" i="50" s="1"/>
  <c r="G79" i="50"/>
  <c r="G89" i="50" s="1"/>
  <c r="G91" i="50" s="1"/>
  <c r="G85" i="50"/>
  <c r="G87" i="50" s="1"/>
  <c r="G92" i="50" l="1"/>
  <c r="H92" i="50"/>
  <c r="H81" i="50"/>
  <c r="H82" i="50" s="1"/>
  <c r="G81" i="50"/>
  <c r="G82" i="5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7" authorId="0" shapeId="0" xr:uid="{040902A4-64A8-4E04-A998-8D55FA92610D}">
      <text>
        <r>
          <rPr>
            <sz val="9"/>
            <color indexed="81"/>
            <rFont val="Tahoma"/>
            <family val="2"/>
          </rPr>
          <t>This model is not appropriate to be used for Aurora. This is because Aurora moved from a CPP to DPP for 2026/27 to 2029/30, which is a 4-year period, rather than the 5-year regulatory period this model is designed for.</t>
        </r>
      </text>
    </comment>
    <comment ref="C59" authorId="0" shapeId="0" xr:uid="{65FBEDCF-4ECC-41F5-9082-834ED23E0237}">
      <text>
        <r>
          <rPr>
            <sz val="9"/>
            <color indexed="81"/>
            <rFont val="Tahoma"/>
            <family val="2"/>
          </rPr>
          <t xml:space="preserve">This cell checks that the reopener sequence # is greater than the last reopener for which data is completed in the 'Historical sheet'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26" authorId="0" shapeId="0" xr:uid="{9EB1CCF0-9F25-44ED-9035-DF27118F8555}">
      <text>
        <r>
          <rPr>
            <sz val="9"/>
            <color indexed="81"/>
            <rFont val="Tahoma"/>
            <family val="2"/>
          </rPr>
          <t>This model is not appropriate to be used for Aurora. This is because Aurora moved from a CPP to DPP for 2026/27 to 2029/30, which is a 4-year period, rather than the 5-year regulatory period this model is designed for.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4" authorId="0" shapeId="0" xr:uid="{F33E549F-60FF-4423-AB97-066396BBC952}">
      <text>
        <r>
          <rPr>
            <sz val="9"/>
            <color indexed="81"/>
            <rFont val="Tahoma"/>
            <family val="2"/>
          </rPr>
          <t xml:space="preserve">Select in cell C43 of reopener sheet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L34" authorId="0" shapeId="0" xr:uid="{6E1015C9-19C5-40FF-A6F3-FF0BE74E1B5D}">
      <text>
        <r>
          <rPr>
            <b/>
            <sz val="9"/>
            <color indexed="81"/>
            <rFont val="Tahoma"/>
            <family val="2"/>
          </rPr>
          <t>Author:</t>
        </r>
        <r>
          <rPr>
            <sz val="9"/>
            <color indexed="81"/>
            <rFont val="Tahoma"/>
            <family val="2"/>
          </rPr>
          <t xml:space="preserve">
(4) Aggregate opening RAB value for additional assets means the aggregate closing RAB value for additional assets for the preceding disclosure year.</t>
        </r>
      </text>
    </comment>
    <comment ref="L35" authorId="0" shapeId="0" xr:uid="{26B2AA99-9B04-422C-B8FB-371D524A7A14}">
      <text>
        <r>
          <rPr>
            <b/>
            <sz val="9"/>
            <color indexed="81"/>
            <rFont val="Tahoma"/>
            <family val="2"/>
          </rPr>
          <t>Author:</t>
        </r>
        <r>
          <rPr>
            <sz val="9"/>
            <color indexed="81"/>
            <rFont val="Tahoma"/>
            <family val="2"/>
          </rPr>
          <t xml:space="preserve">
</t>
        </r>
        <r>
          <rPr>
            <b/>
            <sz val="9"/>
            <color indexed="81"/>
            <rFont val="Tahoma"/>
            <family val="2"/>
          </rPr>
          <t>1.1.4(2)</t>
        </r>
        <r>
          <rPr>
            <sz val="9"/>
            <color indexed="81"/>
            <rFont val="Tahoma"/>
            <family val="2"/>
          </rPr>
          <t xml:space="preserve">
means total depreciation for all assets calculated as if no amount of revaluation had been included in the calculation of any opening RAB value following the determination of the initial RAB ...
</t>
        </r>
        <r>
          <rPr>
            <b/>
            <sz val="9"/>
            <color indexed="81"/>
            <rFont val="Tahoma"/>
            <family val="2"/>
          </rPr>
          <t>4.2.2(3)(b)</t>
        </r>
        <r>
          <rPr>
            <sz val="9"/>
            <color indexed="81"/>
            <rFont val="Tahoma"/>
            <family val="2"/>
          </rPr>
          <t xml:space="preserve">
for the purposes of subclause (2)(b), ‘remaining asset life for additional assets’ for a disclosure year means 45 years less the number of disclosure years from the disclosure year for which the forecast aggregate value of commissioned assets for the relevant additional assets is determined to the disclosure year in question.</t>
        </r>
      </text>
    </comment>
    <comment ref="L36" authorId="0" shapeId="0" xr:uid="{6B63024D-1A2D-45FD-9F23-ECCAC9839AAB}">
      <text>
        <r>
          <rPr>
            <b/>
            <sz val="9"/>
            <color indexed="81"/>
            <rFont val="Tahoma"/>
            <family val="2"/>
          </rPr>
          <t>Author:</t>
        </r>
        <r>
          <rPr>
            <sz val="9"/>
            <color indexed="81"/>
            <rFont val="Tahoma"/>
            <family val="2"/>
          </rPr>
          <t xml:space="preserve">
2) For the purpose of subclause (1), 'depreciation' means, subject to subclause (3), in the case of-
... ; and
(b) additional assets of the EDB, the value determined in accordance with the formula-
[1 ÷ remaining asset life for additional assets] × aggregate opening RAB value for additional assets.</t>
        </r>
      </text>
    </comment>
    <comment ref="L37" authorId="0" shapeId="0" xr:uid="{12797752-946B-428A-A292-0990D3133271}">
      <text>
        <r>
          <rPr>
            <b/>
            <sz val="9"/>
            <color indexed="81"/>
            <rFont val="Tahoma"/>
            <family val="2"/>
          </rPr>
          <t>Author:</t>
        </r>
        <r>
          <rPr>
            <sz val="9"/>
            <color indexed="81"/>
            <rFont val="Tahoma"/>
            <family val="2"/>
          </rPr>
          <t xml:space="preserve">
Aggregate closing RAB value for additional assets means, for-
(a) additional assets in respect of the disclosure year for which their forecast aggregate value of commissioned assets is determined, the forecast aggregate value of commissioned assets; and
(b) additional assets for a disclosure year following that for which their forecast aggregate value of commissioned assets is determined, the value determined for those additional assets in accordance with the formula-
aggregate opening RAB value for additional assets − depreciation for additional assets + revaluation for additional assets.</t>
        </r>
      </text>
    </comment>
    <comment ref="L39" authorId="0" shapeId="0" xr:uid="{4B6A714E-86E9-476B-AC6C-FD016C5C1410}">
      <text>
        <r>
          <rPr>
            <b/>
            <sz val="9"/>
            <color indexed="81"/>
            <rFont val="Tahoma"/>
            <family val="2"/>
          </rPr>
          <t>Author:</t>
        </r>
        <r>
          <rPr>
            <sz val="9"/>
            <color indexed="81"/>
            <rFont val="Tahoma"/>
            <family val="2"/>
          </rPr>
          <t xml:space="preserve">
(4) Aggregate opening RAB value for additional assets means the aggregate closing RAB value for additional assets for the preceding disclosure year.</t>
        </r>
      </text>
    </comment>
    <comment ref="L40" authorId="0" shapeId="0" xr:uid="{0F2E6380-2636-46F2-9FC8-E062E49DA04A}">
      <text>
        <r>
          <rPr>
            <b/>
            <sz val="9"/>
            <color indexed="81"/>
            <rFont val="Tahoma"/>
            <family val="2"/>
          </rPr>
          <t>Author:</t>
        </r>
        <r>
          <rPr>
            <sz val="9"/>
            <color indexed="81"/>
            <rFont val="Tahoma"/>
            <family val="2"/>
          </rPr>
          <t xml:space="preserve">
for the purposes of subclause (2)(b), ‘remaining asset life for additional assets’ for a disclosure year means 45 years less the number of disclosure years from the disclosure year for which the forecast aggregate value of commissioned assets for the relevant additional assets is determined to the disclosure year in question.</t>
        </r>
      </text>
    </comment>
    <comment ref="L41" authorId="0" shapeId="0" xr:uid="{6F44E6B1-95EB-422A-A1A1-A8B0287B2902}">
      <text>
        <r>
          <rPr>
            <b/>
            <sz val="9"/>
            <color indexed="81"/>
            <rFont val="Tahoma"/>
            <family val="2"/>
          </rPr>
          <t>Author:</t>
        </r>
        <r>
          <rPr>
            <sz val="9"/>
            <color indexed="81"/>
            <rFont val="Tahoma"/>
            <family val="2"/>
          </rPr>
          <t xml:space="preserve">
2) For the purpose of subclause (1), 'depreciation' means, subject to subclause (3), in the case of-
... ; and
(b) additional assets of the EDB, the value determined in accordance with the formula-
[1 ÷ remaining asset life for additional assets] × aggregate opening RAB value for additional assets.</t>
        </r>
      </text>
    </comment>
    <comment ref="L42" authorId="0" shapeId="0" xr:uid="{89F7F9AD-CA34-4047-9B6C-966F45C09EA3}">
      <text>
        <r>
          <rPr>
            <b/>
            <sz val="9"/>
            <color indexed="81"/>
            <rFont val="Tahoma"/>
            <family val="2"/>
          </rPr>
          <t>Author:</t>
        </r>
        <r>
          <rPr>
            <sz val="9"/>
            <color indexed="81"/>
            <rFont val="Tahoma"/>
            <family val="2"/>
          </rPr>
          <t xml:space="preserve">
Aggregate closing RAB value for additional assets means, for-
(a) additional assets in respect of the disclosure year for which their forecast aggregate value of commissioned assets is determined, the forecast aggregate value of commissioned assets; and
(b) additional assets for a disclosure year following that for which their forecast aggregate value of commissioned assets is determined, the value determined for those additional assets in accordance with the formula-
aggregate opening RAB value for additional assets − depreciation for additional assets + revaluation for additional assets.</t>
        </r>
      </text>
    </comment>
    <comment ref="L44" authorId="0" shapeId="0" xr:uid="{412ADC5B-1E40-4D07-9643-309F545E7AF3}">
      <text>
        <r>
          <rPr>
            <b/>
            <sz val="9"/>
            <color indexed="81"/>
            <rFont val="Tahoma"/>
            <family val="2"/>
          </rPr>
          <t>Author:</t>
        </r>
        <r>
          <rPr>
            <sz val="9"/>
            <color indexed="81"/>
            <rFont val="Tahoma"/>
            <family val="2"/>
          </rPr>
          <t xml:space="preserve">
(4) Aggregate opening RAB value for additional assets means the aggregate closing RAB value for additional assets for the preceding disclosure year.</t>
        </r>
      </text>
    </comment>
    <comment ref="L45" authorId="0" shapeId="0" xr:uid="{6DBDD71E-C648-47AA-8733-2914BC055F38}">
      <text>
        <r>
          <rPr>
            <b/>
            <sz val="9"/>
            <color indexed="81"/>
            <rFont val="Tahoma"/>
            <family val="2"/>
          </rPr>
          <t>Author:</t>
        </r>
        <r>
          <rPr>
            <sz val="9"/>
            <color indexed="81"/>
            <rFont val="Tahoma"/>
            <family val="2"/>
          </rPr>
          <t xml:space="preserve">
for the purposes of subclause (2)(b), ‘remaining asset life for additional assets’ for a disclosure year means 45 years less the number of disclosure years from the disclosure year for which the forecast aggregate value of commissioned assets for the relevant additional assets is determined to the disclosure year in question.</t>
        </r>
      </text>
    </comment>
    <comment ref="L46" authorId="0" shapeId="0" xr:uid="{722602F8-3CF8-4C49-B55E-5D0C27CF1B91}">
      <text>
        <r>
          <rPr>
            <b/>
            <sz val="9"/>
            <color indexed="81"/>
            <rFont val="Tahoma"/>
            <family val="2"/>
          </rPr>
          <t>Author:</t>
        </r>
        <r>
          <rPr>
            <sz val="9"/>
            <color indexed="81"/>
            <rFont val="Tahoma"/>
            <family val="2"/>
          </rPr>
          <t xml:space="preserve">
2) For the purpose of subclause (1), 'depreciation' means, subject to subclause (3), in the case of-
... ; and
(b) additional assets of the EDB, the value determined in accordance with the formula-
[1 ÷ remaining asset life for additional assets] × aggregate opening RAB value for additional assets.</t>
        </r>
      </text>
    </comment>
    <comment ref="L47" authorId="0" shapeId="0" xr:uid="{7B9BD42C-6A57-412F-BDEE-FD0BF5F88EEA}">
      <text>
        <r>
          <rPr>
            <b/>
            <sz val="9"/>
            <color indexed="81"/>
            <rFont val="Tahoma"/>
            <family val="2"/>
          </rPr>
          <t>Author:</t>
        </r>
        <r>
          <rPr>
            <sz val="9"/>
            <color indexed="81"/>
            <rFont val="Tahoma"/>
            <family val="2"/>
          </rPr>
          <t xml:space="preserve">
Aggregate closing RAB value for additional assets means, for-
(a) additional assets in respect of the disclosure year for which their forecast aggregate value of commissioned assets is determined, the forecast aggregate value of commissioned assets; and
(b) additional assets for a disclosure year following that for which their forecast aggregate value of commissioned assets is determined, the value determined for those additional assets in accordance with the formula-
aggregate opening RAB value for additional assets − depreciation for additional assets + revaluation for additional assets.</t>
        </r>
      </text>
    </comment>
    <comment ref="L49" authorId="0" shapeId="0" xr:uid="{6D7023F0-919A-40E5-8A8B-44C35B1C22F9}">
      <text>
        <r>
          <rPr>
            <b/>
            <sz val="9"/>
            <color indexed="81"/>
            <rFont val="Tahoma"/>
            <family val="2"/>
          </rPr>
          <t>Author:</t>
        </r>
        <r>
          <rPr>
            <sz val="9"/>
            <color indexed="81"/>
            <rFont val="Tahoma"/>
            <family val="2"/>
          </rPr>
          <t xml:space="preserve">
(4) Aggregate opening RAB value for additional assets means the aggregate closing RAB value for additional assets for the preceding disclosure year.</t>
        </r>
      </text>
    </comment>
    <comment ref="L50" authorId="0" shapeId="0" xr:uid="{CBCB0640-244D-4080-AA2E-D85019CAF266}">
      <text>
        <r>
          <rPr>
            <b/>
            <sz val="9"/>
            <color indexed="81"/>
            <rFont val="Tahoma"/>
            <family val="2"/>
          </rPr>
          <t>Author:</t>
        </r>
        <r>
          <rPr>
            <sz val="9"/>
            <color indexed="81"/>
            <rFont val="Tahoma"/>
            <family val="2"/>
          </rPr>
          <t xml:space="preserve">
for the purposes of subclause (2)(b), ‘remaining asset life for additional assets’ for a disclosure year means 45 years less the number of disclosure years from the disclosure year for which the forecast aggregate value of commissioned assets for the relevant additional assets is determined to the disclosure year in question.</t>
        </r>
      </text>
    </comment>
    <comment ref="L51" authorId="0" shapeId="0" xr:uid="{2F5B4F80-61EE-4BE7-A393-79776BE9610A}">
      <text>
        <r>
          <rPr>
            <b/>
            <sz val="9"/>
            <color indexed="81"/>
            <rFont val="Tahoma"/>
            <family val="2"/>
          </rPr>
          <t>Author:</t>
        </r>
        <r>
          <rPr>
            <sz val="9"/>
            <color indexed="81"/>
            <rFont val="Tahoma"/>
            <family val="2"/>
          </rPr>
          <t xml:space="preserve">
2) For the purpose of subclause (1), 'depreciation' means, subject to subclause (3), in the case of-
... ; and
(b) additional assets of the EDB, the value determined in accordance with the formula-
[1 ÷ remaining asset life for additional assets] × aggregate opening RAB value for additional assets.</t>
        </r>
      </text>
    </comment>
    <comment ref="L52" authorId="0" shapeId="0" xr:uid="{F506FCEF-7179-49C1-8105-8E0576A8A92A}">
      <text>
        <r>
          <rPr>
            <b/>
            <sz val="9"/>
            <color indexed="81"/>
            <rFont val="Tahoma"/>
            <family val="2"/>
          </rPr>
          <t>Author:</t>
        </r>
        <r>
          <rPr>
            <sz val="9"/>
            <color indexed="81"/>
            <rFont val="Tahoma"/>
            <family val="2"/>
          </rPr>
          <t xml:space="preserve">
Aggregate closing RAB value for additional assets means, for-
(a) additional assets in respect of the disclosure year for which their forecast aggregate value of commissioned assets is determined, the forecast aggregate value of commissioned assets; and
(b) additional assets for a disclosure year following that for which their forecast aggregate value of commissioned assets is determined, the value determined for those additional assets in accordance with the formula-
aggregate opening RAB value for additional assets − depreciation for additional assets + revaluation for additional assets.</t>
        </r>
      </text>
    </comment>
    <comment ref="L54" authorId="0" shapeId="0" xr:uid="{7FC88587-4F7B-400C-9ABC-2C10809E4797}">
      <text>
        <r>
          <rPr>
            <b/>
            <sz val="9"/>
            <color indexed="81"/>
            <rFont val="Tahoma"/>
            <family val="2"/>
          </rPr>
          <t>Author:</t>
        </r>
        <r>
          <rPr>
            <sz val="9"/>
            <color indexed="81"/>
            <rFont val="Tahoma"/>
            <family val="2"/>
          </rPr>
          <t xml:space="preserve">
(4) Aggregate opening RAB value for additional assets means the aggregate closing RAB value for additional assets for the preceding disclosure year.</t>
        </r>
      </text>
    </comment>
    <comment ref="L55" authorId="0" shapeId="0" xr:uid="{B8EF8C23-BA25-4F75-AB53-A3C3AA64E573}">
      <text>
        <r>
          <rPr>
            <b/>
            <sz val="9"/>
            <color indexed="81"/>
            <rFont val="Tahoma"/>
            <family val="2"/>
          </rPr>
          <t>Author:</t>
        </r>
        <r>
          <rPr>
            <sz val="9"/>
            <color indexed="81"/>
            <rFont val="Tahoma"/>
            <family val="2"/>
          </rPr>
          <t xml:space="preserve">
for the purposes of subclause (2)(b), ‘remaining asset life for additional assets’ for a disclosure year means 45 years less the number of disclosure years from the disclosure year for which the forecast aggregate value of commissioned assets for the relevant additional assets is determined to the disclosure year in question.</t>
        </r>
      </text>
    </comment>
    <comment ref="L56" authorId="0" shapeId="0" xr:uid="{59379541-5FA7-4FE6-B890-BE67A6806355}">
      <text>
        <r>
          <rPr>
            <b/>
            <sz val="9"/>
            <color indexed="81"/>
            <rFont val="Tahoma"/>
            <family val="2"/>
          </rPr>
          <t>Author:</t>
        </r>
        <r>
          <rPr>
            <sz val="9"/>
            <color indexed="81"/>
            <rFont val="Tahoma"/>
            <family val="2"/>
          </rPr>
          <t xml:space="preserve">
2) For the purpose of subclause (1), 'depreciation' means, subject to subclause (3), in the case of-
... ; and
(b) additional assets of the EDB, the value determined in accordance with the formula-
[1 ÷ remaining asset life for additional assets] × aggregate opening RAB value for additional assets.</t>
        </r>
      </text>
    </comment>
    <comment ref="L57" authorId="0" shapeId="0" xr:uid="{C6EC766D-8FC9-405B-A62E-65838BF8A9F2}">
      <text>
        <r>
          <rPr>
            <b/>
            <sz val="9"/>
            <color indexed="81"/>
            <rFont val="Tahoma"/>
            <family val="2"/>
          </rPr>
          <t>Author:</t>
        </r>
        <r>
          <rPr>
            <sz val="9"/>
            <color indexed="81"/>
            <rFont val="Tahoma"/>
            <family val="2"/>
          </rPr>
          <t xml:space="preserve">
Aggregate closing RAB value for additional assets means, for-
(a) additional assets in respect of the disclosure year for which their forecast aggregate value of commissioned assets is determined, the forecast aggregate value of commissioned assets; and
(b) additional assets for a disclosure year following that for which their forecast aggregate value of commissioned assets is determined, the value determined for those additional assets in accordance with the formula-
aggregate opening RAB value for additional assets − depreciation for additional assets + revaluation for additional assets.</t>
        </r>
      </text>
    </comment>
    <comment ref="L59" authorId="0" shapeId="0" xr:uid="{A2F7666A-D072-42DA-9909-B4B8A0AC2297}">
      <text>
        <r>
          <rPr>
            <b/>
            <sz val="9"/>
            <color indexed="81"/>
            <rFont val="Tahoma"/>
            <family val="2"/>
          </rPr>
          <t>Author:</t>
        </r>
        <r>
          <rPr>
            <sz val="9"/>
            <color indexed="81"/>
            <rFont val="Tahoma"/>
            <family val="2"/>
          </rPr>
          <t xml:space="preserve">
(4) Aggregate opening RAB value for additional assets means the aggregate closing RAB value for additional assets for the preceding disclosure year.</t>
        </r>
      </text>
    </comment>
    <comment ref="L60" authorId="0" shapeId="0" xr:uid="{883A740F-11F2-46BB-BC45-E6BC787C4716}">
      <text>
        <r>
          <rPr>
            <b/>
            <sz val="9"/>
            <color indexed="81"/>
            <rFont val="Tahoma"/>
            <family val="2"/>
          </rPr>
          <t>Author:</t>
        </r>
        <r>
          <rPr>
            <sz val="9"/>
            <color indexed="81"/>
            <rFont val="Tahoma"/>
            <family val="2"/>
          </rPr>
          <t xml:space="preserve">
for the purposes of subclause (2)(b), ‘remaining asset life for additional assets’ for a disclosure year means 45 years less the number of disclosure years from the disclosure year for which the forecast aggregate value of commissioned assets for the relevant additional assets is determined to the disclosure year in question.</t>
        </r>
      </text>
    </comment>
    <comment ref="L61" authorId="0" shapeId="0" xr:uid="{3B0EDA12-CE68-410B-99E3-50054DCF6675}">
      <text>
        <r>
          <rPr>
            <b/>
            <sz val="9"/>
            <color indexed="81"/>
            <rFont val="Tahoma"/>
            <family val="2"/>
          </rPr>
          <t>Author:</t>
        </r>
        <r>
          <rPr>
            <sz val="9"/>
            <color indexed="81"/>
            <rFont val="Tahoma"/>
            <family val="2"/>
          </rPr>
          <t xml:space="preserve">
2) For the purpose of subclause (1), 'depreciation' means, subject to subclause (3), in the case of-
... ; and
(b) additional assets of the EDB, the value determined in accordance with the formula-
[1 ÷ remaining asset life for additional assets] × aggregate opening RAB value for additional assets.</t>
        </r>
      </text>
    </comment>
    <comment ref="L62" authorId="0" shapeId="0" xr:uid="{300C846B-5D63-4A61-A7AC-7895FD9D5D65}">
      <text>
        <r>
          <rPr>
            <b/>
            <sz val="9"/>
            <color indexed="81"/>
            <rFont val="Tahoma"/>
            <family val="2"/>
          </rPr>
          <t>Author:</t>
        </r>
        <r>
          <rPr>
            <sz val="9"/>
            <color indexed="81"/>
            <rFont val="Tahoma"/>
            <family val="2"/>
          </rPr>
          <t xml:space="preserve">
Aggregate closing RAB value for additional assets means, for-
(a) additional assets in respect of the disclosure year for which their forecast aggregate value of commissioned assets is determined, the forecast aggregate value of commissioned assets; and
(b) additional assets for a disclosure year following that for which their forecast aggregate value of commissioned assets is determined, the value determined for those additional assets in accordance with the formula-
aggregate opening RAB value for additional assets − depreciation for additional assets + revaluation for additional assets.</t>
        </r>
      </text>
    </comment>
    <comment ref="L68" authorId="0" shapeId="0" xr:uid="{37E3B3AB-8221-4A87-8F0E-6D009CFFD9F8}">
      <text>
        <r>
          <rPr>
            <b/>
            <sz val="9"/>
            <color indexed="81"/>
            <rFont val="Tahoma"/>
            <family val="2"/>
          </rPr>
          <t>Author:</t>
        </r>
        <r>
          <rPr>
            <sz val="9"/>
            <color indexed="81"/>
            <rFont val="Tahoma"/>
            <family val="2"/>
          </rPr>
          <t xml:space="preserve">
Aggregate opening RAB value for existing assets means, for-
(a) the base year, the sum of each 'opening RAB value' for all assets calculated in accordance with Part 2 for that disclosure year; and
(b) each disclosure year thereafter, the aggregate closing RAB value for existing assets for the preceding disclosure year</t>
        </r>
      </text>
    </comment>
    <comment ref="L70" authorId="0" shapeId="0" xr:uid="{2211A595-8736-47BE-BDBE-E06D44EC0FCB}">
      <text>
        <r>
          <rPr>
            <b/>
            <sz val="9"/>
            <color indexed="81"/>
            <rFont val="Tahoma"/>
            <family val="2"/>
          </rPr>
          <t>Author:</t>
        </r>
        <r>
          <rPr>
            <sz val="9"/>
            <color indexed="81"/>
            <rFont val="Tahoma"/>
            <family val="2"/>
          </rPr>
          <t xml:space="preserve">
</t>
        </r>
        <r>
          <rPr>
            <b/>
            <sz val="9"/>
            <color indexed="81"/>
            <rFont val="Tahoma"/>
            <family val="2"/>
          </rPr>
          <t>1.1.4(2)</t>
        </r>
        <r>
          <rPr>
            <sz val="9"/>
            <color indexed="81"/>
            <rFont val="Tahoma"/>
            <family val="2"/>
          </rPr>
          <t xml:space="preserve">
adjusted depreciation means total depreciation for all assets calculated as if no amount of revaluation had been included in the calculation of any opening RAB value following the determination of the initial RAB, where:
(a) any remaining asset lives used in      calculating ‘adjusted depreciation’ for the purposes of Part 2 and Part 5 must be consistent with the remaining asset lives used for calculating total depreciation; and
(b) any remaining asset lives for existing assets used in calculating ‘adjusted depreciation’ must be consistent with the remaining asset lives for existing assets used for calculating total depreciation;
</t>
        </r>
        <r>
          <rPr>
            <b/>
            <sz val="9"/>
            <color indexed="81"/>
            <rFont val="Tahoma"/>
            <family val="2"/>
          </rPr>
          <t>4.2.2(2)(a)(ii)</t>
        </r>
        <r>
          <rPr>
            <sz val="9"/>
            <color indexed="81"/>
            <rFont val="Tahoma"/>
            <family val="2"/>
          </rPr>
          <t xml:space="preserve">
For the purpose of subclause (1), 'depreciation' means, subject to subclause (3), in the case of-
(a) existing assets of the EDB, for-
(i) the base year, the sum of all amounts of 'depreciation' determined in accordance with Part 2 for that disclosure year; and
(ii) each disclosure year thereafter, the value determined in accordance with the formula-
[1 ÷ remaining asset life for existing assets] × aggregate opening RAB value for existing assets; and</t>
        </r>
      </text>
    </comment>
    <comment ref="L72" authorId="0" shapeId="0" xr:uid="{E36C6998-3209-4D2E-BED3-2C03A4CFFBE9}">
      <text>
        <r>
          <rPr>
            <b/>
            <sz val="9"/>
            <color indexed="81"/>
            <rFont val="Tahoma"/>
            <family val="2"/>
          </rPr>
          <t>Author:</t>
        </r>
        <r>
          <rPr>
            <sz val="9"/>
            <color indexed="81"/>
            <rFont val="Tahoma"/>
            <family val="2"/>
          </rPr>
          <t xml:space="preserve">
Aggregate closing RAB value for existing assets means, for-
(a) the base year, the sum of each 'closing RAB value' for all assets calculated in accordance with Part 2 for that disclosure year; and
(b) each disclosure year thereafter, the value determined in accordance with the formula-
3792045 Electricity Distribution Services Input Methodologies Determination 2012 (Consolidated 20 May 2020) 115
aggregate opening RAB value for existing assets − depreciation for existing assets + revaluation for existing assets − forecast aggregate value of disposed assets.
</t>
        </r>
      </text>
    </comment>
    <comment ref="L78" authorId="0" shapeId="0" xr:uid="{760C8D36-4A77-4F31-AFEF-D8CFA22C695A}">
      <text>
        <r>
          <rPr>
            <b/>
            <sz val="9"/>
            <color indexed="81"/>
            <rFont val="Tahoma"/>
            <family val="2"/>
          </rPr>
          <t>Author:</t>
        </r>
        <r>
          <rPr>
            <sz val="9"/>
            <color indexed="81"/>
            <rFont val="Tahoma"/>
            <family val="2"/>
          </rPr>
          <t xml:space="preserve">
(b) 'average DV rate' is the amount determined in accordance with the formula-
tax depreciation for the base year ÷ total opening regulatory tax asset value for the base year; and
</t>
        </r>
      </text>
    </comment>
    <comment ref="L79" authorId="0" shapeId="0" xr:uid="{B9BCE5CC-58D1-486E-87E5-DE4F314A19DD}">
      <text>
        <r>
          <rPr>
            <b/>
            <sz val="9"/>
            <color indexed="81"/>
            <rFont val="Tahoma"/>
            <family val="2"/>
          </rPr>
          <t>Author:</t>
        </r>
        <r>
          <rPr>
            <sz val="9"/>
            <color indexed="81"/>
            <rFont val="Tahoma"/>
            <family val="2"/>
          </rPr>
          <t xml:space="preserve">
(a) 'total opening regulatory tax asset value' for a disclosure year means, for-
(i) the base year, the sum of each 'regulatory tax asset value' determined in accordance with Part 2 for that disclosure year; and
(ii) each disclosure year thereafter, the total closing regulatory tax asset value for the preceding disclosure year;
</t>
        </r>
      </text>
    </comment>
    <comment ref="L80" authorId="0" shapeId="0" xr:uid="{10B2B5DC-C232-4F24-899B-DAA6BE574CA3}">
      <text>
        <r>
          <rPr>
            <b/>
            <sz val="9"/>
            <color indexed="81"/>
            <rFont val="Tahoma"/>
            <family val="2"/>
          </rPr>
          <t>Author:</t>
        </r>
        <r>
          <rPr>
            <sz val="9"/>
            <color indexed="81"/>
            <rFont val="Tahoma"/>
            <family val="2"/>
          </rPr>
          <t xml:space="preserve">
'tax depreciation' … means for
(a) the base year, the 'tax depreciation' determined in accordance with Part 2 for that disclosure year; and 
(b) each disclosure year thereafter, subject to subclause (3), determined in accordance with the formula-
total opening regulatory tax asset value × average DV rate.
</t>
        </r>
      </text>
    </comment>
    <comment ref="L82" authorId="0" shapeId="0" xr:uid="{F7B8F68C-2138-4EBB-958C-8B6CFA9AC7CC}">
      <text>
        <r>
          <rPr>
            <b/>
            <sz val="9"/>
            <color indexed="81"/>
            <rFont val="Tahoma"/>
            <family val="2"/>
          </rPr>
          <t>Author:</t>
        </r>
        <r>
          <rPr>
            <sz val="9"/>
            <color indexed="81"/>
            <rFont val="Tahoma"/>
            <family val="2"/>
          </rPr>
          <t xml:space="preserve">
(c) 'total closing regulatory tax asset value' means the amount determined in accordance with the formula-
total opening regulatory tax asset value  tax depreciation + forecast aggregate value of commissioned assets.
</t>
        </r>
      </text>
    </comment>
    <comment ref="L87" authorId="0" shapeId="0" xr:uid="{13DAB1DE-EA4C-41F3-874C-3C7BF186A213}">
      <text>
        <r>
          <rPr>
            <b/>
            <sz val="9"/>
            <color indexed="81"/>
            <rFont val="Tahoma"/>
            <family val="2"/>
          </rPr>
          <t>Author:</t>
        </r>
        <r>
          <rPr>
            <sz val="9"/>
            <color indexed="81"/>
            <rFont val="Tahoma"/>
            <family val="2"/>
          </rPr>
          <t xml:space="preserve">
total depreciation means, for the purpose of-
(a) Part 2 and Part 5, the sum of depreciation for all assets; and
(b) Part 4, the value determined in accordance with clause 4.2.2;
adjusted depreciation means total depreciation for all assets calculated as if no amount of revaluation had been included in the calculation of any opening RAB value following the determination of the initial RAB, where:
(a) any remaining asset lives used in      calculating ‘adjusted depreciation’ for the purposes of Part 2 and Part 5 must be consistent with the remaining asset lives used for calculating total depreciation; and
(b) any remaining asset lives for existing assets used in calculating ‘adjusted depreciation’ must be consistent with the remaining asset lives for existing assets used for calculating total depreciation;
</t>
        </r>
      </text>
    </comment>
    <comment ref="L89" authorId="0" shapeId="0" xr:uid="{F5766C06-A03C-493F-956C-4C5BF173F061}">
      <text>
        <r>
          <rPr>
            <b/>
            <sz val="9"/>
            <color indexed="81"/>
            <rFont val="Tahoma"/>
            <family val="2"/>
          </rPr>
          <t>Author:</t>
        </r>
        <r>
          <rPr>
            <sz val="9"/>
            <color indexed="81"/>
            <rFont val="Tahoma"/>
            <family val="2"/>
          </rPr>
          <t xml:space="preserve">
4.3.5 Depreciation temporary differences
(1) Depreciation temporary differences means, subject to subclause (2), the amount determined in accordance with the formula-
adjusted depreciation - tax depreciation.
</t>
        </r>
      </text>
    </comment>
    <comment ref="L95" authorId="0" shapeId="0" xr:uid="{25619349-78B2-47BC-9B92-E3D64AA01F85}">
      <text>
        <r>
          <rPr>
            <b/>
            <sz val="9"/>
            <color indexed="81"/>
            <rFont val="Tahoma"/>
            <family val="2"/>
          </rPr>
          <t>Author:</t>
        </r>
        <r>
          <rPr>
            <sz val="9"/>
            <color indexed="81"/>
            <rFont val="Tahoma"/>
            <family val="2"/>
          </rPr>
          <t xml:space="preserve">
(1) Opening deferred tax means, for-
(a) the base year, the 'opening deferred tax' determined in accordance with Part 2 for that disclosure year; and
(b) subject to paragraph (c), each disclosure year thereafter, closing deferred tax for the preceding disclosure year; and
(c) each disclosure year after the base year referred to in paragraph (a), for assets for which there is no regulatory tax asset value, the opening deferred tax balance under GAAP for those assets at the date when those assets are forecast to be commissioned.
</t>
        </r>
      </text>
    </comment>
    <comment ref="L97" authorId="0" shapeId="0" xr:uid="{813507A3-EB6D-4D2D-A650-D4B16DF7852E}">
      <text>
        <r>
          <rPr>
            <b/>
            <sz val="9"/>
            <color indexed="81"/>
            <rFont val="Tahoma"/>
            <family val="2"/>
          </rPr>
          <t xml:space="preserve">Author:
</t>
        </r>
        <r>
          <rPr>
            <sz val="9"/>
            <color indexed="81"/>
            <rFont val="Tahoma"/>
            <family val="2"/>
          </rPr>
          <t>(3) For the purpose of subclause (1), 'amortisation of initial differences in asset values' is determined in accordance with Part 2 as of the base year.</t>
        </r>
      </text>
    </comment>
    <comment ref="L98" authorId="0" shapeId="0" xr:uid="{CFC23EC3-B594-4D6B-B7D8-A341B0111E56}">
      <text>
        <r>
          <rPr>
            <b/>
            <sz val="9"/>
            <color indexed="81"/>
            <rFont val="Tahoma"/>
            <family val="2"/>
          </rPr>
          <t>Author:</t>
        </r>
        <r>
          <rPr>
            <sz val="9"/>
            <color indexed="81"/>
            <rFont val="Tahoma"/>
            <family val="2"/>
          </rPr>
          <t xml:space="preserve">
(2) For the purpose of subclause (1)(b), 'closing deferred tax' is determined in accordance with the formula-
opening deferred tax + tax effect of depreciation temporary differences - tax effect of amortisation of initial differences in asset values.
</t>
        </r>
      </text>
    </comment>
    <comment ref="L105" authorId="0" shapeId="0" xr:uid="{51BA69D3-5E42-47B0-B47B-0E0B911836E2}">
      <text>
        <r>
          <rPr>
            <b/>
            <sz val="9"/>
            <color indexed="81"/>
            <rFont val="Tahoma"/>
            <family val="2"/>
          </rPr>
          <t>Author:</t>
        </r>
        <r>
          <rPr>
            <sz val="9"/>
            <color indexed="81"/>
            <rFont val="Tahoma"/>
            <family val="2"/>
          </rPr>
          <t xml:space="preserve">
(5) For the purpose of subclause (1), 'amortisation of revaluations' in relation to an EDB for a disclosure year is calculated in accordance with the formula-
total depreciation − adjusted depreciation.</t>
        </r>
      </text>
    </comment>
    <comment ref="L111" authorId="0" shapeId="0" xr:uid="{B6BCA6F0-EACF-44DF-A561-19C12F23E07F}">
      <text>
        <r>
          <rPr>
            <b/>
            <sz val="9"/>
            <color indexed="81"/>
            <rFont val="Tahoma"/>
            <family val="2"/>
          </rPr>
          <t>Author:</t>
        </r>
        <r>
          <rPr>
            <sz val="9"/>
            <color indexed="81"/>
            <rFont val="Tahoma"/>
            <family val="2"/>
          </rPr>
          <t xml:space="preserve">
(4) For the purpose of subclause (2), 'opening investment value' means the amount obtained in accordance with the formula- 
total opening RAB value + opening deferred tax.
</t>
        </r>
      </text>
    </comment>
    <comment ref="L113" authorId="0" shapeId="0" xr:uid="{E40C3D2D-3C4D-410D-B62C-6E5BDE11FC01}">
      <text>
        <r>
          <rPr>
            <b/>
            <sz val="9"/>
            <color indexed="81"/>
            <rFont val="Tahoma"/>
            <family val="2"/>
          </rPr>
          <t>Author:</t>
        </r>
        <r>
          <rPr>
            <sz val="9"/>
            <color indexed="81"/>
            <rFont val="Tahoma"/>
            <family val="2"/>
          </rPr>
          <t xml:space="preserve">
4.3.3 Regulatory tax adjustments
(1) Regulatory tax adjustments are determined, subject to subclauses (2) and (3), in accordance with the formula-
amortisation of initial differences in asset values + amortisation of revaluations - notional deductible interest.
(2) For the purpose of subclause (1), 'notional deductible interest' means the amount determined in accordance with the formula–
((opening investment value x leverage x cost of debt) + term credit spread differential allowance)
÷ 
√(1 + cost of debt).
(3) For the purpose of subclause (1), 'amortisation of initial differences in asset values' is determined in accordance with Part 2 as of the base year.
(4) For the purpose of subclause (2), 'opening investment value' means the amount obtained in accordance with the formula- 
total opening RAB value + opening deferred tax.
(5) For the purpose of subclause (1), 'amortisation of revaluations' in relation to an EDB for a disclosure year is calculated in accordance with the formula-
total depreciation  adjusted depreciation.</t>
        </r>
        <r>
          <rPr>
            <b/>
            <sz val="9"/>
            <color indexed="81"/>
            <rFont val="Tahoma"/>
            <family val="2"/>
          </rPr>
          <t xml:space="preserve">
</t>
        </r>
      </text>
    </comment>
    <comment ref="L116" authorId="0" shapeId="0" xr:uid="{845BB8AC-F934-492B-AF2C-F69B0B5F8E9C}">
      <text>
        <r>
          <rPr>
            <b/>
            <sz val="9"/>
            <color indexed="81"/>
            <rFont val="Tahoma"/>
            <family val="2"/>
          </rPr>
          <t>Author:</t>
        </r>
        <r>
          <rPr>
            <sz val="9"/>
            <color indexed="81"/>
            <rFont val="Tahoma"/>
            <family val="2"/>
          </rPr>
          <t xml:space="preserve">
(5) For the purpose of subclause (1), 'amortisation of revaluations' in relation to an EDB for a disclosure year is calculated in accordance with the formula-
total depreciation − adjusted depreciation.</t>
        </r>
      </text>
    </comment>
    <comment ref="L117" authorId="0" shapeId="0" xr:uid="{72093F43-CA71-4990-A892-782669550ADD}">
      <text>
        <r>
          <rPr>
            <b/>
            <sz val="9"/>
            <color indexed="81"/>
            <rFont val="Tahoma"/>
            <family val="2"/>
          </rPr>
          <t>Author:</t>
        </r>
        <r>
          <rPr>
            <sz val="9"/>
            <color indexed="81"/>
            <rFont val="Tahoma"/>
            <family val="2"/>
          </rPr>
          <t xml:space="preserve">
(2) For the purpose of subclause (1), 'notional deductible interest' means the amount determined in accordance with the formula–
((opening investment value x leverage x cost of debt) + term credit spread differential allowance)
÷
√(1 + cost of debt).
...
(4) For the purpose of subclause (2), 'opening investment value' means the amount obtained in accordance with the formula-
total opening RAB value + opening deferred tax.</t>
        </r>
      </text>
    </comment>
    <comment ref="L118" authorId="0" shapeId="0" xr:uid="{EB24CBD7-05FC-4633-A5B5-FE61E415AB80}">
      <text>
        <r>
          <rPr>
            <b/>
            <sz val="9"/>
            <color indexed="81"/>
            <rFont val="Tahoma"/>
            <family val="2"/>
          </rPr>
          <t>Author:</t>
        </r>
        <r>
          <rPr>
            <sz val="9"/>
            <color indexed="81"/>
            <rFont val="Tahoma"/>
            <family val="2"/>
          </rPr>
          <t xml:space="preserve">
Regulatory tax adjustments are determined, as: 
amortisation of initial differences in asset values + amortisation of revaluations − notional deductible interest.</t>
        </r>
      </text>
    </comment>
    <comment ref="L128" authorId="0" shapeId="0" xr:uid="{2A22E90E-8618-4206-A089-644C2CB31F39}">
      <text>
        <r>
          <rPr>
            <b/>
            <sz val="9"/>
            <color indexed="81"/>
            <rFont val="Tahoma"/>
            <family val="2"/>
          </rPr>
          <t>Author:</t>
        </r>
        <r>
          <rPr>
            <sz val="9"/>
            <color indexed="81"/>
            <rFont val="Tahoma"/>
            <family val="2"/>
          </rPr>
          <t xml:space="preserve">
(4) For the purpose of subclause (3), 'regulatory profit / (loss) before tax' is the amount determined in accordance with the following formula-
allowable revenue before tax - other regulated income - operating expenditure - total depreciation.
</t>
        </r>
      </text>
    </comment>
    <comment ref="L134" authorId="0" shapeId="0" xr:uid="{C034EFA1-4CD8-4189-828A-4CDCBB3C8EEF}">
      <text>
        <r>
          <rPr>
            <b/>
            <sz val="9"/>
            <color indexed="81"/>
            <rFont val="Tahoma"/>
            <family val="2"/>
          </rPr>
          <t>Author:</t>
        </r>
        <r>
          <rPr>
            <sz val="9"/>
            <color indexed="81"/>
            <rFont val="Tahoma"/>
            <family val="2"/>
          </rPr>
          <t xml:space="preserve">
(3) For the purpose of subclause (2), 'regulatory taxable income' means, subject to subclause (4), the amount determined in accordance with the formula-
regulatory profit / (loss) before tax + regulatory tax adjustments.
</t>
        </r>
      </text>
    </comment>
    <comment ref="L138" authorId="0" shapeId="0" xr:uid="{5163194C-4626-48ED-BC14-CEF8BD695420}">
      <text>
        <r>
          <rPr>
            <b/>
            <sz val="9"/>
            <color indexed="81"/>
            <rFont val="Tahoma"/>
            <family val="2"/>
          </rPr>
          <t>Author:</t>
        </r>
        <r>
          <rPr>
            <sz val="9"/>
            <color indexed="81"/>
            <rFont val="Tahoma"/>
            <family val="2"/>
          </rPr>
          <t xml:space="preserve">
(a) 'opening tax losses' for a disclosure year means closing tax losses for the preceding disclosure year;
</t>
        </r>
      </text>
    </comment>
    <comment ref="L139" authorId="0" shapeId="0" xr:uid="{180E3CA1-8B3C-4868-8962-227FA4C08D57}">
      <text>
        <r>
          <rPr>
            <b/>
            <sz val="9"/>
            <color indexed="81"/>
            <rFont val="Tahoma"/>
            <family val="2"/>
          </rPr>
          <t>Author:</t>
        </r>
        <r>
          <rPr>
            <sz val="9"/>
            <color indexed="81"/>
            <rFont val="Tahoma"/>
            <family val="2"/>
          </rPr>
          <t xml:space="preserve">
(4) For the purpose of subclause (3)(b)(ii), 'current period tax losses' is, where regulatory taxable income is-
(a) nil or a positive number, nil; and
(b) a negative number, regulatory taxable income.
</t>
        </r>
      </text>
    </comment>
    <comment ref="L140" authorId="0" shapeId="0" xr:uid="{AF87C1F2-9A07-484B-B24C-465CE6A06F2F}">
      <text>
        <r>
          <rPr>
            <b/>
            <sz val="9"/>
            <color indexed="81"/>
            <rFont val="Tahoma"/>
            <family val="2"/>
          </rPr>
          <t>Author:</t>
        </r>
        <r>
          <rPr>
            <sz val="9"/>
            <color indexed="81"/>
            <rFont val="Tahoma"/>
            <family val="2"/>
          </rPr>
          <t xml:space="preserve">
(1) Utilised tax losses means opening tax losses, subject to subclause (2).
(2) For the purpose of subclause (1), utilised tax losses may not exceed regulatory taxable income. 
</t>
        </r>
      </text>
    </comment>
    <comment ref="L141" authorId="0" shapeId="0" xr:uid="{0FF03557-2132-4574-8968-9B88B956B049}">
      <text>
        <r>
          <rPr>
            <b/>
            <sz val="9"/>
            <color indexed="81"/>
            <rFont val="Tahoma"/>
            <family val="2"/>
          </rPr>
          <t>Author:</t>
        </r>
        <r>
          <rPr>
            <sz val="9"/>
            <color indexed="81"/>
            <rFont val="Tahoma"/>
            <family val="2"/>
          </rPr>
          <t xml:space="preserve">
(b) 'closing tax losses' means, for-
(i) the base year, the 'closing tax losses' determined in accordance with Part 2 for that disclosure year; and
(ii) each disclosure year thereafter, the amount determined in accordance with the formula, in which each term is an absolute value:
opening tax losses + current period tax losses - utilised tax losses.
</t>
        </r>
      </text>
    </comment>
    <comment ref="L148" authorId="0" shapeId="0" xr:uid="{6797469F-C828-4B74-B406-227B5C70E9FA}">
      <text>
        <r>
          <rPr>
            <b/>
            <sz val="9"/>
            <color indexed="81"/>
            <rFont val="Tahoma"/>
            <family val="2"/>
          </rPr>
          <t>Author:</t>
        </r>
        <r>
          <rPr>
            <sz val="9"/>
            <color indexed="81"/>
            <rFont val="Tahoma"/>
            <family val="2"/>
          </rPr>
          <t xml:space="preserve">
(2) For the purpose of subclause (1), 'regulatory net taxable income' means, subject to subclause (3), regulatory taxable income less utilised tax losses.
(3) For the purpose of subclause (2), 'regulatory taxable income' means, subject to subclause (4), the amount determined in accordance with the formula-
regulatory profit / (loss) before tax + regulatory tax adjustments.
(4) For the purpose of subclause (3), 'regulatory profit / (loss) before tax' is the amount determined in accordance with the following formula-
allowable revenue before tax  other regulated income  operating expenditure  total depreciation.
</t>
        </r>
      </text>
    </comment>
    <comment ref="L150" authorId="0" shapeId="0" xr:uid="{BF022E39-F358-448D-8CDF-593935344B19}">
      <text>
        <r>
          <rPr>
            <b/>
            <sz val="9"/>
            <color indexed="81"/>
            <rFont val="Tahoma"/>
            <family val="2"/>
          </rPr>
          <t>Author:</t>
        </r>
        <r>
          <rPr>
            <sz val="9"/>
            <color indexed="81"/>
            <rFont val="Tahoma"/>
            <family val="2"/>
          </rPr>
          <t xml:space="preserve">
(1) Regulatory tax allowance is, where regulatory net taxable income is-
(a) nil or a positive number, the tax effect of regulatory net taxable income; and
(b) a negative number, nil.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K57" authorId="0" shapeId="0" xr:uid="{58E7087C-21C0-4C8D-9A69-42CE2F0F7D8D}">
      <text>
        <r>
          <rPr>
            <b/>
            <sz val="9"/>
            <color indexed="81"/>
            <rFont val="Tahoma"/>
            <family val="2"/>
          </rPr>
          <t>Author:</t>
        </r>
        <r>
          <rPr>
            <sz val="9"/>
            <color indexed="81"/>
            <rFont val="Tahoma"/>
            <family val="2"/>
          </rPr>
          <t xml:space="preserve">
1.1.1 Application of cost of capital methodology
(1) Where the Commission takes into account the cost of capital in making a DPP determination, the Commission will use the most recently published 65th percentile estimate of WACC determined in accordance with clause 4.4.5(1).
(2) Term credit spread differential allowance for a disclosure year and an EDB is the maximum of nil and the amount determined in accordance with the formula-
a × b ÷ c,
where- 
a means the 'term credit spread differential allowance' calculated in accordance with Part 2 for the base year;
b means the total opening RAB value for the disclosure year in question; and
c means the aggregate opening RAB value for existing assets for the base year.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<sst xmlns="http://schemas.openxmlformats.org/spreadsheetml/2006/main" count="1440" uniqueCount="828">
  <si>
    <t xml:space="preserve">Date of publication </t>
  </si>
  <si>
    <t>Table of Contents</t>
  </si>
  <si>
    <t>Sheet Name</t>
  </si>
  <si>
    <t>Link</t>
  </si>
  <si>
    <t>Description</t>
  </si>
  <si>
    <t>Reopener</t>
  </si>
  <si>
    <t>ANAR guidance</t>
  </si>
  <si>
    <t>CPI</t>
  </si>
  <si>
    <t>Historical</t>
  </si>
  <si>
    <t>Thresholds</t>
  </si>
  <si>
    <t>Inputs</t>
  </si>
  <si>
    <t>EDB data</t>
  </si>
  <si>
    <t>Timing</t>
  </si>
  <si>
    <t>RAB</t>
  </si>
  <si>
    <t>TAX</t>
  </si>
  <si>
    <t>BBAR</t>
  </si>
  <si>
    <t>MAR</t>
  </si>
  <si>
    <t>IRR</t>
  </si>
  <si>
    <t>General description</t>
  </si>
  <si>
    <t>For the DPP4 reopeners, we have added the FNARI (Forecast Net Allowable Revenue Increment) and ANARI (Actual Net Allowable Revenue Increment) terms to the reopened price path formulas for FNAR and ANAR (refer determination Schedule 1.3 and 1.6) to ensure that the impact of a reopener is properly reflected in both forecast and actual revenue calculations across the remaining regulatory period. Under the original DPP4 formulas, FNAR and ANAR were indexed only for CPI and the X-factor, which meant they could not accommodate mid-period adjustments arising from reopeners. By introducing FNARI and ANARI, we create a mechanism to incorporate the incremental revenue allowance associated with a reopener, starting from the reopener assessment year and compounding through subsequent years, while maintaining consistency with the IMs. FNARI adjusts the forecast price path by applying the reopener increment indexed for forecast CPI and X, as set out in Schedule 1.3(1A), whereas ANARI performs the equivalent adjustment for actual revenue using actual CPI and timing factors per Schedule 1.6(7A). This approach ensures that both forecast and actual revenue paths remain aligned with the amended determination and accurately recover the costs approved through the reopener process.</t>
  </si>
  <si>
    <t>For reopeners other than the one published in this model, an early indication of price path impacts may be obtained from entering the required data inputs in this model. This should however be used as indicative amounts only and will be subject to scrutiny and possible adjustments by Comcom.</t>
  </si>
  <si>
    <t>This sheet describes the model workings and instructions for use below.</t>
  </si>
  <si>
    <t>Use of this template</t>
  </si>
  <si>
    <t>This template (v1) can produce a workable reopener financial model for a data set of reopener data, that data being:</t>
  </si>
  <si>
    <r>
      <rPr>
        <sz val="11"/>
        <color theme="1"/>
        <rFont val="Aptos Narrow"/>
        <family val="2"/>
      </rPr>
      <t xml:space="preserve">•  </t>
    </r>
    <r>
      <rPr>
        <sz val="11"/>
        <color theme="1"/>
        <rFont val="Calibri"/>
        <family val="2"/>
        <scheme val="minor"/>
      </rPr>
      <t>The name of the EDB</t>
    </r>
  </si>
  <si>
    <t>•  The "Seq #" of the reopener, i.e. 1, 2 or 3 etc. indicating whether the reopener is the first, second, third etc DPP4 reopener for the EDB.</t>
  </si>
  <si>
    <t>•  If the "Seq #" is not 1, the previous reopener additional and total opex and capex and MAR must be entered in the 'Historical' sheet.</t>
  </si>
  <si>
    <t>•  The "Reopener year", e.g. 2026/27, indicating the first DPP4 year for which the MAR will be different from the previous price path.</t>
  </si>
  <si>
    <t>•  The reopener type of event, e.g. "unforeseeable large project (other than system growth)".</t>
  </si>
  <si>
    <t>•  Publication date of the reopener (estimate if unknown).</t>
  </si>
  <si>
    <t>•  For each DPP4 year, the value of any additional opex that the reopener is to allow (nominal values using DPP4 opex inflators).</t>
  </si>
  <si>
    <t>•  For each DPP4 year, the value of any additional VCA that the reopener is to allow (nominal values using DPP4 capex inflators).</t>
  </si>
  <si>
    <t>With these data points entered,  the model will display the reopened price path.</t>
  </si>
  <si>
    <t>Future versions of this model will include the threshold calculation for the different types of reopeners.</t>
  </si>
  <si>
    <t>Adjustments made to DPP4 financial model to create this template</t>
  </si>
  <si>
    <t>This template was created from a copy of the DPP4 financial model that was published on 20 November 2024. The amendments to that model include the following:</t>
  </si>
  <si>
    <t>Amendments to this Description sheet and the Table of Contents</t>
  </si>
  <si>
    <t>As this is an adaptation of the DPP4 financial model, this description sheet should be read in conjunction with the original description sheet in that model.</t>
  </si>
  <si>
    <t>'Reopener' sheet added which includes:</t>
  </si>
  <si>
    <t>A panel of the price paths as set in the original DPP4 financial model for each non-exempt EDB.</t>
  </si>
  <si>
    <t>Data relating to the reopener, as described under the "Use of this template" section above.</t>
  </si>
  <si>
    <t>Once this data has been input to the Reopener sheet, the preparation of the financial model will be complete, subject to responses to possible warnings that the Reopener sheet may display. The MAR time series will display in the Outputs section of the Reopener sheet.</t>
  </si>
  <si>
    <t>'ANAR guidance' sheet added</t>
  </si>
  <si>
    <t xml:space="preserve">This calculation is included to provide guidance on how to calculate ANAR following a reopener. It is a simplified calculation that does not include any revenue from passthrough or recoverable costs. Results from this sheet will be indicative only and EDBs will still be required to perform their own calculation and ensure compliance with IMs. </t>
  </si>
  <si>
    <t>The CPI sheet will need to be updated as/when actual CPI results for any year are published before the ANAR for that year can be calculated.</t>
  </si>
  <si>
    <t>'CPI' sheet added</t>
  </si>
  <si>
    <t>The purpose of this sheet is to calculate the updated CPI index for use in the ANAR guidance calculation.</t>
  </si>
  <si>
    <t>'Historical' sheet added</t>
  </si>
  <si>
    <t>The purpose of this sheet is to record the results of previous reopeners. This information is required when and EDB has multiple DPP4 reopeners (i.e. when the "Seq #" value is greater than 1), as the last reopener will be the basis of the current reopener calculation. For the first reopener, DPP4 values will be used as the basis. Data entered in this sheet will automatically be linked to the Reopener sheet if a sequence value greater that 1 is selected.</t>
  </si>
  <si>
    <t>Thresholds' sheet added</t>
  </si>
  <si>
    <t>This sheet lists the different reopener types and applicable thresholds. Future versions of this model will automate the threshold calculation.</t>
  </si>
  <si>
    <t>Amendments to the 'MAR' sheet include the following:</t>
  </si>
  <si>
    <t>Adding row 17 indicating which regulatory years are pre-reopener, the reopener year and post-reopener.</t>
  </si>
  <si>
    <t>Several changes were made in rows 21 to 33 to apply different formulas according to whether the column is for a pre-reopener year, the reopener year or a post-reopener year. Significant changes were required to calculate the MAR for the reopener year.</t>
  </si>
  <si>
    <t>For any years prior to the reopener year, the MAR values shall be the corresponding MAR values from the previously set price path.</t>
  </si>
  <si>
    <t>For the reopener year, the MAR will be set such that over the DPP4 regulatory period, the present value of the MAR values shall be equal to the present value of the BBAR.</t>
  </si>
  <si>
    <t>For any years after the reopener year, each MAR value shall be the reopener year MAR  increased by forecast CPI since the reopener year minus X. If the reopener year is the last year of DPP4, there will be no post-reopener years.</t>
  </si>
  <si>
    <t>Deleted 'Outputs' sheet</t>
  </si>
  <si>
    <t>Deleted the Outputs sheet as the relevant reopener outputs are contained at the bottom of the 'Reopener' sheet</t>
  </si>
  <si>
    <t>Outputs</t>
  </si>
  <si>
    <t>Outputs related to the reopener are included in the "Outputs" section of the Reopener sheet.</t>
  </si>
  <si>
    <t>Notes</t>
  </si>
  <si>
    <t>This model should not be used for purposes other than those stated under 'general description' above.</t>
  </si>
  <si>
    <t>The model is not designed to reopen the first year of DPP4 (2025/26). Reopener years can only be specified as years 2 to 5 (2026/27 to 2029/30) of DPP4.</t>
  </si>
  <si>
    <t>DPP3 and Quality standard variation reopeners are not covered by this template.</t>
  </si>
  <si>
    <t>Please always check that the latest published reopener template is being used as updates to the template might be made from time to time, i.e., use the last EDB reopener published in the 'documents' section of the DPP4 web page:</t>
  </si>
  <si>
    <t>www.comcom.govt.nz/regulated-industries/electricity-lines/projects/2025-reset-of-the-electricity-default-price-quality-path-2/?section=documents</t>
  </si>
  <si>
    <t xml:space="preserve">Financial quantities in this model are expressed in NZD'000. </t>
  </si>
  <si>
    <t xml:space="preserve">Annual quantities relate to years ending on 31 March. </t>
  </si>
  <si>
    <t>A lighter font is used for cells containing a formula linking to another sheet. A red font is applied to input cells.</t>
  </si>
  <si>
    <t>Wherever two horizontally adjacent cells contain numerical formulas which differ, a red vertical border has been placed between the cells to indicate that the cell formulas are different.</t>
  </si>
  <si>
    <t>This sheet needs to be followed from top to bottom to perform a reopener calculation.</t>
  </si>
  <si>
    <t>Data from the original DPP4 reset financial model published 20-11-24</t>
  </si>
  <si>
    <t>Alpine Energy</t>
  </si>
  <si>
    <t>Aurora Energy</t>
  </si>
  <si>
    <t>EA Networks</t>
  </si>
  <si>
    <t>Electricity Invercargill</t>
  </si>
  <si>
    <t>Firstlight Network</t>
  </si>
  <si>
    <t>Horizon Energy</t>
  </si>
  <si>
    <t>Nelson Electricity</t>
  </si>
  <si>
    <t>Network Tasman</t>
  </si>
  <si>
    <t>Orion NZ</t>
  </si>
  <si>
    <t>OtagoNet</t>
  </si>
  <si>
    <t>Powerco</t>
  </si>
  <si>
    <t>The Lines Company</t>
  </si>
  <si>
    <t>Top Energy</t>
  </si>
  <si>
    <t>Unison Networks</t>
  </si>
  <si>
    <t>Vector Lines</t>
  </si>
  <si>
    <t>Wellington Electricity</t>
  </si>
  <si>
    <t>Selected EDB</t>
  </si>
  <si>
    <t>MAR (applicable X factor) 2026</t>
  </si>
  <si>
    <t>MAR (applicable X factor) 2027</t>
  </si>
  <si>
    <t>MAR (applicable X factor) 2028</t>
  </si>
  <si>
    <t>MAR (applicable X factor) 2029</t>
  </si>
  <si>
    <t>MAR (applicable X factor) 2030</t>
  </si>
  <si>
    <t>Opex allowance 2026</t>
  </si>
  <si>
    <t>Opex allowance 2027</t>
  </si>
  <si>
    <t>Opex allowance 2028</t>
  </si>
  <si>
    <t>Opex allowance 2029</t>
  </si>
  <si>
    <t>Opex allowance 2030</t>
  </si>
  <si>
    <t>VCA allowance 2026</t>
  </si>
  <si>
    <t>VCA allowance 2027</t>
  </si>
  <si>
    <t>VCA allowance 2028</t>
  </si>
  <si>
    <t>VCA allowance 2029</t>
  </si>
  <si>
    <t>VCA allowance 2030</t>
  </si>
  <si>
    <t>Values for selected EDB</t>
  </si>
  <si>
    <t>2025/26</t>
  </si>
  <si>
    <t>2026/27</t>
  </si>
  <si>
    <t>2027/28</t>
  </si>
  <si>
    <t>2028/29</t>
  </si>
  <si>
    <t>2029/30</t>
  </si>
  <si>
    <t>Inflation inputs</t>
  </si>
  <si>
    <t>2024/25</t>
  </si>
  <si>
    <t>Assessment period number for DPP4 FNAR calculations</t>
  </si>
  <si>
    <t>Assessment period number for reopener calculations</t>
  </si>
  <si>
    <t>Original DPP4 forecast CPI</t>
  </si>
  <si>
    <t>These values are from the 'Inputs' sheet and is unchanged from original DPP4.</t>
  </si>
  <si>
    <r>
      <t xml:space="preserve">Forecast </t>
    </r>
    <r>
      <rPr>
        <sz val="11"/>
        <color theme="1"/>
        <rFont val="Calibri"/>
        <family val="2"/>
        <scheme val="minor"/>
      </rPr>
      <t>∆CPI index</t>
    </r>
  </si>
  <si>
    <t>X factor</t>
  </si>
  <si>
    <t>Original DPP4 opex input cost inflator</t>
  </si>
  <si>
    <t>Original DPP4 capex input cost inflator</t>
  </si>
  <si>
    <t>Total opex and VCA of previous price path</t>
  </si>
  <si>
    <t>Original 2024 reset model opex for the chosen EDB</t>
  </si>
  <si>
    <t>Original 2024 reset model VCA for the chosen EDB</t>
  </si>
  <si>
    <t>Previous reopener total opex</t>
  </si>
  <si>
    <t>Previous reopener total VCA</t>
  </si>
  <si>
    <t>Previous reopener MAR</t>
  </si>
  <si>
    <t>Reopener Instructions</t>
  </si>
  <si>
    <t>Operating instructions for this sheet are below in blue font.</t>
  </si>
  <si>
    <t>Fill out the 5 inputs in D52:D56 below with the same pink fill colour as this instruction as required. The first four of these cells has a drop-down box from which the response is to be chosen</t>
  </si>
  <si>
    <t>Note that the column for the reopener year is marked with the same fill colour as this instruction.</t>
  </si>
  <si>
    <t>Sequence #</t>
  </si>
  <si>
    <t>Enter 1 if the reopener is the EDB's 1st DPP4 reopener, 2 if it is the 2nd etc. If this number is greater than 1, the rows in the Historical sheet need to be updated to reflect the data from previous reopeners.</t>
  </si>
  <si>
    <t>Reopener year</t>
  </si>
  <si>
    <t>Option to select Y2 to Y5 of the regulatory period.</t>
  </si>
  <si>
    <t>Reopener type of event, e.g. catastrophic</t>
  </si>
  <si>
    <t>unforeseeable large project (other than system growth)</t>
  </si>
  <si>
    <t>See Thresholds!B12:B23.</t>
  </si>
  <si>
    <t>Publication date of this reopener</t>
  </si>
  <si>
    <t>Sum of checks - should be zero</t>
  </si>
  <si>
    <t>Assessment period</t>
  </si>
  <si>
    <t>Whether pre-reopener, reopener or post-reopener</t>
  </si>
  <si>
    <t>Previous price path MAR values</t>
  </si>
  <si>
    <t>Previous price path total opex</t>
  </si>
  <si>
    <t>Previous price path total VCA</t>
  </si>
  <si>
    <t>MAR in revenue date terms for each pre-reopener year</t>
  </si>
  <si>
    <r>
      <t>Reopener additional opex</t>
    </r>
    <r>
      <rPr>
        <sz val="11"/>
        <rFont val="Calibri"/>
        <family val="2"/>
        <scheme val="minor"/>
      </rPr>
      <t xml:space="preserve"> (nominal based on original DPP4 opex inflators)</t>
    </r>
  </si>
  <si>
    <r>
      <t>Reopener additional VCA</t>
    </r>
    <r>
      <rPr>
        <sz val="11"/>
        <rFont val="Calibri"/>
        <family val="2"/>
        <scheme val="minor"/>
      </rPr>
      <t xml:space="preserve"> (nominal based on original DPP4 capex inflators)</t>
    </r>
  </si>
  <si>
    <t>Reopener Calculations</t>
  </si>
  <si>
    <t>FNAR increase resulting from the reopener</t>
  </si>
  <si>
    <t>Reopener sequence</t>
  </si>
  <si>
    <t>Previous price path MAR</t>
  </si>
  <si>
    <t>Reopener MAR, using DPP4 forecast CPI</t>
  </si>
  <si>
    <t>FNAR increase (FNARI) as a result of the reopener</t>
  </si>
  <si>
    <t>FNAR calculated using determination Sch 1.3 formulas 1 &amp; 1A:</t>
  </si>
  <si>
    <r>
      <t>FNAR = FNAR</t>
    </r>
    <r>
      <rPr>
        <vertAlign val="subscript"/>
        <sz val="11"/>
        <color theme="1"/>
        <rFont val="Calibri"/>
        <family val="2"/>
        <scheme val="minor"/>
      </rPr>
      <t xml:space="preserve">Y1 </t>
    </r>
    <r>
      <rPr>
        <sz val="11"/>
        <color theme="1"/>
        <rFont val="Calibri"/>
        <family val="2"/>
        <scheme val="minor"/>
      </rPr>
      <t>× (1+∆FCPI) × (1-x)</t>
    </r>
    <r>
      <rPr>
        <vertAlign val="superscript"/>
        <sz val="11"/>
        <color theme="1"/>
        <rFont val="Calibri"/>
        <family val="2"/>
        <scheme val="minor"/>
      </rPr>
      <t xml:space="preserve">(t-1)  </t>
    </r>
    <r>
      <rPr>
        <sz val="11"/>
        <color theme="1"/>
        <rFont val="Calibri"/>
        <family val="2"/>
        <scheme val="minor"/>
      </rPr>
      <t>+  Σ(FNARI)</t>
    </r>
  </si>
  <si>
    <r>
      <t>FNAR</t>
    </r>
    <r>
      <rPr>
        <vertAlign val="subscript"/>
        <sz val="11"/>
        <color theme="1"/>
        <rFont val="Calibri"/>
        <family val="2"/>
        <scheme val="minor"/>
      </rPr>
      <t>Y1</t>
    </r>
    <r>
      <rPr>
        <sz val="11"/>
        <color theme="1"/>
        <rFont val="Calibri"/>
        <family val="2"/>
        <scheme val="minor"/>
      </rPr>
      <t xml:space="preserve">  × (1+∆FCPI) × (1-x)</t>
    </r>
    <r>
      <rPr>
        <vertAlign val="superscript"/>
        <sz val="11"/>
        <color theme="1"/>
        <rFont val="Calibri"/>
        <family val="2"/>
        <scheme val="minor"/>
      </rPr>
      <t>(t-1)</t>
    </r>
  </si>
  <si>
    <t>This should equal the original DPP4 FNAR path</t>
  </si>
  <si>
    <t>check to DPP4 model</t>
  </si>
  <si>
    <r>
      <t>FNARI</t>
    </r>
    <r>
      <rPr>
        <vertAlign val="subscript"/>
        <sz val="11"/>
        <color theme="1"/>
        <rFont val="Calibri"/>
        <family val="2"/>
        <scheme val="minor"/>
      </rPr>
      <t>yr</t>
    </r>
    <r>
      <rPr>
        <sz val="11"/>
        <color theme="1"/>
        <rFont val="Calibri"/>
        <family val="2"/>
        <scheme val="minor"/>
      </rPr>
      <t xml:space="preserve"> × (1+ ∆RFCPI) × (1- x)</t>
    </r>
    <r>
      <rPr>
        <vertAlign val="superscript"/>
        <sz val="11"/>
        <color theme="1"/>
        <rFont val="Calibri"/>
        <family val="2"/>
        <scheme val="minor"/>
      </rPr>
      <t>y</t>
    </r>
  </si>
  <si>
    <t>Current reopener</t>
  </si>
  <si>
    <r>
      <t>This should equal the FNAR increase as a result of the reopener. This row contains multiple If statements:
- If pre-reopener year, return zero
- If reopener year, return the incremental FNAR amount
- If post-reopener year, return the incremental amount from the reopener year and adjust for ∆FCPI and (1-x)</t>
    </r>
    <r>
      <rPr>
        <vertAlign val="superscript"/>
        <sz val="11"/>
        <color theme="1"/>
        <rFont val="Calibri"/>
        <family val="2"/>
      </rPr>
      <t>y</t>
    </r>
    <r>
      <rPr>
        <sz val="11"/>
        <color theme="1"/>
        <rFont val="Calibri"/>
        <family val="2"/>
        <scheme val="minor"/>
      </rPr>
      <t xml:space="preserve"> since the reopener year</t>
    </r>
  </si>
  <si>
    <t>FNARI from previous reopener 1</t>
  </si>
  <si>
    <t>FNARI from previous reopener 2</t>
  </si>
  <si>
    <t>FNARI from previous reopener 3</t>
  </si>
  <si>
    <t>Σ(FNARI)</t>
  </si>
  <si>
    <r>
      <t>FNAR = FNAR</t>
    </r>
    <r>
      <rPr>
        <b/>
        <vertAlign val="subscript"/>
        <sz val="11"/>
        <color theme="1"/>
        <rFont val="Calibri"/>
        <family val="2"/>
        <scheme val="minor"/>
      </rPr>
      <t>Y1</t>
    </r>
    <r>
      <rPr>
        <b/>
        <sz val="11"/>
        <color theme="1"/>
        <rFont val="Calibri"/>
        <family val="2"/>
        <scheme val="minor"/>
      </rPr>
      <t xml:space="preserve">  × (1+∆FCPI) × (1-x)</t>
    </r>
    <r>
      <rPr>
        <b/>
        <vertAlign val="superscript"/>
        <sz val="11"/>
        <color theme="1"/>
        <rFont val="Calibri"/>
        <family val="2"/>
        <scheme val="minor"/>
      </rPr>
      <t xml:space="preserve">(t-1)  </t>
    </r>
    <r>
      <rPr>
        <b/>
        <sz val="11"/>
        <color theme="1"/>
        <rFont val="Calibri"/>
        <family val="2"/>
        <scheme val="minor"/>
      </rPr>
      <t>+  Σ(FNARI)</t>
    </r>
  </si>
  <si>
    <t>Check that model and determination formula produce the same result</t>
  </si>
  <si>
    <t>Bill impacts</t>
  </si>
  <si>
    <t>FNAR increase as a result of the reopener</t>
  </si>
  <si>
    <t>Percentage MAR increase as a result of the reopener</t>
  </si>
  <si>
    <t>Reopener capex as percentage of DPP4 capex</t>
  </si>
  <si>
    <t>Change in aggregate FNAR (for threshold test for change event)</t>
  </si>
  <si>
    <t>Reopener price path</t>
  </si>
  <si>
    <t>Number of ICPs</t>
  </si>
  <si>
    <t>Average increase per installation control point (ICP) in total for the years after the reopener year (annual)</t>
  </si>
  <si>
    <t>Outputs for reporting and updating the Historical sheet for future reopeners</t>
  </si>
  <si>
    <t>Selected</t>
  </si>
  <si>
    <t>EDB</t>
  </si>
  <si>
    <t>Seq #</t>
  </si>
  <si>
    <t>year</t>
  </si>
  <si>
    <t>Incremental opex</t>
  </si>
  <si>
    <t>Incremental VCA</t>
  </si>
  <si>
    <t>Total opex</t>
  </si>
  <si>
    <t>Total VCA</t>
  </si>
  <si>
    <r>
      <t>FNARI</t>
    </r>
    <r>
      <rPr>
        <vertAlign val="subscript"/>
        <sz val="11"/>
        <color theme="1"/>
        <rFont val="Calibri"/>
        <family val="2"/>
        <scheme val="minor"/>
      </rPr>
      <t>yr</t>
    </r>
  </si>
  <si>
    <t>Total</t>
  </si>
  <si>
    <t>Actual CPI</t>
  </si>
  <si>
    <t>These actual CPI values in the CPI sheet will need to be updated to calculate ANAR as actual CPI becomes available.</t>
  </si>
  <si>
    <r>
      <t xml:space="preserve">Forecast </t>
    </r>
    <r>
      <rPr>
        <sz val="11"/>
        <color theme="1"/>
        <rFont val="Aptos Narrow"/>
        <family val="2"/>
      </rPr>
      <t>∆CPI index</t>
    </r>
  </si>
  <si>
    <r>
      <t xml:space="preserve">Actual </t>
    </r>
    <r>
      <rPr>
        <sz val="11"/>
        <color theme="1"/>
        <rFont val="Aptos Narrow"/>
        <family val="2"/>
      </rPr>
      <t>∆CPI index</t>
    </r>
    <r>
      <rPr>
        <sz val="11"/>
        <color theme="1"/>
        <rFont val="Calibri"/>
        <family val="2"/>
        <scheme val="minor"/>
      </rPr>
      <t xml:space="preserve"> for regulatory period</t>
    </r>
  </si>
  <si>
    <t>X-factor</t>
  </si>
  <si>
    <t>Reopened FNAR</t>
  </si>
  <si>
    <r>
      <t>FNARI</t>
    </r>
    <r>
      <rPr>
        <vertAlign val="subscript"/>
        <sz val="11"/>
        <color theme="1"/>
        <rFont val="Calibri"/>
        <family val="2"/>
      </rPr>
      <t>yr</t>
    </r>
  </si>
  <si>
    <t>Calculation of Actual Maximum Allowable Revenue (AMAR) for Y1 of DPP4</t>
  </si>
  <si>
    <t>This calculation is included to demonstrate the ANAR calculation. Before calculating ANAR, Actual Maximum Allowable Revenue (AMAR) for Y1 of DPP4 needs to be calculated. This is because the AMAR affects the ANAR amount in future years.</t>
  </si>
  <si>
    <t>Schedule 1.6(6) of the EDB DPP4 determination states that:</t>
  </si>
  <si>
    <t>For the purposes of paragraph (4), ‘actual maximum allowable revenue’ is the value of “MAR (applicable X factor) 2026” for the non-exempt EDB calculated in Row 18 of the “Outputs” sheet of the DPP4 financial model when replacing:</t>
  </si>
  <si>
    <t>1) “Value of commissioned assets, 2024/25” in Row 47 of the “Inputs” sheet with the sum of the actual value of commissioned assets in disclosure year 2025.</t>
  </si>
  <si>
    <t>2) “The sum of depreciation for existing assets” for each year in Rows 62-67 of the “Inputs” sheet with the sum of depreciation for existing assets in each year calculated by adopting the weighted average remaining asset life calculated under Part 2 of the IM determination in disclosure year 2025.</t>
  </si>
  <si>
    <r>
      <t xml:space="preserve">To achieve this, take the following </t>
    </r>
    <r>
      <rPr>
        <b/>
        <sz val="11"/>
        <rFont val="Calibri"/>
        <family val="2"/>
      </rPr>
      <t>steps:</t>
    </r>
  </si>
  <si>
    <t>1) Create a copy of the EDB DPP4 financial model.</t>
  </si>
  <si>
    <t>2) Update 2025 Value of commissioned assets in 'Inputs' row 47 (VCA) to the 2025 ID determination value.</t>
  </si>
  <si>
    <r>
      <t xml:space="preserve">3) Update the </t>
    </r>
    <r>
      <rPr>
        <sz val="11"/>
        <rFont val="Calibri"/>
        <family val="2"/>
      </rPr>
      <t>2025</t>
    </r>
    <r>
      <rPr>
        <sz val="11"/>
        <rFont val="Calibri"/>
        <family val="2"/>
        <scheme val="minor"/>
      </rPr>
      <t xml:space="preserve"> CPI used for revaluations to the updated actual CPI in this model 'Inputs' row 9. The updated CPI is calculated in the 'CPI' sheet of this reopener model. The reason CPI needs to be updated is driven by the EDB IM definition of CPI, which effectively means it is always the latest actual or forecast CPI. This, along with the 2025 actual capex update, aligns the 2025 closing RAB with the actual 2025 ID closing RAB.</t>
    </r>
  </si>
  <si>
    <t>4) Create a copy of the EDB DPP4 Existing Asset Depreciation model. Update the 2025 CPI for revaluations in this model (row 19 in 'Main' sheet) as per step 3 above.
Confirm forecast sum of depreciation for existing assets from 2025 ID matches the input in the existing asset depreciation model (cell D36 in 'Main' sheet) or update as required.
Check that the 2025 closing RAB in this model approximates the closing RAB in the ID schedule.</t>
  </si>
  <si>
    <t>5) Use the updated values from the existing asset depreciation model to update 'Inputs' rows 62-67 of the copy of the EDB DPP4 financial model created in step 1 above.</t>
  </si>
  <si>
    <t>6) Do not update CPI for the price path in this copy of the financial model (inputs row  10) as we are not updating the reopener forecast CPI (this will be done annually by the EDBs when they calculate their FNAR).</t>
  </si>
  <si>
    <t>AMAR DPP4 following calculation steps above  - using DPP4 forecast inflation</t>
  </si>
  <si>
    <t>DPP4 Sch1.6(6)</t>
  </si>
  <si>
    <t>AMAR impact before inflation update</t>
  </si>
  <si>
    <t xml:space="preserve">Change in actual CPI </t>
  </si>
  <si>
    <t xml:space="preserve">DPP4 Sch 1.6(5). When actual CPI becomes available and updated in the CPI sheet, AMAR will be updated. </t>
  </si>
  <si>
    <t>Change in forecast CPI</t>
  </si>
  <si>
    <t>DPP4 Sch 1.6(4), specified as 2.27% which equals DPP4 CPI</t>
  </si>
  <si>
    <t>ANAR Y1 (AMAR updated for actual inflation)</t>
  </si>
  <si>
    <r>
      <t>Sch 1.6(4): AMAR / (1+ΔFCPI</t>
    </r>
    <r>
      <rPr>
        <vertAlign val="subscript"/>
        <sz val="11"/>
        <color theme="1"/>
        <rFont val="Calibri"/>
        <family val="2"/>
      </rPr>
      <t>Y0−1</t>
    </r>
    <r>
      <rPr>
        <sz val="11"/>
        <color theme="1"/>
        <rFont val="Calibri"/>
        <family val="2"/>
        <scheme val="minor"/>
      </rPr>
      <t>) × (1+ΔCPI</t>
    </r>
    <r>
      <rPr>
        <vertAlign val="subscript"/>
        <sz val="11"/>
        <color theme="1"/>
        <rFont val="Calibri"/>
        <family val="2"/>
        <scheme val="minor"/>
      </rPr>
      <t>Y0−1</t>
    </r>
    <r>
      <rPr>
        <sz val="11"/>
        <color theme="1"/>
        <rFont val="Calibri"/>
        <family val="2"/>
        <scheme val="minor"/>
      </rPr>
      <t>)</t>
    </r>
  </si>
  <si>
    <t>Increase in AMAR vs. MAR</t>
  </si>
  <si>
    <t>Actual Net Allowable Revenue (ANAR) calculations</t>
  </si>
  <si>
    <t>The actual CPI in row 9 needs to be updated annually when actual CPI for a specific year is released to calculate the ANAR for that year. The calculation below ignores other pass-through or recoverable costs.</t>
  </si>
  <si>
    <t>ANAR calculated using determination Sch 1.6 formulas 7 and 7A:</t>
  </si>
  <si>
    <r>
      <t>(7) ANAR = ANAR</t>
    </r>
    <r>
      <rPr>
        <b/>
        <vertAlign val="subscript"/>
        <sz val="11"/>
        <rFont val="Calibri"/>
        <family val="2"/>
      </rPr>
      <t>Y1</t>
    </r>
    <r>
      <rPr>
        <b/>
        <sz val="11"/>
        <rFont val="Calibri"/>
        <family val="2"/>
        <scheme val="minor"/>
      </rPr>
      <t xml:space="preserve"> × (1 + ΔCPI) × (1 - x)</t>
    </r>
    <r>
      <rPr>
        <b/>
        <vertAlign val="superscript"/>
        <sz val="11"/>
        <rFont val="Calibri"/>
        <family val="2"/>
        <scheme val="minor"/>
      </rPr>
      <t>t</t>
    </r>
    <r>
      <rPr>
        <b/>
        <sz val="11"/>
        <rFont val="Calibri"/>
        <family val="2"/>
        <scheme val="minor"/>
      </rPr>
      <t xml:space="preserve"> + Σ(ANARI)</t>
    </r>
  </si>
  <si>
    <t>Where:</t>
  </si>
  <si>
    <r>
      <t>ANAR</t>
    </r>
    <r>
      <rPr>
        <b/>
        <vertAlign val="subscript"/>
        <sz val="11"/>
        <color theme="1"/>
        <rFont val="Calibri"/>
        <family val="2"/>
      </rPr>
      <t>Y1</t>
    </r>
    <r>
      <rPr>
        <b/>
        <sz val="11"/>
        <color theme="1"/>
        <rFont val="Calibri"/>
        <family val="2"/>
        <scheme val="minor"/>
      </rPr>
      <t xml:space="preserve"> × (1 + ΔCPI) × (1 - x)</t>
    </r>
    <r>
      <rPr>
        <b/>
        <vertAlign val="superscript"/>
        <sz val="11"/>
        <color theme="1"/>
        <rFont val="Calibri"/>
        <family val="2"/>
        <scheme val="minor"/>
      </rPr>
      <t>t</t>
    </r>
  </si>
  <si>
    <r>
      <t>(7A) ANARI</t>
    </r>
    <r>
      <rPr>
        <vertAlign val="subscript"/>
        <sz val="11"/>
        <rFont val="Calibri"/>
        <family val="2"/>
      </rPr>
      <t>yr</t>
    </r>
    <r>
      <rPr>
        <sz val="11"/>
        <rFont val="Calibri"/>
        <family val="2"/>
        <scheme val="minor"/>
      </rPr>
      <t xml:space="preserve"> = FNARI</t>
    </r>
    <r>
      <rPr>
        <vertAlign val="subscript"/>
        <sz val="11"/>
        <rFont val="Calibri"/>
        <family val="2"/>
        <scheme val="minor"/>
      </rPr>
      <t xml:space="preserve">yr </t>
    </r>
    <r>
      <rPr>
        <sz val="11"/>
        <rFont val="Calibri"/>
        <family val="2"/>
        <scheme val="minor"/>
      </rPr>
      <t>/ (1+∆RFCPI) x (1+ ΔRCPI) x (1-X)</t>
    </r>
    <r>
      <rPr>
        <vertAlign val="superscript"/>
        <sz val="11"/>
        <rFont val="Calibri"/>
        <family val="2"/>
        <scheme val="minor"/>
      </rPr>
      <t>y</t>
    </r>
  </si>
  <si>
    <t>This row contains multiple If statements:
- If pre-reopener year, return zero
- If reopener year, return reopener year FNARI / ΔFCPI since y1 x ΔCPI since y1
- If post-reopener year, return reopener year ANARI and adjust for ∆CPI and (1-x)y since the reopener year</t>
  </si>
  <si>
    <t>ANARI from previous reopener 1</t>
  </si>
  <si>
    <t>FNARI from previous reopeners, adjusted for difference between DPP4 ΔFCPI and actual ΔCPI since the start of DPP4</t>
  </si>
  <si>
    <t>ANARI from previous reopener 2</t>
  </si>
  <si>
    <t>ANARI from previous reopener 3</t>
  </si>
  <si>
    <t>Σ(ANARI)</t>
  </si>
  <si>
    <t>ANAR</t>
  </si>
  <si>
    <t>ANARI based on FNARI, adjusted for actual inflation (simplified calculation)</t>
  </si>
  <si>
    <t>Check to determination formula result</t>
  </si>
  <si>
    <t>Sense check to ANAR if no reopener took place</t>
  </si>
  <si>
    <t>ANAR based on DPP4 price path FNAR if no reopener took place</t>
  </si>
  <si>
    <t>Impact of 2025 capex and depreciation wash-up through AMAR Y1, adjusted for actual inflation</t>
  </si>
  <si>
    <t>ANARI as a result of reopeners</t>
  </si>
  <si>
    <t>Check to ANAR</t>
  </si>
  <si>
    <t>Sense check to reopener FNAR</t>
  </si>
  <si>
    <t>Actual inflation applied to FNAR (cumulative from start of reg period)</t>
  </si>
  <si>
    <t>FNAR updated for actual inflation</t>
  </si>
  <si>
    <t>Impact of Y1 AMAR (2025 RAB wash-up) not reflected in FNAR</t>
  </si>
  <si>
    <t>This will flow through wash-up account</t>
  </si>
  <si>
    <t>Sense check wash-up amounts</t>
  </si>
  <si>
    <t>Wash-up amount (WUA)</t>
  </si>
  <si>
    <t>WUA made up of:</t>
  </si>
  <si>
    <t>Check</t>
  </si>
  <si>
    <t>CPI calculation for the ANAR calculation</t>
  </si>
  <si>
    <t>The actual CPI values in this sheet will need to be updated annually to calculate ANAR when actual CPI data is released. The outputs from this sheet are linked to the ANAR guidance sheet.</t>
  </si>
  <si>
    <t xml:space="preserve">To update this sheet: </t>
  </si>
  <si>
    <t>1) update the dates in cells G20 to G22</t>
  </si>
  <si>
    <t>2) enter the latest Stats NZ actual CPI data in column C</t>
  </si>
  <si>
    <t>Link to actual CPI data</t>
  </si>
  <si>
    <t>Link to RBNZ CPI projection</t>
  </si>
  <si>
    <t>Nomenclature for the Updated Forecast CPI</t>
  </si>
  <si>
    <r>
      <t>On this sheet ∆CPI</t>
    </r>
    <r>
      <rPr>
        <vertAlign val="subscript"/>
        <sz val="12"/>
        <color rgb="FF000000"/>
        <rFont val="Calibri"/>
        <family val="2"/>
      </rPr>
      <t>t</t>
    </r>
    <r>
      <rPr>
        <sz val="12"/>
        <color rgb="FF000000"/>
        <rFont val="Calibri"/>
        <family val="2"/>
        <scheme val="minor"/>
      </rPr>
      <t xml:space="preserve"> is calculated as:</t>
    </r>
  </si>
  <si>
    <t xml:space="preserve">CPIJun,t + CPISep,t + CPIDec,t + CPIMar,t </t>
  </si>
  <si>
    <t>where–  </t>
  </si>
  <si>
    <t xml:space="preserve">CPIJun,t-1 + CPISep,t-1 + CPIDec,t-1 + CPIMar,t-1 </t>
  </si>
  <si>
    <r>
      <t>CPI</t>
    </r>
    <r>
      <rPr>
        <vertAlign val="subscript"/>
        <sz val="11"/>
        <color rgb="FF000000"/>
        <rFont val="Calibri"/>
        <family val="2"/>
      </rPr>
      <t>q,t </t>
    </r>
  </si>
  <si>
    <t>is CPI for the quarter year ending in ‘q’ in the relevant year ‘t’; </t>
  </si>
  <si>
    <t>t</t>
  </si>
  <si>
    <t>is the current assessment period; and</t>
  </si>
  <si>
    <t>t-1  </t>
  </si>
  <si>
    <t>is the assessment period immediately prior to the current assessment period. </t>
  </si>
  <si>
    <t>Values of ∆CPIt are calculated in Column F below. Values in bold font in Column F are linked to Row 61.</t>
  </si>
  <si>
    <t>End of last quarter for which actual CPI available</t>
  </si>
  <si>
    <t>Applicable monetary policy statement</t>
  </si>
  <si>
    <t>End of last quarter for which RBNZ forecast is available</t>
  </si>
  <si>
    <t>End of quarter</t>
  </si>
  <si>
    <t>Latest Stats NZ actual CPI</t>
  </si>
  <si>
    <t>Projected CPI</t>
  </si>
  <si>
    <t>8 index ∆CPI increase March YEs</t>
  </si>
  <si>
    <t>Revaluation rate, 2 index, March YEs</t>
  </si>
  <si>
    <t>The IMs require subsequent quarters to be based on the last available</t>
  </si>
  <si>
    <t>quarter and the difference between the last available quarterly forecast</t>
  </si>
  <si>
    <t>∆CPI for price path</t>
  </si>
  <si>
    <t>value has been simply extrapolated.</t>
  </si>
  <si>
    <t>∆CPI for revaluations</t>
  </si>
  <si>
    <t>Grey cells have been extrapolated from the last available quarter.</t>
  </si>
  <si>
    <t>Historical record of previous DPP4 reopeners</t>
  </si>
  <si>
    <t>Please populate rows 7 onwards in the table below with the data from any previous DPP4 reopeners. These should all be zero if this is the first reopener. The last row will show the last reopener's values based on the sequence assigned in column C.</t>
  </si>
  <si>
    <t>Column number for lookups</t>
  </si>
  <si>
    <t>FNARI</t>
  </si>
  <si>
    <t>Additional opex</t>
  </si>
  <si>
    <t>Additional VCA</t>
  </si>
  <si>
    <t xml:space="preserve"> Total opex</t>
  </si>
  <si>
    <t>Data from Reopener</t>
  </si>
  <si>
    <t>Previous reopeners</t>
  </si>
  <si>
    <t>Last reopener</t>
  </si>
  <si>
    <t>Types of reopeners and thresholds</t>
  </si>
  <si>
    <t>The standard threshold applies to most of the reopener types as detailed below. It is defined as effectively the lesser of:</t>
  </si>
  <si>
    <t xml:space="preserve">  -  1% of the EDB’s forecast net allowable revenue for the DPP regulatory period, or</t>
  </si>
  <si>
    <r>
      <t xml:space="preserve">  -  $5 million for Vector Limited or Powerco Limited, or $2.5 million for any other </t>
    </r>
    <r>
      <rPr>
        <sz val="11"/>
        <color theme="1"/>
        <rFont val="Calibri"/>
        <family val="2"/>
        <scheme val="minor"/>
      </rPr>
      <t>EDB.</t>
    </r>
  </si>
  <si>
    <t>Reopener types</t>
  </si>
  <si>
    <t>Reopener type number selected</t>
  </si>
  <si>
    <t>Reopener type list:</t>
  </si>
  <si>
    <t>Catastrophic event</t>
  </si>
  <si>
    <t>Change event (regulatory or legislative)</t>
  </si>
  <si>
    <t>Change event (GAAP change)</t>
  </si>
  <si>
    <t>Error event</t>
  </si>
  <si>
    <t>False or misleading information</t>
  </si>
  <si>
    <t>Major transaction event</t>
  </si>
  <si>
    <t>Unforeseeable large project (system growth)</t>
  </si>
  <si>
    <t>Unforeseeable large project (other than system growth)</t>
  </si>
  <si>
    <t>Foreseeable large project (system growth)</t>
  </si>
  <si>
    <t>Foreseeable large project (other than system growth)</t>
  </si>
  <si>
    <t>Risk event</t>
  </si>
  <si>
    <t>Quality standard variation</t>
  </si>
  <si>
    <t>Table of IM reference, reopener type, threshold and relevant expenditure</t>
  </si>
  <si>
    <t>IM reference</t>
  </si>
  <si>
    <t>Reopener type</t>
  </si>
  <si>
    <t>Threshold</t>
  </si>
  <si>
    <t>Relevant expenditure</t>
  </si>
  <si>
    <t>4.5.4</t>
  </si>
  <si>
    <t>catastrophic event</t>
  </si>
  <si>
    <t>standard</t>
  </si>
  <si>
    <t xml:space="preserve">Remediation costs before recognition of any insurance entitlements, </t>
  </si>
  <si>
    <t xml:space="preserve">third-party liability entitlements, and compensatory entitlements </t>
  </si>
  <si>
    <t>4.5.5(2)</t>
  </si>
  <si>
    <t>change event (regulatory or legislative)</t>
  </si>
  <si>
    <t xml:space="preserve">The increase or reduction of the costs that will be incurred or revenue </t>
  </si>
  <si>
    <t>that can be recovered</t>
  </si>
  <si>
    <t>4.5.5(4)</t>
  </si>
  <si>
    <t>change event (GAAP change)</t>
  </si>
  <si>
    <t>Change in aggregate FNAR for all DPP4 disclosure years</t>
  </si>
  <si>
    <t/>
  </si>
  <si>
    <t>4.5.6</t>
  </si>
  <si>
    <t>error event</t>
  </si>
  <si>
    <t>Impact on aggregate FNAR for all DPP4 disclosure years</t>
  </si>
  <si>
    <t>4.5.7</t>
  </si>
  <si>
    <t>false or misleading information</t>
  </si>
  <si>
    <t>not specified</t>
  </si>
  <si>
    <t xml:space="preserve">IM 4.5.7 relates to false or misleading information, but does not specify </t>
  </si>
  <si>
    <t>the relevant expenditure or threshold.</t>
  </si>
  <si>
    <t>4.5.8</t>
  </si>
  <si>
    <t>major transaction event</t>
  </si>
  <si>
    <t>10% of EDB's total opening RAB value</t>
  </si>
  <si>
    <t>Value of assets acquired or assets disposed of or rights acquired or</t>
  </si>
  <si>
    <t>obligations or liabilities incurred (excluding loans in respect of assets)</t>
  </si>
  <si>
    <t>4.5.9</t>
  </si>
  <si>
    <t>unforeseeable large project</t>
  </si>
  <si>
    <t>In the case of system growth expenditure that includes an opex solution,</t>
  </si>
  <si>
    <t>(system growth)</t>
  </si>
  <si>
    <t>the forecast total lifetime solution costs plus any consequential capex</t>
  </si>
  <si>
    <t>For other than system growth, total VCA for the project less capital</t>
  </si>
  <si>
    <t>(other than system growth)</t>
  </si>
  <si>
    <t>contributions less capex already included in setting DPP4</t>
  </si>
  <si>
    <t>4.5.10</t>
  </si>
  <si>
    <t>foreseeable large project</t>
  </si>
  <si>
    <t>4.5.11</t>
  </si>
  <si>
    <t>risk event</t>
  </si>
  <si>
    <t>Deterioration remedy costs, whether opex, capex or both, excluding</t>
  </si>
  <si>
    <t>capital contributions and excluding costs already provided for in DPP4</t>
  </si>
  <si>
    <t>4.5.12</t>
  </si>
  <si>
    <t>quality standard variation</t>
  </si>
  <si>
    <t>not applicable</t>
  </si>
  <si>
    <t>All input data is entered into this sheet.</t>
  </si>
  <si>
    <t>Working area</t>
  </si>
  <si>
    <t>Inputs that are the same for all distributors</t>
  </si>
  <si>
    <t>Base</t>
  </si>
  <si>
    <t>Gap</t>
  </si>
  <si>
    <t>1st</t>
  </si>
  <si>
    <t>2nd</t>
  </si>
  <si>
    <t>3rd</t>
  </si>
  <si>
    <t>4th</t>
  </si>
  <si>
    <t>5th</t>
  </si>
  <si>
    <t>This working area generates text for row headings below for opex, capex etc.</t>
  </si>
  <si>
    <t>Value</t>
  </si>
  <si>
    <t>Year in modelling period</t>
  </si>
  <si>
    <t>Year in regulatory period</t>
  </si>
  <si>
    <t>Forecast changes in CPI used for revaluations</t>
  </si>
  <si>
    <t>Forecast changes in the CPI element of the price path</t>
  </si>
  <si>
    <t>Company tax rate</t>
  </si>
  <si>
    <t>Days in a year</t>
  </si>
  <si>
    <t>Days from mid-year to year-end</t>
  </si>
  <si>
    <t>Days from revenue date to year-end</t>
  </si>
  <si>
    <t>Last day of the base year</t>
  </si>
  <si>
    <t>Enter 31-3-24 for operating this workbook as the DPP4 financial model. Enter 31-3-23 to run it as an initial conditions model with an early base year, ending 31-3-23.</t>
  </si>
  <si>
    <t>Vanilla WACC (65th percentile)</t>
  </si>
  <si>
    <t xml:space="preserve">Ex Cost of capital determination [2024] NZCC 21 25-9-24.  </t>
  </si>
  <si>
    <t>Cost of debt</t>
  </si>
  <si>
    <t>Ditto</t>
  </si>
  <si>
    <t>Leverage</t>
  </si>
  <si>
    <t>Years of remaining life for newly commissioned assets</t>
  </si>
  <si>
    <t>Industry-wide X factor</t>
  </si>
  <si>
    <t>Inputs that are specific to individual distributors</t>
  </si>
  <si>
    <t>Name</t>
  </si>
  <si>
    <t>Selected supplier</t>
  </si>
  <si>
    <t>Distributor number</t>
  </si>
  <si>
    <t>Initial conditions</t>
  </si>
  <si>
    <t>alp</t>
  </si>
  <si>
    <t>aur</t>
  </si>
  <si>
    <t>ean</t>
  </si>
  <si>
    <t>inv</t>
  </si>
  <si>
    <t>fnl</t>
  </si>
  <si>
    <t>hor</t>
  </si>
  <si>
    <t>nel</t>
  </si>
  <si>
    <t>tas</t>
  </si>
  <si>
    <t>ori</t>
  </si>
  <si>
    <t>ojv</t>
  </si>
  <si>
    <t>pco</t>
  </si>
  <si>
    <t>tlc</t>
  </si>
  <si>
    <t>top</t>
  </si>
  <si>
    <t>uni</t>
  </si>
  <si>
    <t>vct</t>
  </si>
  <si>
    <t>wel</t>
  </si>
  <si>
    <t>Opening RAB</t>
  </si>
  <si>
    <t>Total depreciation</t>
  </si>
  <si>
    <t>Closing RAB</t>
  </si>
  <si>
    <t>Opening RAB excluding revaluations</t>
  </si>
  <si>
    <t>Adjusted depreciation</t>
  </si>
  <si>
    <t>Tax depreciation</t>
  </si>
  <si>
    <t>Opening regulatory tax asset value</t>
  </si>
  <si>
    <t>Amortisation of initial differences in asset values</t>
  </si>
  <si>
    <t>Term credit spread differential allowance</t>
  </si>
  <si>
    <t>Opening deferred tax balance</t>
  </si>
  <si>
    <t>Adjustment factor (for accelerated depreciation)</t>
  </si>
  <si>
    <t>Operating expenditure</t>
  </si>
  <si>
    <t>Value of commissioned assets</t>
  </si>
  <si>
    <t>Disposed assets</t>
  </si>
  <si>
    <t>Depreciation of existing assets</t>
  </si>
  <si>
    <t>Inputs for the selected distributor</t>
  </si>
  <si>
    <t>Data from the Inputs sheet that relates to the selected distributor. The distributor's name is user-selected in cell C4.</t>
  </si>
  <si>
    <t>Distributor</t>
  </si>
  <si>
    <t>Scenario</t>
  </si>
  <si>
    <t>General data</t>
  </si>
  <si>
    <t>Non business-specific single inputs</t>
  </si>
  <si>
    <t>years</t>
  </si>
  <si>
    <t>days</t>
  </si>
  <si>
    <t>General time-series data</t>
  </si>
  <si>
    <t>Business-specific data</t>
  </si>
  <si>
    <t>Original opex</t>
  </si>
  <si>
    <t>Intra-year timing</t>
  </si>
  <si>
    <r>
      <t>Derivation of the five timing factors TF</t>
    </r>
    <r>
      <rPr>
        <i/>
        <vertAlign val="subscript"/>
        <sz val="10"/>
        <rFont val="Calibri"/>
        <family val="2"/>
        <scheme val="minor"/>
      </rPr>
      <t>opex</t>
    </r>
    <r>
      <rPr>
        <i/>
        <sz val="10"/>
        <rFont val="Calibri"/>
        <family val="4"/>
        <scheme val="minor"/>
      </rPr>
      <t>, TF</t>
    </r>
    <r>
      <rPr>
        <i/>
        <vertAlign val="subscript"/>
        <sz val="10"/>
        <rFont val="Calibri"/>
        <family val="2"/>
        <scheme val="minor"/>
      </rPr>
      <t>tax</t>
    </r>
    <r>
      <rPr>
        <i/>
        <sz val="10"/>
        <rFont val="Calibri"/>
        <family val="4"/>
        <scheme val="minor"/>
      </rPr>
      <t>, TF</t>
    </r>
    <r>
      <rPr>
        <i/>
        <vertAlign val="subscript"/>
        <sz val="10"/>
        <rFont val="Calibri"/>
        <family val="2"/>
        <scheme val="minor"/>
      </rPr>
      <t>VCA</t>
    </r>
    <r>
      <rPr>
        <i/>
        <sz val="10"/>
        <rFont val="Calibri"/>
        <family val="4"/>
        <scheme val="minor"/>
      </rPr>
      <t xml:space="preserve"> and TF</t>
    </r>
    <r>
      <rPr>
        <i/>
        <vertAlign val="subscript"/>
        <sz val="10"/>
        <rFont val="Calibri"/>
        <family val="2"/>
        <scheme val="minor"/>
      </rPr>
      <t>rev</t>
    </r>
    <r>
      <rPr>
        <i/>
        <sz val="10"/>
        <rFont val="Calibri"/>
        <family val="4"/>
        <scheme val="minor"/>
      </rPr>
      <t>.</t>
    </r>
  </si>
  <si>
    <t>From</t>
  </si>
  <si>
    <t>Last day of year 1 of the DPP period</t>
  </si>
  <si>
    <t>Vanilla WACC (67th percentile)</t>
  </si>
  <si>
    <t>Calculations</t>
  </si>
  <si>
    <t>Mid-year date</t>
  </si>
  <si>
    <t>Revenue date</t>
  </si>
  <si>
    <t>As demonstrated below, 12 equal monthly transactions on the 20th of the following month can be approximated by a single payment on the revenue date.</t>
  </si>
  <si>
    <t>Operating expenditure date</t>
  </si>
  <si>
    <t>i.e. mid-year</t>
  </si>
  <si>
    <t>Tax date</t>
  </si>
  <si>
    <t>Asset commissioning date</t>
  </si>
  <si>
    <t>Interest date</t>
  </si>
  <si>
    <t>Asset disposal date</t>
  </si>
  <si>
    <t>TF for mid-year cash flows</t>
  </si>
  <si>
    <t>Intra-year timing factors: discount from mid year to end of year values</t>
  </si>
  <si>
    <r>
      <t>TF</t>
    </r>
    <r>
      <rPr>
        <vertAlign val="subscript"/>
        <sz val="11"/>
        <color theme="1"/>
        <rFont val="Calibri"/>
        <family val="2"/>
        <scheme val="minor"/>
      </rPr>
      <t>rev</t>
    </r>
  </si>
  <si>
    <t>Intra-year timing factor: discount from revenue date to end of year values</t>
  </si>
  <si>
    <r>
      <t>TF</t>
    </r>
    <r>
      <rPr>
        <vertAlign val="subscript"/>
        <sz val="11"/>
        <color theme="1"/>
        <rFont val="Calibri"/>
        <family val="2"/>
        <scheme val="minor"/>
      </rPr>
      <t>opex</t>
    </r>
  </si>
  <si>
    <r>
      <t>TF</t>
    </r>
    <r>
      <rPr>
        <vertAlign val="subscript"/>
        <sz val="11"/>
        <color theme="1"/>
        <rFont val="Calibri"/>
        <family val="2"/>
        <scheme val="minor"/>
      </rPr>
      <t>tax</t>
    </r>
  </si>
  <si>
    <r>
      <t>TF</t>
    </r>
    <r>
      <rPr>
        <vertAlign val="subscript"/>
        <sz val="11"/>
        <color theme="1"/>
        <rFont val="Calibri"/>
        <family val="2"/>
        <scheme val="minor"/>
      </rPr>
      <t>VCA</t>
    </r>
  </si>
  <si>
    <t>Check for timing of revenue receipt</t>
  </si>
  <si>
    <t>Demonstration that a 4 November receipt date for all revenues in a year ending 31 March is almost identical to</t>
  </si>
  <si>
    <t>receiving 12 equal revenue amounts on the 20th of the month following the provision of service.</t>
  </si>
  <si>
    <t>Monthly cash flows</t>
  </si>
  <si>
    <t>Dates of receipt of revenues</t>
  </si>
  <si>
    <t>Indexed amount of revenue</t>
  </si>
  <si>
    <t>Equivalent single cash flow</t>
  </si>
  <si>
    <t>Present value</t>
  </si>
  <si>
    <t>PV of the equivalent single amount</t>
  </si>
  <si>
    <t>Percentage difference</t>
  </si>
  <si>
    <t>Regulatory asset base</t>
  </si>
  <si>
    <t>Calculations involving the roll-forward of asset values.</t>
  </si>
  <si>
    <t>Remaining life of newly commissioned assets</t>
  </si>
  <si>
    <t>Term credit spread differential allowance, base year</t>
  </si>
  <si>
    <t>The sum of depreciation for existing assets</t>
  </si>
  <si>
    <t>Base year</t>
  </si>
  <si>
    <t>Gap year</t>
  </si>
  <si>
    <t>First year of reg period</t>
  </si>
  <si>
    <t>Roll forward of existing assets</t>
  </si>
  <si>
    <t>References</t>
  </si>
  <si>
    <t>Opening RAB value of existing assets</t>
  </si>
  <si>
    <t>4.2.1(2)(b)</t>
  </si>
  <si>
    <t>simple ref</t>
  </si>
  <si>
    <t>Revaluation of existing assets</t>
  </si>
  <si>
    <t>4.2.3(2)(a)</t>
  </si>
  <si>
    <t>4.2.2(2)(a)(ii)</t>
  </si>
  <si>
    <t>Closing RAB value of existing assets</t>
  </si>
  <si>
    <t>4.2.1(3)(b)</t>
  </si>
  <si>
    <t>Remaining asset life of existing assets</t>
  </si>
  <si>
    <t>4.2.2(3)(a)(ii)</t>
  </si>
  <si>
    <t>Individual roll forward of additional assets</t>
  </si>
  <si>
    <t>Revaluation rate</t>
  </si>
  <si>
    <t>Commissioned assets</t>
  </si>
  <si>
    <t>Year asset is added during modelling period</t>
  </si>
  <si>
    <t>4.2.1(4)</t>
  </si>
  <si>
    <t>Years of remaining life</t>
  </si>
  <si>
    <t>4.2.2(3)(b)</t>
  </si>
  <si>
    <t>Revaluation of assets</t>
  </si>
  <si>
    <t>4.2.3(2)(b)</t>
  </si>
  <si>
    <t>Depreciation of assets</t>
  </si>
  <si>
    <t>4.2.2(2)(b)</t>
  </si>
  <si>
    <t>4.2.1(5)(b)</t>
  </si>
  <si>
    <t>Aggregate roll forward of additional assets</t>
  </si>
  <si>
    <t>Opening RAB of commissioned additional assets</t>
  </si>
  <si>
    <t>Simple sum of values in the 6 calculation blocks immediately above</t>
  </si>
  <si>
    <t>Revaluation of commissioned additional assets</t>
  </si>
  <si>
    <t>Depreciation of commissioned additional assets</t>
  </si>
  <si>
    <t>Closing RAB of commissioned additional assets</t>
  </si>
  <si>
    <t>Combined roll forward of existing and additional assets</t>
  </si>
  <si>
    <t>Aggregate opening RAB value</t>
  </si>
  <si>
    <t>4.2.1(1)</t>
  </si>
  <si>
    <t>Total revaluation</t>
  </si>
  <si>
    <t>4.2.3(1)</t>
  </si>
  <si>
    <t>4.2.2(1)</t>
  </si>
  <si>
    <t>Aggregate closing RAB value</t>
  </si>
  <si>
    <t>Check that closing value is as expected. Should = 0</t>
  </si>
  <si>
    <t>4.4.7(2)</t>
  </si>
  <si>
    <t>Opening RAB value for existing assets for the base year</t>
  </si>
  <si>
    <t>Tax calculations</t>
  </si>
  <si>
    <t>Calculations involving the roll-forward of adjusted depreciation regulatory asset values, deferred tax and tax adjustments.</t>
  </si>
  <si>
    <t>Source</t>
  </si>
  <si>
    <t>Tax rate</t>
  </si>
  <si>
    <t>Maximum allowable revenue before tax in revenue date terms</t>
  </si>
  <si>
    <t>BBAR before tax in revenue date terms</t>
  </si>
  <si>
    <t>Opening tax losses</t>
  </si>
  <si>
    <t>Input</t>
  </si>
  <si>
    <t>Tftax</t>
  </si>
  <si>
    <t>Adjusted RAB &amp; depreciation of assets commissioned</t>
  </si>
  <si>
    <t xml:space="preserve">Adjusted depreciation of assets commissioned and existing assets are calculated to determine depreciation excluding RAB valuations. </t>
  </si>
  <si>
    <t>This in turn is used to calculate the depreciation temporary differences used to calculate deferred tax.</t>
  </si>
  <si>
    <t>Opening RAB, adjusted depreciation</t>
  </si>
  <si>
    <t>4.2.2(3)(b)adj 1.1.4(2)</t>
  </si>
  <si>
    <t>4.2.2(2)(b)adj</t>
  </si>
  <si>
    <t>Closing RAB, adjusted depreciation</t>
  </si>
  <si>
    <t>4.2.2(3)(b)adj</t>
  </si>
  <si>
    <t>Total assets commissioned</t>
  </si>
  <si>
    <t>Total adjusted depreciation of commissioned assets</t>
  </si>
  <si>
    <t>aggregation of adjusted depreciation values</t>
  </si>
  <si>
    <t>Adjusted depreciation of existing assets</t>
  </si>
  <si>
    <t>Opening RAB value of existing assets, adjusted depreciation</t>
  </si>
  <si>
    <t>4.2.1(2)adj</t>
  </si>
  <si>
    <t>4.2.2(2)(a)(ii) 1.1.4(2)</t>
  </si>
  <si>
    <t>Base year commissioned assets</t>
  </si>
  <si>
    <t>Closing RAB value of existing assets, adjusted depreciation</t>
  </si>
  <si>
    <t>4.2.1(3)adj</t>
  </si>
  <si>
    <t>Regulatory tax asset value</t>
  </si>
  <si>
    <t>The regulatory tax asset value is calculated to enable the calculation of the annual tax depreciation, which is used in the calculation of depreciation differences,</t>
  </si>
  <si>
    <t>which is in turn used to in the deferred tax calculation.</t>
  </si>
  <si>
    <t>Average DV rate</t>
  </si>
  <si>
    <t>4.3.5(3)(b)</t>
  </si>
  <si>
    <t>4.3.5(3)(a)</t>
  </si>
  <si>
    <t>4.3.5(2)(b)</t>
  </si>
  <si>
    <t>Closing regulatory tax asset value</t>
  </si>
  <si>
    <t>4.3.5(3)(c)</t>
  </si>
  <si>
    <t>Depreciation temporary differences</t>
  </si>
  <si>
    <t>Depreciation temporary differences are the differences between depreciation of assets for accounting and tax purposes, and is uses in the deferred tax calculation.</t>
  </si>
  <si>
    <t>Total adjusted depreciation of assets</t>
  </si>
  <si>
    <t>1.1.4(2)adj</t>
  </si>
  <si>
    <t>4.3.5(1)</t>
  </si>
  <si>
    <t>Deferred tax</t>
  </si>
  <si>
    <t xml:space="preserve">The deferred tax balance is calculated by adding the tax effects of depreciation temporary differences and amortisation of initial values to the opening deferred tax. </t>
  </si>
  <si>
    <t>The deferred tax balance is used in the calculation of the investment value for the calculation of notional interest.</t>
  </si>
  <si>
    <t>Opening deferred tax</t>
  </si>
  <si>
    <t>4.3.4(1)</t>
  </si>
  <si>
    <t>Tax effect of depreciation temporary differences</t>
  </si>
  <si>
    <t>Tax effect of amortisation of initial differences in asset values</t>
  </si>
  <si>
    <t>4.3.3(3)</t>
  </si>
  <si>
    <t>Closing deferred tax</t>
  </si>
  <si>
    <t>4.3.4(2)</t>
  </si>
  <si>
    <t>Amortisation of revaluations</t>
  </si>
  <si>
    <t>Amortisation of revaluations is calculated as the difference between total depreciation and adjusted depreciation. This amount is a deduction for regulatory tax purposes.</t>
  </si>
  <si>
    <t>4.3.3(5)</t>
  </si>
  <si>
    <t>Opening investment value</t>
  </si>
  <si>
    <t>The opening investment value is calculated to use in the calculation of notional deductible interest.</t>
  </si>
  <si>
    <t xml:space="preserve">Total opening RAB value </t>
  </si>
  <si>
    <t>4.3.3(4)</t>
  </si>
  <si>
    <t>Regulatory tax adjustments</t>
  </si>
  <si>
    <t>4.3.3</t>
  </si>
  <si>
    <t>The following items are treated as adjustments in the calculation of regulatory taxable income.</t>
  </si>
  <si>
    <t>Notional deductible interest</t>
  </si>
  <si>
    <t>4.3.3(2) &amp; (4)</t>
  </si>
  <si>
    <t>4.3.3(1)</t>
  </si>
  <si>
    <t>Regulatory profit / (loss) before tax</t>
  </si>
  <si>
    <t xml:space="preserve">This calculates the regulatory profit/(loss) before tax, which is used to calculate the regulatory taxable income.  The calculation below uses the BBAR from the BBAR sheet. This </t>
  </si>
  <si>
    <t>requires a reference at Row 25 of this sheet to the BAR sheet to the right of this sheet. This is required as it is only the BBAR sheet that resolves the revenue and tax calculation</t>
  </si>
  <si>
    <t>circularity. Such a reference to a sheet to the right is generally not best spreadsheeting practice, but we consider it important for this TAX sheet to calculate the tax allowance.</t>
  </si>
  <si>
    <t>Allowable revenue before tax</t>
  </si>
  <si>
    <t>Other regulated income</t>
  </si>
  <si>
    <t>Regulatory profit/(loss) before tax</t>
  </si>
  <si>
    <t>4.3.1(4)</t>
  </si>
  <si>
    <t>Regulatory taxable income</t>
  </si>
  <si>
    <t>This calculates the regulatory taxable income, by adding the regulatory tax adjustments to the regulatory profit/ (loss) before tax</t>
  </si>
  <si>
    <t>4.3.1(3)</t>
  </si>
  <si>
    <t>Utilised tax losses</t>
  </si>
  <si>
    <t>This calculates tax losses utilised and closing tax losses. Note that none of the EDBs are expected to incur or to have opening tax losses</t>
  </si>
  <si>
    <t>4.3.2(3)(a)</t>
  </si>
  <si>
    <t>Current period tax losses</t>
  </si>
  <si>
    <t>4.3.2(4)</t>
  </si>
  <si>
    <t>Utilised tax losses (nil if no opening or current tax losses)</t>
  </si>
  <si>
    <t>4.3.2(1) &amp; (2)</t>
  </si>
  <si>
    <t>Closing tax losses</t>
  </si>
  <si>
    <t>4.3.2(3)(b)</t>
  </si>
  <si>
    <t>Net regulatory taxable income and regulatory tax allowance</t>
  </si>
  <si>
    <t>NPV</t>
  </si>
  <si>
    <t>2023/24</t>
  </si>
  <si>
    <t>This calculates the regulatory tax allowance which is used in the BBAR calculation.</t>
  </si>
  <si>
    <t>Regulatory net taxable income</t>
  </si>
  <si>
    <t>4.3.1(2)</t>
  </si>
  <si>
    <t xml:space="preserve"> x Corporate tax rate</t>
  </si>
  <si>
    <t>Regulatory tax allowance in tax date terms</t>
  </si>
  <si>
    <t>Regulatory tax allowance in year-end terms</t>
  </si>
  <si>
    <t>Check to BBAR tax allowance</t>
  </si>
  <si>
    <t>Tax payable for IRR calculation</t>
  </si>
  <si>
    <t>This calculates the tax payable which is used in the IRR calculation.</t>
  </si>
  <si>
    <t>Taxable profit / (loss) before tax</t>
  </si>
  <si>
    <t>Tax allowance based on price path revenue in tax date terms, deferred tax approach</t>
  </si>
  <si>
    <t>Tax allowance based on price path revenue in year-end terms, deferred tax approach</t>
  </si>
  <si>
    <t>Increase in deferred tax</t>
  </si>
  <si>
    <t>Tax payable for the deferred tax approach in tax date terms</t>
  </si>
  <si>
    <t>Check NPV of regulatory tax allowance and tax payable</t>
  </si>
  <si>
    <t>Alternative tax payable calculation, showing deferred tax movement</t>
  </si>
  <si>
    <t>Taxable profit - deferred tax</t>
  </si>
  <si>
    <t>Add back regulatory depreciation</t>
  </si>
  <si>
    <t>Deduct tax depreciation</t>
  </si>
  <si>
    <t>Add back regulatory tax adjustments</t>
  </si>
  <si>
    <t>Deduct notional deductible interest</t>
  </si>
  <si>
    <t>Taxable profit</t>
  </si>
  <si>
    <t xml:space="preserve">Tax payable </t>
  </si>
  <si>
    <t>Deferred tax movement</t>
  </si>
  <si>
    <t>sum of rows in highlighted block above</t>
  </si>
  <si>
    <t>check between alternative calculations</t>
  </si>
  <si>
    <t>aggregation of new and existing asset values</t>
  </si>
  <si>
    <t>Total adjusted depreciation</t>
  </si>
  <si>
    <t>∆</t>
  </si>
  <si>
    <t>Building block allowable revenue</t>
  </si>
  <si>
    <t>This sheet calculates the building blocks allowable revenue for each year of the regulatory period.</t>
  </si>
  <si>
    <t>TIMING</t>
  </si>
  <si>
    <t xml:space="preserve">Building blocks are used to calculate building block allowable revenue (BBAR). </t>
  </si>
  <si>
    <t>Schematically, the high level BBAR calculation is structured as follows:</t>
  </si>
  <si>
    <t>In formula form the BBAR calculation is as follows:</t>
  </si>
  <si>
    <t>(regulatory investment value × cost of capital + total value of commissioned assets × (TFVCA - 1)</t>
  </si>
  <si>
    <t>+ term credit spread differential allowance × TF - total revaluation) ÷ (TFrev - corporate tax rate × TF)</t>
  </si>
  <si>
    <t>+ (total depreciation × (1 – corporate tax rate × TF)</t>
  </si>
  <si>
    <t>+ forecast operating expenditure × TF × (1 – corporate tax rate)</t>
  </si>
  <si>
    <t>+ (closing deferred tax – opening deferred tax) × (TF – 1)</t>
  </si>
  <si>
    <t>+ (permanent differences + regulatory tax adjustments - utilised tax losses) × corporate tax rate × TF)</t>
  </si>
  <si>
    <t>÷ (TFrev - corporate tax rate × TF).</t>
  </si>
  <si>
    <t>The calculations below set out how each of the building blocks are calculated and includes other calculations that feed into the building blocks.</t>
  </si>
  <si>
    <t>1) Term credit spread differential allowance (TCSD)</t>
  </si>
  <si>
    <t xml:space="preserve">The TCSD allowance compensates suppliers for the additional debt premium that can be incurred from issuing debt with an original tenor longer than the five-year debt premium allowance implicit in the WACC. </t>
  </si>
  <si>
    <t>It is calculated by adjusting the base year allowance by an asset base scaling factor based on the size of the opening RAB in any year compared to the opening RAB at the start of the regulatory period.</t>
  </si>
  <si>
    <t xml:space="preserve">It is a component of the return on capital calculation below. </t>
  </si>
  <si>
    <t>IM ref</t>
  </si>
  <si>
    <t>Asset base scaling factor</t>
  </si>
  <si>
    <t>Calc</t>
  </si>
  <si>
    <t>Term credit spread differential allowance (base year)</t>
  </si>
  <si>
    <r>
      <t xml:space="preserve">Term credit spread differential allowance </t>
    </r>
    <r>
      <rPr>
        <sz val="11"/>
        <color theme="1"/>
        <rFont val="Calibri"/>
        <family val="2"/>
      </rPr>
      <t>×</t>
    </r>
    <r>
      <rPr>
        <sz val="11"/>
        <color theme="1"/>
        <rFont val="Calibri"/>
        <family val="2"/>
        <scheme val="minor"/>
      </rPr>
      <t xml:space="preserve"> scaling factor</t>
    </r>
  </si>
  <si>
    <t>2) Regulatory investment value</t>
  </si>
  <si>
    <t>The regulated investment value (RIV) is used to calculate the return on capital. It is calculated by adding opening RAB and deferred tax .</t>
  </si>
  <si>
    <t>Total opening RAB value</t>
  </si>
  <si>
    <t>Deferred tax asset/ (liability)</t>
  </si>
  <si>
    <t>Regulatory investment value</t>
  </si>
  <si>
    <t>3) Return on capital</t>
  </si>
  <si>
    <r>
      <t>Return on capital is calculated by adding the return on the opening RIV (RIV x WACC), the return on the total value of commissioned assets for part year, capex x (TF</t>
    </r>
    <r>
      <rPr>
        <vertAlign val="subscript"/>
        <sz val="11"/>
        <rFont val="Calibri"/>
        <family val="2"/>
        <scheme val="minor"/>
      </rPr>
      <t>VCA</t>
    </r>
    <r>
      <rPr>
        <sz val="11"/>
        <rFont val="Calibri"/>
        <family val="2"/>
        <scheme val="minor"/>
      </rPr>
      <t>-1)</t>
    </r>
  </si>
  <si>
    <t>and the TCSD allowance.</t>
  </si>
  <si>
    <t>Return on opening RIV</t>
  </si>
  <si>
    <t>RIV x WACC</t>
  </si>
  <si>
    <t>Return on commissioned assets</t>
  </si>
  <si>
    <t>Capex x WACC adjusted for capex timing</t>
  </si>
  <si>
    <t>1</t>
  </si>
  <si>
    <t>TCSD input</t>
  </si>
  <si>
    <t>Total return on capital</t>
  </si>
  <si>
    <t>Sum of the three rows above</t>
  </si>
  <si>
    <t>4) Tax impact of non-revenue items</t>
  </si>
  <si>
    <t>Tax impacts of tax deductible expenditure and tax adjustments are calculated to help determine the total revenue requirement.</t>
  </si>
  <si>
    <t>Operating expenditure in expenditure date terms</t>
  </si>
  <si>
    <t>Total tax deductible expenditure and tax adjustments</t>
  </si>
  <si>
    <t>Tax impact of non-revenue items in year-end terms</t>
  </si>
  <si>
    <t>5) Allowable revenue before tax</t>
  </si>
  <si>
    <t>Due to the tax circularity in calculating allowable revenue, allowable revenue for the tax calculation is calculated by adding the return on capital, depreciation and opex building blocks,</t>
  </si>
  <si>
    <t>together with their respective tax impacts, and then grossing the result up by the tax rate to account for the tax on revenue.</t>
  </si>
  <si>
    <t>3</t>
  </si>
  <si>
    <t>Total from return on capital calculation (3)</t>
  </si>
  <si>
    <t>Total depreciation input</t>
  </si>
  <si>
    <t>Impact of stating deferred tax in year-end terms</t>
  </si>
  <si>
    <t>(- Closing deferred tax asset + opening deferred tax) × TFtax</t>
  </si>
  <si>
    <t>Operating expenditure allowance</t>
  </si>
  <si>
    <r>
      <t xml:space="preserve">Operating expenditure </t>
    </r>
    <r>
      <rPr>
        <i/>
        <sz val="11"/>
        <color theme="1"/>
        <rFont val="Calibri"/>
        <family val="2"/>
      </rPr>
      <t>×</t>
    </r>
    <r>
      <rPr>
        <i/>
        <sz val="7.7"/>
        <color theme="1"/>
        <rFont val="Calibri"/>
        <family val="2"/>
      </rPr>
      <t xml:space="preserve"> </t>
    </r>
    <r>
      <rPr>
        <i/>
        <sz val="11"/>
        <color theme="1"/>
        <rFont val="Calibri"/>
        <family val="2"/>
        <scheme val="minor"/>
      </rPr>
      <t>TF</t>
    </r>
    <r>
      <rPr>
        <i/>
        <vertAlign val="subscript"/>
        <sz val="11"/>
        <color theme="1"/>
        <rFont val="Calibri"/>
        <family val="2"/>
        <scheme val="minor"/>
      </rPr>
      <t>opex</t>
    </r>
  </si>
  <si>
    <t>- Revaluation input</t>
  </si>
  <si>
    <t>Tax impact of non-revenue items</t>
  </si>
  <si>
    <t>4</t>
  </si>
  <si>
    <t>Total from tax on non-revenue items calculation (5)</t>
  </si>
  <si>
    <t>Total allowable revenue requirement after tax</t>
  </si>
  <si>
    <t>Sum of the six rows above</t>
  </si>
  <si>
    <t>Allowable revenue before tax in revenue date terms</t>
  </si>
  <si>
    <t>Total above grossed up for tax (/TFtax-tax rate), converted to revenue date terms (/Tfrev)</t>
  </si>
  <si>
    <t>Allowable revenue before tax in year-end terms</t>
  </si>
  <si>
    <t>Total above converted to year-end terms (xTFrev)</t>
  </si>
  <si>
    <t>6) Regulatory tax allowance</t>
  </si>
  <si>
    <t xml:space="preserve">The regulatory tax allowance is calculated by calculating the taxable profit/ (loss) and multiplying this by the tax rate. Taxable profit/ (loss) is calculated by adding allowable revenue, </t>
  </si>
  <si>
    <t>tax-deductible expenditure and tax adjustments.</t>
  </si>
  <si>
    <t>5</t>
  </si>
  <si>
    <t>Total from allowable revenue calculation (5)</t>
  </si>
  <si>
    <t>- Operating expenditure input</t>
  </si>
  <si>
    <t>- Total depreciation input</t>
  </si>
  <si>
    <t>Regulatory tax adjustments input</t>
  </si>
  <si>
    <t xml:space="preserve">Taxable profit/ (loss) </t>
  </si>
  <si>
    <t>Sum of the four rows above</t>
  </si>
  <si>
    <t>Total above x tax rate , adjusted to year-end terms</t>
  </si>
  <si>
    <t>Check to calculations 4 and 5</t>
  </si>
  <si>
    <t xml:space="preserve">Checks the result in row 99 to the tax impacts of revenue in calculation 5 and the tax impacts of non-revenue in calculation 4. </t>
  </si>
  <si>
    <t>Regulatory tax allowance before considering possibility of tax losses, calculation not referencing revenue</t>
  </si>
  <si>
    <t>8) Building block allowable revenue before tax (BBAR before tax)</t>
  </si>
  <si>
    <t>The building block allowable revenue is re-calculated below as per the diagram at the top of the page, by adding together the building blocks calculated individually above.</t>
  </si>
  <si>
    <t xml:space="preserve"> Because the tax allowance is calculated separately in calculation 6, the circularity due to the tax impact of revenue is avoided. All amounts are stated in year-end terms.</t>
  </si>
  <si>
    <t>Linked to calculation 3</t>
  </si>
  <si>
    <t>Regulatory tax allowance</t>
  </si>
  <si>
    <t>6</t>
  </si>
  <si>
    <t>Linked to calculation 6</t>
  </si>
  <si>
    <t>Operating expenditure allowance in year-end terms</t>
  </si>
  <si>
    <t>Operating expenditure × TFopex</t>
  </si>
  <si>
    <t>- Total revaluation input</t>
  </si>
  <si>
    <t>Building block allowable revenue before tax in year-end terms</t>
  </si>
  <si>
    <t>Building block allowable revenue before tax in revenue date terms</t>
  </si>
  <si>
    <t>Total above converted to revenue date terms (/TFrev)</t>
  </si>
  <si>
    <t>Present value of the building block allowable revenue before tax</t>
  </si>
  <si>
    <t>Number of years to discount the year-end  values to start of the present value period</t>
  </si>
  <si>
    <r>
      <t>BBAR before tax in year-end terms, i.e. Rev * TF</t>
    </r>
    <r>
      <rPr>
        <vertAlign val="subscript"/>
        <sz val="11"/>
        <color theme="1"/>
        <rFont val="Calibri"/>
        <family val="2"/>
        <scheme val="minor"/>
      </rPr>
      <t>rev</t>
    </r>
  </si>
  <si>
    <t>Maximum allowable revenue</t>
  </si>
  <si>
    <t>This sheet derives the starting prices. It calculates the set of 5 MAR values such that the present value of this MAR time series is equal to the present value of the 5 BBAR values calculated in the BBAR sheet.</t>
  </si>
  <si>
    <t>Alternative X factor</t>
  </si>
  <si>
    <t>TFrev</t>
  </si>
  <si>
    <t>PV at 1-Apr-25</t>
  </si>
  <si>
    <t>Which years are pre-reopener, reopener and post-reopener?</t>
  </si>
  <si>
    <t>Indexed maximum allowable revenue before tax, reopener and post-reopener years only</t>
  </si>
  <si>
    <t>The same formula is applied for each</t>
  </si>
  <si>
    <t>Present value of indexed maximum allowable revenue for each year</t>
  </si>
  <si>
    <t>Present value of indexed revenue</t>
  </si>
  <si>
    <t>Maximum allowable revenue before tax in revenue-date terms, pre-reopener years only</t>
  </si>
  <si>
    <t>same column is pre-reopener, reopener</t>
  </si>
  <si>
    <t>PV of MAR before tax for the pre-reopener years only</t>
  </si>
  <si>
    <t xml:space="preserve">or post- reopener. If "pre- reopener", </t>
  </si>
  <si>
    <t>Total PV of MAR before tax, the pre-reopener years only</t>
  </si>
  <si>
    <t xml:space="preserve">a nil entry applies because the row </t>
  </si>
  <si>
    <t>Maximum allowable revenue before tax in the reopener year in year-end terms</t>
  </si>
  <si>
    <t>only applies values for the reopener</t>
  </si>
  <si>
    <t>Maximum allowable revenue before tax in year-end terms, reopener and post-reopener years only</t>
  </si>
  <si>
    <t xml:space="preserve">year and post- reopener years. </t>
  </si>
  <si>
    <t>Maximum allowable revenue before tax in revenue date terms, reopener and post-reopener years only</t>
  </si>
  <si>
    <t>If "reopener", then a 1 applies.</t>
  </si>
  <si>
    <t>Maximum allowable revenue before tax in revenue date terms, all years</t>
  </si>
  <si>
    <t>If "post- reopener", then the value of</t>
  </si>
  <si>
    <t>PV at 1-Apr-25 of maximum allowable revenue before tax in each year</t>
  </si>
  <si>
    <t>the previous entry in the row, increased</t>
  </si>
  <si>
    <t>PV at 1-Apr-25 of maximum allowable revenue before tax</t>
  </si>
  <si>
    <t>by forecast ∆CPI-X.</t>
  </si>
  <si>
    <t>Error check for PV equivalence (should = 0)</t>
  </si>
  <si>
    <t>Maximum allowable revenue before tax in revenue-date terms for applicable X factor</t>
  </si>
  <si>
    <t>Internal rate of return</t>
  </si>
  <si>
    <t>This sheet calculates the internal rate of return for the selected EDB. It should be equal to the 65th percentile of the vanilla WACC.</t>
  </si>
  <si>
    <t>EDB Data</t>
  </si>
  <si>
    <t>Maximum allowable revenue before tax in revenue-date terms</t>
  </si>
  <si>
    <t>Depreciation</t>
  </si>
  <si>
    <t>Corporate tax rate</t>
  </si>
  <si>
    <t>Assets commissioned</t>
  </si>
  <si>
    <t>Assets disposed</t>
  </si>
  <si>
    <t>Closing RAB value</t>
  </si>
  <si>
    <t>Tax payable for the deferred tax approach</t>
  </si>
  <si>
    <t>Return on Investment</t>
  </si>
  <si>
    <t>Year end</t>
  </si>
  <si>
    <t>Days to end of (365 day) year</t>
  </si>
  <si>
    <t>Days from start of (365 day) year</t>
  </si>
  <si>
    <t>Days from start of regulatory period (365 day year)</t>
  </si>
  <si>
    <t>Discount factor</t>
  </si>
  <si>
    <t>Check of discount factors</t>
  </si>
  <si>
    <t>Derived timing factors to end of year value</t>
  </si>
  <si>
    <t>Agrees with TF (TRUE/FALSE)</t>
  </si>
  <si>
    <t>Cash flows by date with residual value calculation</t>
  </si>
  <si>
    <t>Revenue</t>
  </si>
  <si>
    <t>less operating expenditure</t>
  </si>
  <si>
    <t>less Commissioned assets</t>
  </si>
  <si>
    <t>less Term credit spread differential allowance</t>
  </si>
  <si>
    <t>add Disposed assets</t>
  </si>
  <si>
    <t>less Tax payable</t>
  </si>
  <si>
    <t>less expenditure associated with additional allowance</t>
  </si>
  <si>
    <t>Total cash flows</t>
  </si>
  <si>
    <t>less Opening RIV</t>
  </si>
  <si>
    <t>add Closing RIV</t>
  </si>
  <si>
    <t>Residual value (PV should be 0)</t>
  </si>
  <si>
    <t>XIRR residual value (should be WACC)</t>
  </si>
  <si>
    <t>XIRR less WACC (should = 0)</t>
  </si>
  <si>
    <t>XNPV of cash flows</t>
  </si>
  <si>
    <t>3) enter the latest RBNZ CPI projection data in column I</t>
  </si>
  <si>
    <t>Outputs for populating tables in the determination with values from calculations in this financial model</t>
  </si>
  <si>
    <t>Table 1.1A.1</t>
  </si>
  <si>
    <t>Non-exempt EDB</t>
  </si>
  <si>
    <t>Reopener event number</t>
  </si>
  <si>
    <t>First reopener assessment period (year ending)</t>
  </si>
  <si>
    <t>Reopener revenue increment ($000)</t>
  </si>
  <si>
    <t>Wellington Electricity Lines Limited</t>
  </si>
  <si>
    <t>VCA values for IRIS calculations</t>
  </si>
  <si>
    <t>Assessment period ending 31 March 2026</t>
  </si>
  <si>
    <t>Assessment period ending 31 March 2027</t>
  </si>
  <si>
    <t>Assessment period ending 31 March 2028</t>
  </si>
  <si>
    <t>Assessment period ending 31 March 2029</t>
  </si>
  <si>
    <t>Assessment period ending 31 March 2030</t>
  </si>
  <si>
    <t>Assessment period (all amounts in $000)</t>
  </si>
  <si>
    <t>Table 2.2.2</t>
  </si>
  <si>
    <t>Wellington Electricity updated VCA values for IRIS calculations (Table 2.2.2 in determination):</t>
  </si>
  <si>
    <t>Value in Table 2.2.2 of the Central Park final decision (2-4-26)</t>
  </si>
  <si>
    <t>Table 2.2.2 value for Moa Point determination</t>
  </si>
  <si>
    <t>Moa Point reopener additional VCA, adjusted per original DPP4 capex inflators</t>
  </si>
  <si>
    <t xml:space="preserve">​​Reconsideration of DPP4 default price-quality path for 
Wellington Electricity – Moa Point unforeseeable large project </t>
  </si>
  <si>
    <t>Draft Decision</t>
  </si>
  <si>
    <t>This model has an enhancement starting at Row 133 on the Reopener sheet to provide outputs for populating tables in the determination with values from calculations in this financial model.</t>
  </si>
  <si>
    <r>
      <t>Reopener additional VCA</t>
    </r>
    <r>
      <rPr>
        <sz val="11"/>
        <rFont val="Calibri"/>
        <family val="2"/>
        <scheme val="minor"/>
      </rPr>
      <t xml:space="preserve"> (real)</t>
    </r>
  </si>
  <si>
    <r>
      <t>Reopener additional opex</t>
    </r>
    <r>
      <rPr>
        <sz val="11"/>
        <rFont val="Calibri"/>
        <family val="2"/>
        <scheme val="minor"/>
      </rPr>
      <t xml:space="preserve"> (real)</t>
    </r>
  </si>
  <si>
    <t>These VCA values used for IRIS calculations are slightly different from the VCA values used in the financial modelling. The difference relates to the treatment of Right-of-use assets (see IM 3.3.12(4)).</t>
  </si>
  <si>
    <t>Actual revenue (AR) excl recoverable costs</t>
  </si>
  <si>
    <t>Component of inflation wash-up</t>
  </si>
  <si>
    <t>Sourced from DPP4 models' 2024 ICP count and ICP growth rate (see DPP4 Financeability model 'Unsmoothed revenue' row 22 to 26). This is a slight change from the first WE reopener model ICPs as we feel that this will be more accurate (the first reopener added new ICPs but did not take into account disconnected ICPs)</t>
  </si>
  <si>
    <t>March 2026 CPI ex Statistics NZ, Table 1</t>
  </si>
  <si>
    <t>MPS May 2026 CPI forecast</t>
  </si>
  <si>
    <t>31/06/2029</t>
  </si>
  <si>
    <t>The Reserve Bank forecast in Column I went as far as June 2029.</t>
  </si>
  <si>
    <t>and the target midpoint. This difference is nil, so the June 2029</t>
  </si>
  <si>
    <t>MPS May 2026</t>
  </si>
  <si>
    <t>For demostration purposes only. Assume equal to reopened FNAR and no other recoverable costs. Actual revenue will include other adjustments that are unknown at this stage.</t>
  </si>
  <si>
    <t>Incremental VCA (nominal)</t>
  </si>
  <si>
    <t>average estimated residential bill impact</t>
  </si>
  <si>
    <t>Average increase per installation control point (ICP) in total for the years after the reopener year (per month)*</t>
  </si>
  <si>
    <t>May 2026 RBNZ CPI forecast, Figure A2</t>
  </si>
  <si>
    <t>*Roughly 50% of the revenue increase ($7.2m out of the $14.1m capital expenditure) will be recovered from Wellington City Council through a direct tariff agreement. Of the remainder, around 45% will be recovered from residential ratepayers. That aligns with Wellington Electricity's estimated residential bill impacts of 10-20 cents per month (~70 to 85 cents per month total impact x 50% x 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</si>
</sst>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164" formatCode="&quot;$&quot;#,##0_);[Red]\(&quot;$&quot;#,##0\)"/>
    <numFmt numFmtId="165" formatCode="_(* #,##0_);_(* \(#,##0\);_(* &quot;-&quot;_);_(@_)"/>
    <numFmt numFmtId="166" formatCode="_(&quot;$&quot;* #,##0.00_);_(&quot;$&quot;* \(#,##0.00\);_(&quot;$&quot;* &quot;-&quot;??_);_(@_)"/>
    <numFmt numFmtId="167" formatCode="_(* #,##0.00_);_(* \(#,##0.00\);_(* &quot;-&quot;??_);_(@_)"/>
    <numFmt numFmtId="168" formatCode="_(&quot;$&quot;* #,##0_);_(&quot;$&quot;* \(#,##0\);_(&quot;$&quot;* &quot;-&quot;_);_(@_)"/>
    <numFmt numFmtId="169" formatCode="_(@_)"/>
    <numFmt numFmtId="170" formatCode="[$-1409]d\ mmm\ yy;@"/>
    <numFmt numFmtId="171" formatCode="_(* #,##0.00%_);_(* \(#,##0.00%\);_(* &quot;–&quot;???_);_(* @_)"/>
    <numFmt numFmtId="172" formatCode="_(* #,##0%_);_(* \(#,##0%\);_(* &quot;–&quot;???_);_(* @_)"/>
    <numFmt numFmtId="173" formatCode="_(* #,##0.0_);_(* \(#,##0.0\);_(* &quot;–&quot;???_);_(* @_)"/>
    <numFmt numFmtId="174" formatCode="_(* #,##0.00_);_(* \(#,##0.00\);_(* &quot;–&quot;???_);_(* @_)"/>
    <numFmt numFmtId="175" formatCode="_(* #,##0.0000_);_(* \(#,##0.0000\);_(* &quot;–&quot;??_);_(* @_)"/>
    <numFmt numFmtId="176" formatCode="_(* #,##0.000%_);_(* \(#,##0.000%\);_(* &quot;–&quot;???_);_(* @_)"/>
    <numFmt numFmtId="177" formatCode="_(* #,##0_);_(* \(#,##0\);_(* &quot;–&quot;???_);_(* @_)"/>
    <numFmt numFmtId="178" formatCode="_(* #,##0.0%_);_(* \(#,##0.0%\);_(* &quot;–&quot;???_);_(* @_)"/>
    <numFmt numFmtId="179" formatCode="_(* #,##0%_);_(* \(#,##0%\);_(* &quot;–&quot;??_);_(* @_)"/>
    <numFmt numFmtId="180" formatCode="_(* #,##0.0%_);_(* \(#,##0.0%\);_(* &quot;–&quot;??_);_(* @_)"/>
    <numFmt numFmtId="181" formatCode="_(* #,##0.0000_);_(* \(#,##0.0000\);_(* &quot;–&quot;???_);_(* @_)"/>
    <numFmt numFmtId="182" formatCode="_(* 0_);_(* \(0\);_(* &quot;–&quot;???_);_(* @_)"/>
    <numFmt numFmtId="183" formatCode="_(* #,##0.0000%_);_(* \(#,##0.0000%\);_(* &quot;–&quot;???_);_(* @_)"/>
    <numFmt numFmtId="184" formatCode="_(* 0_);_(* \(0\);_(* &quot;–&quot;??_);_(@_)"/>
    <numFmt numFmtId="185" formatCode="_-* #,##0_-;\-* #,##0_-;_-* &quot;-&quot;??_-;_-@_-"/>
    <numFmt numFmtId="186" formatCode="0.00000"/>
    <numFmt numFmtId="187" formatCode="_(* #,##0_);_(* \(#,##0\);_(* &quot;–&quot;??_);_(* @_)"/>
    <numFmt numFmtId="188" formatCode="&quot;$&quot;#,##0.00"/>
    <numFmt numFmtId="189" formatCode="dd/mm/yy"/>
    <numFmt numFmtId="190" formatCode="_(* #,##0.000_);_(* \(#,##0.000\);_(* &quot;–&quot;???_);_(* @_)"/>
    <numFmt numFmtId="191" formatCode="0.000"/>
    <numFmt numFmtId="192" formatCode="0.0"/>
  </numFmts>
  <fonts count="126">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vertAlign val="subscript"/>
      <sz val="11"/>
      <color theme="1"/>
      <name val="Calibri"/>
      <family val="2"/>
      <scheme val="minor"/>
    </font>
    <font>
      <i/>
      <sz val="11"/>
      <color theme="1"/>
      <name val="Calibri"/>
      <family val="2"/>
      <scheme val="minor"/>
    </font>
    <font>
      <sz val="11"/>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sz val="11"/>
      <name val="Calibri"/>
      <family val="2"/>
    </font>
    <font>
      <b/>
      <sz val="18"/>
      <name val="Calibri"/>
      <family val="2"/>
      <scheme val="minor"/>
    </font>
    <font>
      <b/>
      <sz val="16"/>
      <name val="Calibri"/>
      <family val="2"/>
      <scheme val="minor"/>
    </font>
    <font>
      <b/>
      <sz val="10"/>
      <name val="Calibri"/>
      <family val="4"/>
      <scheme val="minor"/>
    </font>
    <font>
      <sz val="11"/>
      <color theme="2"/>
      <name val="Calibri"/>
      <family val="2"/>
      <scheme val="minor"/>
    </font>
    <font>
      <b/>
      <sz val="12"/>
      <name val="Calibri"/>
      <family val="2"/>
      <scheme val="minor"/>
    </font>
    <font>
      <b/>
      <sz val="20"/>
      <color theme="2"/>
      <name val="Calibri"/>
      <family val="2"/>
      <scheme val="minor"/>
    </font>
    <font>
      <sz val="11"/>
      <color theme="9"/>
      <name val="Calibri"/>
      <family val="2"/>
      <scheme val="minor"/>
    </font>
    <font>
      <sz val="18"/>
      <name val="Calibri"/>
      <family val="2"/>
      <scheme val="minor"/>
    </font>
    <font>
      <sz val="11"/>
      <color theme="0" tint="-0.34998626667073579"/>
      <name val="Calibri"/>
      <family val="2"/>
      <scheme val="minor"/>
    </font>
    <font>
      <b/>
      <sz val="11"/>
      <name val="Calibri"/>
      <family val="2"/>
      <scheme val="minor"/>
    </font>
    <font>
      <i/>
      <sz val="10"/>
      <name val="Calibri"/>
      <family val="4"/>
      <scheme val="minor"/>
    </font>
    <font>
      <b/>
      <sz val="12"/>
      <color theme="1"/>
      <name val="Calibri"/>
      <family val="2"/>
      <scheme val="minor"/>
    </font>
    <font>
      <sz val="8"/>
      <name val="Calibri"/>
      <family val="2"/>
      <scheme val="minor"/>
    </font>
    <font>
      <b/>
      <sz val="14"/>
      <name val="Calibri"/>
      <family val="2"/>
      <scheme val="minor"/>
    </font>
    <font>
      <sz val="10"/>
      <color theme="1"/>
      <name val="Calibri"/>
      <family val="2"/>
      <scheme val="minor"/>
    </font>
    <font>
      <sz val="11"/>
      <color theme="1"/>
      <name val="Calibri"/>
      <family val="2"/>
    </font>
    <font>
      <b/>
      <sz val="14"/>
      <color rgb="FFFF0000"/>
      <name val="Calibri"/>
      <family val="2"/>
      <scheme val="minor"/>
    </font>
    <font>
      <i/>
      <vertAlign val="subscript"/>
      <sz val="10"/>
      <name val="Calibri"/>
      <family val="2"/>
      <scheme val="minor"/>
    </font>
    <font>
      <u/>
      <sz val="11"/>
      <color theme="11"/>
      <name val="Calibri"/>
      <family val="2"/>
      <scheme val="minor"/>
    </font>
    <font>
      <u/>
      <sz val="10"/>
      <color theme="10"/>
      <name val="Calibri"/>
      <family val="2"/>
    </font>
    <font>
      <sz val="10"/>
      <color theme="1"/>
      <name val="Cambria"/>
      <family val="1"/>
      <scheme val="major"/>
    </font>
    <font>
      <b/>
      <sz val="10"/>
      <color theme="1"/>
      <name val="Calibri"/>
      <family val="2"/>
      <scheme val="minor"/>
    </font>
    <font>
      <i/>
      <sz val="12"/>
      <name val="Calibri"/>
      <family val="2"/>
      <scheme val="minor"/>
    </font>
    <font>
      <b/>
      <sz val="16"/>
      <color theme="1"/>
      <name val="Calibri"/>
      <family val="2"/>
      <scheme val="minor"/>
    </font>
    <font>
      <sz val="9"/>
      <color theme="1"/>
      <name val="Segoe UI"/>
      <family val="2"/>
    </font>
    <font>
      <u/>
      <sz val="11"/>
      <color theme="10"/>
      <name val="Calibri"/>
      <family val="2"/>
      <scheme val="minor"/>
    </font>
    <font>
      <b/>
      <sz val="11"/>
      <color theme="1"/>
      <name val="Calibri"/>
      <family val="2"/>
    </font>
    <font>
      <sz val="11"/>
      <color rgb="FFC00000"/>
      <name val="Calibri"/>
      <family val="2"/>
    </font>
    <font>
      <b/>
      <i/>
      <sz val="11"/>
      <color theme="1"/>
      <name val="Calibri"/>
      <family val="2"/>
      <scheme val="minor"/>
    </font>
    <font>
      <b/>
      <sz val="9"/>
      <color indexed="81"/>
      <name val="Tahoma"/>
      <family val="2"/>
    </font>
    <font>
      <sz val="9"/>
      <color indexed="81"/>
      <name val="Tahoma"/>
      <family val="2"/>
    </font>
    <font>
      <i/>
      <sz val="11"/>
      <name val="Calibri"/>
      <family val="2"/>
      <scheme val="minor"/>
    </font>
    <font>
      <i/>
      <sz val="11"/>
      <name val="Calibri"/>
      <family val="2"/>
    </font>
    <font>
      <vertAlign val="subscript"/>
      <sz val="11"/>
      <name val="Calibri"/>
      <family val="2"/>
      <scheme val="minor"/>
    </font>
    <font>
      <b/>
      <sz val="11"/>
      <name val="Calibri"/>
      <family val="2"/>
    </font>
    <font>
      <b/>
      <sz val="20"/>
      <color rgb="FFC00000"/>
      <name val="Calibri"/>
      <family val="2"/>
      <scheme val="minor"/>
    </font>
    <font>
      <b/>
      <sz val="10"/>
      <name val="Calibri"/>
      <family val="2"/>
      <scheme val="minor"/>
    </font>
    <font>
      <i/>
      <sz val="11"/>
      <name val="Calibri"/>
      <family val="4"/>
      <scheme val="minor"/>
    </font>
    <font>
      <i/>
      <sz val="11"/>
      <color rgb="FFFF0000"/>
      <name val="Calibri"/>
      <family val="2"/>
      <scheme val="minor"/>
    </font>
    <font>
      <i/>
      <sz val="11"/>
      <color theme="1"/>
      <name val="Calibri"/>
      <family val="2"/>
    </font>
    <font>
      <i/>
      <sz val="7.7"/>
      <color theme="1"/>
      <name val="Calibri"/>
      <family val="2"/>
    </font>
    <font>
      <i/>
      <vertAlign val="subscript"/>
      <sz val="11"/>
      <color theme="1"/>
      <name val="Calibri"/>
      <family val="2"/>
      <scheme val="minor"/>
    </font>
    <font>
      <u/>
      <sz val="10"/>
      <color theme="10"/>
      <name val="Calibri"/>
      <family val="2"/>
      <scheme val="minor"/>
    </font>
    <font>
      <b/>
      <sz val="11"/>
      <name val="Calibri"/>
      <family val="4"/>
      <scheme val="minor"/>
    </font>
    <font>
      <b/>
      <sz val="18"/>
      <color indexed="56"/>
      <name val="Cambria"/>
      <family val="2"/>
    </font>
    <font>
      <b/>
      <sz val="11"/>
      <color rgb="FFFF0000"/>
      <name val="Calibri"/>
      <family val="2"/>
      <scheme val="minor"/>
    </font>
    <font>
      <b/>
      <sz val="18"/>
      <color rgb="FFC00000"/>
      <name val="Calibri"/>
      <family val="2"/>
      <scheme val="minor"/>
    </font>
    <font>
      <sz val="10"/>
      <name val="Calibri"/>
      <family val="2"/>
      <scheme val="minor"/>
    </font>
    <font>
      <sz val="11"/>
      <color rgb="FF0070C0"/>
      <name val="Calibri"/>
      <family val="2"/>
      <scheme val="minor"/>
    </font>
    <font>
      <sz val="11"/>
      <color theme="1"/>
      <name val="Aptos Narrow"/>
      <family val="2"/>
    </font>
    <font>
      <b/>
      <sz val="14"/>
      <color theme="1"/>
      <name val="Calibri"/>
      <family val="2"/>
      <scheme val="minor"/>
    </font>
    <font>
      <sz val="11"/>
      <color rgb="FF000000"/>
      <name val="Calibri"/>
      <family val="2"/>
      <scheme val="minor"/>
    </font>
    <font>
      <sz val="9"/>
      <color theme="1"/>
      <name val="Calibri"/>
      <family val="2"/>
      <scheme val="minor"/>
    </font>
    <font>
      <sz val="11"/>
      <color rgb="FFC00000"/>
      <name val="Calibri"/>
      <family val="2"/>
      <scheme val="minor"/>
    </font>
    <font>
      <sz val="11"/>
      <color rgb="FF000000"/>
      <name val="Arial Mäori"/>
    </font>
    <font>
      <b/>
      <sz val="11"/>
      <color rgb="FF000000"/>
      <name val="Calibri"/>
      <family val="2"/>
      <scheme val="minor"/>
    </font>
    <font>
      <sz val="11"/>
      <color theme="0" tint="-0.499984740745262"/>
      <name val="Calibri"/>
      <family val="2"/>
      <scheme val="minor"/>
    </font>
    <font>
      <sz val="12"/>
      <color rgb="FF000000"/>
      <name val="Calibri"/>
      <family val="2"/>
      <scheme val="minor"/>
    </font>
    <font>
      <b/>
      <sz val="12"/>
      <color rgb="FF000000"/>
      <name val="Calibri"/>
      <family val="2"/>
      <scheme val="minor"/>
    </font>
    <font>
      <u/>
      <sz val="10"/>
      <color theme="10"/>
      <name val="Arial"/>
      <family val="2"/>
    </font>
    <font>
      <sz val="10"/>
      <name val="Arial"/>
      <family val="2"/>
    </font>
    <font>
      <sz val="10"/>
      <color indexed="8"/>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b/>
      <sz val="10"/>
      <color indexed="8"/>
      <name val="Arial"/>
      <family val="2"/>
    </font>
    <font>
      <sz val="10"/>
      <color indexed="10"/>
      <name val="Arial"/>
      <family val="2"/>
    </font>
    <font>
      <u/>
      <sz val="10"/>
      <color theme="10"/>
      <name val="Arial Mäori"/>
      <family val="2"/>
    </font>
    <font>
      <sz val="10"/>
      <color theme="1"/>
      <name val="Arial Mäori"/>
      <family val="2"/>
    </font>
    <font>
      <sz val="11"/>
      <color theme="1"/>
      <name val="Arial"/>
      <family val="2"/>
    </font>
    <font>
      <sz val="11"/>
      <color theme="1"/>
      <name val="Arial Mäori"/>
      <family val="2"/>
    </font>
    <font>
      <u/>
      <sz val="10"/>
      <color indexed="12"/>
      <name val="Arial"/>
      <family val="2"/>
    </font>
    <font>
      <b/>
      <sz val="11"/>
      <color rgb="FF0070C0"/>
      <name val="Calibri"/>
      <family val="2"/>
      <scheme val="minor"/>
    </font>
    <font>
      <vertAlign val="subscript"/>
      <sz val="11"/>
      <color theme="1"/>
      <name val="Calibri"/>
      <family val="2"/>
    </font>
    <font>
      <vertAlign val="superscript"/>
      <sz val="11"/>
      <color theme="1"/>
      <name val="Calibri"/>
      <family val="2"/>
      <scheme val="minor"/>
    </font>
    <font>
      <b/>
      <u/>
      <sz val="12"/>
      <color theme="1"/>
      <name val="Calibri"/>
      <family val="2"/>
      <scheme val="minor"/>
    </font>
    <font>
      <vertAlign val="subscript"/>
      <sz val="12"/>
      <color rgb="FF000000"/>
      <name val="Calibri"/>
      <family val="2"/>
    </font>
    <font>
      <vertAlign val="subscript"/>
      <sz val="11"/>
      <color rgb="FF000000"/>
      <name val="Calibri"/>
      <family val="2"/>
    </font>
    <font>
      <b/>
      <vertAlign val="subscript"/>
      <sz val="11"/>
      <color theme="1"/>
      <name val="Calibri"/>
      <family val="2"/>
    </font>
    <font>
      <b/>
      <vertAlign val="superscript"/>
      <sz val="11"/>
      <color theme="1"/>
      <name val="Calibri"/>
      <family val="2"/>
      <scheme val="minor"/>
    </font>
    <font>
      <vertAlign val="subscript"/>
      <sz val="11"/>
      <name val="Calibri"/>
      <family val="2"/>
    </font>
    <font>
      <b/>
      <vertAlign val="subscript"/>
      <sz val="11"/>
      <name val="Calibri"/>
      <family val="2"/>
    </font>
    <font>
      <b/>
      <vertAlign val="superscript"/>
      <sz val="11"/>
      <name val="Calibri"/>
      <family val="2"/>
      <scheme val="minor"/>
    </font>
    <font>
      <b/>
      <vertAlign val="subscript"/>
      <sz val="11"/>
      <color theme="1"/>
      <name val="Calibri"/>
      <family val="2"/>
      <scheme val="minor"/>
    </font>
    <font>
      <vertAlign val="superscript"/>
      <sz val="11"/>
      <color theme="1"/>
      <name val="Calibri"/>
      <family val="2"/>
    </font>
    <font>
      <vertAlign val="superscript"/>
      <sz val="11"/>
      <name val="Calibri"/>
      <family val="2"/>
      <scheme val="minor"/>
    </font>
    <font>
      <sz val="11"/>
      <color rgb="FF242424"/>
      <name val="Calibri"/>
      <family val="2"/>
      <scheme val="minor"/>
    </font>
    <font>
      <b/>
      <sz val="12"/>
      <color rgb="FF000000"/>
      <name val="Calibri"/>
      <family val="2"/>
    </font>
    <font>
      <b/>
      <sz val="10"/>
      <color rgb="FF000000"/>
      <name val="Calibri"/>
      <family val="2"/>
    </font>
    <font>
      <b/>
      <sz val="11"/>
      <color rgb="FFFFFFFF"/>
      <name val="Aptos"/>
      <family val="2"/>
    </font>
    <font>
      <b/>
      <sz val="11"/>
      <color rgb="FF000000"/>
      <name val="Aptos"/>
      <family val="2"/>
    </font>
    <font>
      <sz val="11"/>
      <color rgb="FF000000"/>
      <name val="Aptos"/>
      <family val="2"/>
    </font>
    <font>
      <b/>
      <sz val="10"/>
      <color rgb="FF000000"/>
      <name val="Calibri"/>
      <family val="2"/>
      <scheme val="minor"/>
    </font>
    <font>
      <b/>
      <sz val="11"/>
      <color rgb="FF0000FF"/>
      <name val="Calibri"/>
      <family val="2"/>
      <scheme val="minor"/>
    </font>
  </fonts>
  <fills count="7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3"/>
        <bgColor indexed="64"/>
      </patternFill>
    </fill>
    <fill>
      <patternFill patternType="solid">
        <fgColor theme="4"/>
        <bgColor indexed="64"/>
      </patternFill>
    </fill>
    <fill>
      <patternFill patternType="solid">
        <fgColor theme="6"/>
        <bgColor indexed="64"/>
      </patternFill>
    </fill>
    <fill>
      <patternFill patternType="solid">
        <fgColor theme="3"/>
        <bgColor indexed="64"/>
      </patternFill>
    </fill>
    <fill>
      <patternFill patternType="solid">
        <fgColor rgb="FFC9C4A3"/>
        <bgColor indexed="64"/>
      </patternFill>
    </fill>
    <fill>
      <patternFill patternType="solid">
        <fgColor rgb="FFEAE8DA"/>
        <bgColor indexed="64"/>
      </patternFill>
    </fill>
    <fill>
      <patternFill patternType="solid">
        <fgColor theme="0" tint="-0.14999847407452621"/>
        <bgColor indexed="64"/>
      </patternFill>
    </fill>
    <fill>
      <patternFill patternType="solid">
        <fgColor rgb="FF80AAA2"/>
        <bgColor indexed="64"/>
      </patternFill>
    </fill>
    <fill>
      <patternFill patternType="solid">
        <fgColor rgb="FFD3E2DF"/>
        <bgColor indexed="64"/>
      </patternFill>
    </fill>
    <fill>
      <patternFill patternType="solid">
        <fgColor indexed="26"/>
        <bgColor indexed="64"/>
      </patternFill>
    </fill>
    <fill>
      <patternFill patternType="solid">
        <fgColor theme="2" tint="0.79998168889431442"/>
        <bgColor indexed="64"/>
      </patternFill>
    </fill>
    <fill>
      <patternFill patternType="solid">
        <fgColor rgb="FFADD7DB"/>
        <bgColor indexed="64"/>
      </patternFill>
    </fill>
    <fill>
      <patternFill patternType="solid">
        <fgColor rgb="FF92D050"/>
        <bgColor indexed="64"/>
      </patternFill>
    </fill>
    <fill>
      <patternFill patternType="solid">
        <fgColor rgb="FFC8F6D7"/>
        <bgColor indexed="64"/>
      </patternFill>
    </fill>
    <fill>
      <patternFill patternType="solid">
        <fgColor theme="7" tint="0.59999389629810485"/>
        <bgColor indexed="64"/>
      </patternFill>
    </fill>
    <fill>
      <patternFill patternType="solid">
        <fgColor theme="3" tint="-9.9978637043366805E-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249977111117893"/>
        <bgColor indexed="64"/>
      </patternFill>
    </fill>
    <fill>
      <patternFill patternType="solid">
        <fgColor rgb="FF7EA0AE"/>
        <bgColor indexed="64"/>
      </patternFill>
    </fill>
    <fill>
      <patternFill patternType="solid">
        <fgColor rgb="FFE0E9EC"/>
        <bgColor indexed="64"/>
      </patternFill>
    </fill>
  </fills>
  <borders count="85">
    <border>
      <left/>
      <right/>
      <top/>
      <bottom/>
      <diagonal/>
    </border>
    <border>
      <left style="thin">
        <color rgb="FF7F7F7F"/>
      </left>
      <right style="thin">
        <color rgb="FF7F7F7F"/>
      </right>
      <top style="thin">
        <color rgb="FF7F7F7F"/>
      </top>
      <bottom style="thin">
        <color rgb="FF7F7F7F"/>
      </bottom>
      <diagonal/>
    </border>
    <border>
      <left style="thin">
        <color indexed="64"/>
      </left>
      <right/>
      <top/>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theme="7"/>
      </top>
      <bottom style="thin">
        <color theme="7"/>
      </bottom>
      <diagonal/>
    </border>
    <border>
      <left/>
      <right/>
      <top/>
      <bottom style="thin">
        <color rgb="FFB0A978"/>
      </bottom>
      <diagonal/>
    </border>
    <border>
      <left/>
      <right/>
      <top style="thin">
        <color rgb="FFB0A978"/>
      </top>
      <bottom style="thin">
        <color rgb="FFB0A978"/>
      </bottom>
      <diagonal/>
    </border>
    <border>
      <left/>
      <right/>
      <top style="thin">
        <color rgb="FFB0A978"/>
      </top>
      <bottom/>
      <diagonal/>
    </border>
    <border>
      <left/>
      <right/>
      <top style="thin">
        <color theme="7"/>
      </top>
      <bottom/>
      <diagonal/>
    </border>
    <border>
      <left/>
      <right/>
      <top/>
      <bottom style="thin">
        <color theme="7"/>
      </bottom>
      <diagonal/>
    </border>
    <border>
      <left/>
      <right style="thin">
        <color rgb="FFB0A978"/>
      </right>
      <top style="thin">
        <color rgb="FFB0A978"/>
      </top>
      <bottom style="thin">
        <color theme="7"/>
      </bottom>
      <diagonal/>
    </border>
    <border>
      <left/>
      <right/>
      <top style="double">
        <color rgb="FFB0A978"/>
      </top>
      <bottom style="thin">
        <color rgb="FFB0A978"/>
      </bottom>
      <diagonal/>
    </border>
    <border>
      <left/>
      <right/>
      <top/>
      <bottom style="medium">
        <color indexed="8"/>
      </bottom>
      <diagonal/>
    </border>
    <border>
      <left/>
      <right style="thin">
        <color theme="7"/>
      </right>
      <top style="thin">
        <color theme="7"/>
      </top>
      <bottom style="thin">
        <color theme="7"/>
      </bottom>
      <diagonal/>
    </border>
    <border>
      <left style="thin">
        <color indexed="64"/>
      </left>
      <right/>
      <top/>
      <bottom style="thin">
        <color indexed="64"/>
      </bottom>
      <diagonal/>
    </border>
    <border>
      <left/>
      <right/>
      <top/>
      <bottom style="thin">
        <color indexed="64"/>
      </bottom>
      <diagonal/>
    </border>
    <border>
      <left/>
      <right style="thick">
        <color rgb="FFFF6600"/>
      </right>
      <top style="thin">
        <color theme="7"/>
      </top>
      <bottom style="thin">
        <color theme="7"/>
      </bottom>
      <diagonal/>
    </border>
    <border>
      <left style="thin">
        <color indexed="64"/>
      </left>
      <right/>
      <top style="thin">
        <color theme="7"/>
      </top>
      <bottom style="thin">
        <color theme="7"/>
      </bottom>
      <diagonal/>
    </border>
    <border>
      <left style="thin">
        <color indexed="64"/>
      </left>
      <right/>
      <top style="thin">
        <color theme="7"/>
      </top>
      <bottom style="thin">
        <color rgb="FFB0A978"/>
      </bottom>
      <diagonal/>
    </border>
    <border>
      <left/>
      <right/>
      <top style="medium">
        <color indexed="64"/>
      </top>
      <bottom style="medium">
        <color indexed="64"/>
      </bottom>
      <diagonal/>
    </border>
    <border>
      <left style="thin">
        <color indexed="64"/>
      </left>
      <right/>
      <top style="thin">
        <color rgb="FFB0A978"/>
      </top>
      <bottom style="thin">
        <color theme="7"/>
      </bottom>
      <diagonal/>
    </border>
    <border>
      <left/>
      <right/>
      <top style="thin">
        <color rgb="FF938659"/>
      </top>
      <bottom style="thin">
        <color rgb="FF938659"/>
      </bottom>
      <diagonal/>
    </border>
    <border>
      <left/>
      <right/>
      <top/>
      <bottom style="thin">
        <color rgb="FF938659"/>
      </bottom>
      <diagonal/>
    </border>
    <border>
      <left/>
      <right/>
      <top style="thin">
        <color rgb="FF938659"/>
      </top>
      <bottom/>
      <diagonal/>
    </border>
    <border>
      <left/>
      <right/>
      <top style="thin">
        <color rgb="FF938659"/>
      </top>
      <bottom style="medium">
        <color indexed="64"/>
      </bottom>
      <diagonal/>
    </border>
    <border>
      <left/>
      <right/>
      <top style="thin">
        <color theme="7"/>
      </top>
      <bottom style="thin">
        <color rgb="FF938659"/>
      </bottom>
      <diagonal/>
    </border>
    <border>
      <left/>
      <right/>
      <top style="thin">
        <color rgb="FF938659"/>
      </top>
      <bottom style="thin">
        <color theme="7"/>
      </bottom>
      <diagonal/>
    </border>
    <border>
      <left style="thick">
        <color rgb="FFFF6600"/>
      </left>
      <right style="thick">
        <color rgb="FFFF6600"/>
      </right>
      <top style="thin">
        <color theme="7"/>
      </top>
      <bottom style="thin">
        <color theme="7"/>
      </bottom>
      <diagonal/>
    </border>
    <border>
      <left/>
      <right style="thick">
        <color rgb="FFFF6600"/>
      </right>
      <top style="thin">
        <color rgb="FF938659"/>
      </top>
      <bottom style="thin">
        <color rgb="FF938659"/>
      </bottom>
      <diagonal/>
    </border>
    <border>
      <left style="thick">
        <color rgb="FFFF6600"/>
      </left>
      <right/>
      <top style="thin">
        <color rgb="FF938659"/>
      </top>
      <bottom style="thin">
        <color rgb="FF938659"/>
      </bottom>
      <diagonal/>
    </border>
    <border>
      <left/>
      <right style="thick">
        <color rgb="FFFF6600"/>
      </right>
      <top style="thin">
        <color rgb="FF938659"/>
      </top>
      <bottom/>
      <diagonal/>
    </border>
    <border>
      <left style="thick">
        <color rgb="FFFF6600"/>
      </left>
      <right/>
      <top style="thin">
        <color rgb="FF938659"/>
      </top>
      <bottom/>
      <diagonal/>
    </border>
    <border>
      <left/>
      <right/>
      <top style="thin">
        <color rgb="FFB0A978"/>
      </top>
      <bottom style="thin">
        <color rgb="FF938659"/>
      </bottom>
      <diagonal/>
    </border>
    <border>
      <left style="thick">
        <color rgb="FFFF6600"/>
      </left>
      <right style="thick">
        <color rgb="FFFF6600"/>
      </right>
      <top style="thin">
        <color rgb="FF938659"/>
      </top>
      <bottom style="thin">
        <color rgb="FF938659"/>
      </bottom>
      <diagonal/>
    </border>
    <border>
      <left/>
      <right/>
      <top style="thin">
        <color rgb="FF938659"/>
      </top>
      <bottom style="thin">
        <color rgb="FFB0A978"/>
      </bottom>
      <diagonal/>
    </border>
    <border>
      <left style="thick">
        <color rgb="FFFF6600"/>
      </left>
      <right style="thick">
        <color rgb="FFFF6600"/>
      </right>
      <top style="thin">
        <color rgb="FF938659"/>
      </top>
      <bottom/>
      <diagonal/>
    </border>
    <border>
      <left style="thick">
        <color rgb="FFFF6600"/>
      </left>
      <right/>
      <top/>
      <bottom style="thin">
        <color rgb="FF938659"/>
      </bottom>
      <diagonal/>
    </border>
    <border>
      <left style="thick">
        <color rgb="FFFF6600"/>
      </left>
      <right style="thick">
        <color rgb="FFFF6600"/>
      </right>
      <top/>
      <bottom style="thin">
        <color rgb="FF938659"/>
      </bottom>
      <diagonal/>
    </border>
    <border>
      <left style="thin">
        <color indexed="64"/>
      </left>
      <right/>
      <top style="thin">
        <color theme="7"/>
      </top>
      <bottom style="thin">
        <color rgb="FF938659"/>
      </bottom>
      <diagonal/>
    </border>
    <border>
      <left style="medium">
        <color indexed="64"/>
      </left>
      <right/>
      <top/>
      <bottom style="medium">
        <color indexed="64"/>
      </bottom>
      <diagonal/>
    </border>
    <border>
      <left style="medium">
        <color indexed="64"/>
      </left>
      <right/>
      <top/>
      <bottom/>
      <diagonal/>
    </border>
    <border>
      <left style="medium">
        <color indexed="64"/>
      </left>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right/>
      <top style="thin">
        <color rgb="FF000000"/>
      </top>
      <bottom/>
      <diagonal/>
    </border>
    <border>
      <left/>
      <right/>
      <top/>
      <bottom style="thin">
        <color rgb="FF000000"/>
      </bottom>
      <diagonal/>
    </border>
    <border>
      <left/>
      <right/>
      <top/>
      <bottom style="medium">
        <color indexed="64"/>
      </bottom>
      <diagonal/>
    </border>
    <border>
      <left/>
      <right style="thick">
        <color rgb="FFFF6600"/>
      </right>
      <top/>
      <bottom/>
      <diagonal/>
    </border>
    <border>
      <left style="thick">
        <color rgb="FFFF6600"/>
      </left>
      <right/>
      <top/>
      <bottom/>
      <diagonal/>
    </border>
    <border>
      <left/>
      <right style="thick">
        <color rgb="FFFF6600"/>
      </right>
      <top style="thin">
        <color indexed="64"/>
      </top>
      <bottom/>
      <diagonal/>
    </border>
    <border>
      <left style="thick">
        <color rgb="FFFF6600"/>
      </left>
      <right/>
      <top style="thin">
        <color indexed="64"/>
      </top>
      <bottom/>
      <diagonal/>
    </border>
    <border>
      <left style="thick">
        <color rgb="FFFF6600"/>
      </left>
      <right style="thick">
        <color rgb="FFFF6600"/>
      </right>
      <top/>
      <bottom/>
      <diagonal/>
    </border>
    <border>
      <left/>
      <right/>
      <top/>
      <bottom style="medium">
        <color rgb="FF000000"/>
      </bottom>
      <diagonal/>
    </border>
    <border>
      <left style="thick">
        <color rgb="FFFF6600"/>
      </left>
      <right/>
      <top style="thin">
        <color theme="7"/>
      </top>
      <bottom style="thin">
        <color theme="7"/>
      </bottom>
      <diagonal/>
    </border>
    <border>
      <left/>
      <right/>
      <top style="medium">
        <color indexed="64"/>
      </top>
      <bottom style="thin">
        <color rgb="FF938659"/>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style="medium">
        <color auto="1"/>
      </top>
      <bottom style="thin">
        <color theme="7"/>
      </bottom>
      <diagonal/>
    </border>
    <border>
      <left/>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ck">
        <color rgb="FFFF6600"/>
      </right>
      <top style="thin">
        <color indexed="64"/>
      </top>
      <bottom/>
      <diagonal/>
    </border>
    <border>
      <left/>
      <right/>
      <top style="medium">
        <color indexed="8"/>
      </top>
      <bottom style="thin">
        <color auto="1"/>
      </bottom>
      <diagonal/>
    </border>
    <border>
      <left/>
      <right style="medium">
        <color rgb="FFFFFFFF"/>
      </right>
      <top/>
      <bottom/>
      <diagonal/>
    </border>
    <border>
      <left style="thin">
        <color indexed="64"/>
      </left>
      <right style="thin">
        <color indexed="64"/>
      </right>
      <top style="thin">
        <color indexed="64"/>
      </top>
      <bottom style="thin">
        <color indexed="64"/>
      </bottom>
      <diagonal/>
    </border>
  </borders>
  <cellStyleXfs count="47087">
    <xf numFmtId="0" fontId="0" fillId="0" borderId="0"/>
    <xf numFmtId="49" fontId="27" fillId="0" borderId="0" applyFill="0" applyAlignment="0"/>
    <xf numFmtId="49" fontId="22" fillId="0" borderId="0" applyFill="0" applyAlignment="0"/>
    <xf numFmtId="49" fontId="23" fillId="0" borderId="0" applyFill="0" applyAlignment="0"/>
    <xf numFmtId="49" fontId="35" fillId="33" borderId="0" applyFill="0" applyBorder="0">
      <alignment horizontal="left"/>
    </xf>
    <xf numFmtId="0" fontId="25" fillId="34" borderId="7" applyNumberFormat="0" applyFill="0" applyAlignment="0">
      <protection locked="0"/>
    </xf>
    <xf numFmtId="9" fontId="6" fillId="0" borderId="0" applyFont="0" applyFill="0" applyBorder="0" applyAlignment="0" applyProtection="0"/>
    <xf numFmtId="167" fontId="6"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 fillId="36" borderId="7" applyNumberFormat="0" applyFill="0" applyAlignment="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6" fillId="8" borderId="5" applyNumberFormat="0" applyFont="0" applyAlignment="0" applyProtection="0"/>
    <xf numFmtId="49" fontId="32" fillId="0" borderId="0" applyFill="0" applyProtection="0">
      <alignment horizontal="left" indent="1"/>
    </xf>
    <xf numFmtId="0" fontId="7" fillId="0" borderId="6" applyNumberFormat="0" applyFill="0" applyAlignment="0" applyProtection="0"/>
    <xf numFmtId="0" fontId="20"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20" fillId="32" borderId="0" applyNumberFormat="0" applyBorder="0" applyAlignment="0" applyProtection="0"/>
    <xf numFmtId="171" fontId="21" fillId="0" borderId="0" applyFont="0" applyFill="0" applyBorder="0" applyAlignment="0" applyProtection="0">
      <protection locked="0"/>
    </xf>
    <xf numFmtId="169" fontId="21" fillId="0" borderId="0" applyFont="0" applyFill="0" applyBorder="0" applyAlignment="0" applyProtection="0">
      <alignment horizontal="left"/>
      <protection locked="0"/>
    </xf>
    <xf numFmtId="173" fontId="21" fillId="0" borderId="0" applyFont="0" applyFill="0" applyBorder="0" applyAlignment="0" applyProtection="0">
      <protection locked="0"/>
    </xf>
    <xf numFmtId="175" fontId="21" fillId="0" borderId="0" applyFont="0" applyFill="0" applyBorder="0" applyAlignment="0" applyProtection="0"/>
    <xf numFmtId="180" fontId="11" fillId="0" borderId="0" applyFont="0" applyFill="0" applyBorder="0" applyAlignment="0" applyProtection="0">
      <alignment horizontal="center" vertical="top" wrapText="1"/>
    </xf>
    <xf numFmtId="0" fontId="24" fillId="35" borderId="7" applyNumberFormat="0" applyFill="0">
      <alignment horizontal="centerContinuous" wrapText="1"/>
    </xf>
    <xf numFmtId="176" fontId="11" fillId="2" borderId="0" applyFont="0" applyBorder="0"/>
    <xf numFmtId="170" fontId="21" fillId="0" borderId="0" applyFont="0" applyFill="0" applyBorder="0" applyAlignment="0" applyProtection="0">
      <alignment wrapText="1"/>
    </xf>
    <xf numFmtId="177" fontId="11" fillId="0" borderId="0" applyFont="0" applyFill="0" applyBorder="0" applyAlignment="0" applyProtection="0"/>
    <xf numFmtId="166" fontId="6" fillId="0" borderId="0" applyFont="0" applyFill="0" applyBorder="0" applyAlignment="0" applyProtection="0"/>
    <xf numFmtId="168" fontId="6" fillId="0" borderId="0" applyFont="0" applyFill="0" applyBorder="0" applyAlignment="0" applyProtection="0"/>
    <xf numFmtId="0" fontId="41" fillId="0" borderId="0" applyNumberFormat="0" applyFill="0" applyBorder="0" applyAlignment="0" applyProtection="0">
      <alignment vertical="top"/>
      <protection locked="0"/>
    </xf>
    <xf numFmtId="172" fontId="28" fillId="34" borderId="7" applyNumberFormat="0" applyFill="0" applyAlignment="0"/>
    <xf numFmtId="9" fontId="5"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5"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20" fillId="32" borderId="0" applyNumberFormat="0" applyBorder="0" applyAlignment="0" applyProtection="0"/>
    <xf numFmtId="173" fontId="3" fillId="36" borderId="13" applyNumberFormat="0" applyFont="0" applyFill="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4"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20" fillId="32" borderId="0" applyNumberFormat="0" applyBorder="0" applyAlignment="0" applyProtection="0"/>
    <xf numFmtId="179" fontId="1" fillId="0" borderId="0" applyFont="0" applyFill="0" applyBorder="0" applyAlignment="0" applyProtection="0"/>
    <xf numFmtId="167" fontId="2" fillId="0" borderId="0" applyFon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32" borderId="0" applyNumberFormat="0" applyBorder="0" applyAlignment="0" applyProtection="0"/>
    <xf numFmtId="0" fontId="13" fillId="3" borderId="0" applyNumberFormat="0" applyBorder="0" applyAlignment="0" applyProtection="0"/>
    <xf numFmtId="9" fontId="2" fillId="0" borderId="0" applyFont="0" applyFill="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17" fillId="0" borderId="3" applyNumberFormat="0" applyFill="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0" fontId="20" fillId="12" borderId="0" applyNumberFormat="0" applyBorder="0" applyAlignment="0" applyProtection="0"/>
    <xf numFmtId="0" fontId="2" fillId="31" borderId="0" applyNumberFormat="0" applyBorder="0" applyAlignment="0" applyProtection="0"/>
    <xf numFmtId="0" fontId="2" fillId="14" borderId="0" applyNumberFormat="0" applyBorder="0" applyAlignment="0" applyProtection="0"/>
    <xf numFmtId="0" fontId="16" fillId="6" borderId="1" applyNumberFormat="0" applyAlignment="0" applyProtection="0"/>
    <xf numFmtId="166" fontId="2" fillId="0" borderId="0" applyFont="0" applyFill="0" applyBorder="0" applyAlignment="0" applyProtection="0"/>
    <xf numFmtId="168" fontId="2" fillId="0" borderId="0" applyFont="0" applyFill="0" applyBorder="0" applyAlignment="0" applyProtection="0"/>
    <xf numFmtId="0" fontId="20" fillId="29" borderId="0" applyNumberFormat="0" applyBorder="0" applyAlignment="0" applyProtection="0"/>
    <xf numFmtId="9"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0" fontId="19" fillId="0" borderId="0" applyNumberFormat="0" applyFill="0" applyBorder="0" applyAlignment="0" applyProtection="0"/>
    <xf numFmtId="9" fontId="2" fillId="0" borderId="0" applyFont="0" applyFill="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166" fontId="2" fillId="0" borderId="0" applyFont="0" applyFill="0" applyBorder="0" applyAlignment="0" applyProtection="0"/>
    <xf numFmtId="168" fontId="2" fillId="0" borderId="0" applyFont="0" applyFill="0" applyBorder="0" applyAlignment="0" applyProtection="0"/>
    <xf numFmtId="9"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9"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0" fontId="13" fillId="3" borderId="0" applyNumberFormat="0" applyBorder="0" applyAlignment="0" applyProtection="0"/>
    <xf numFmtId="0" fontId="2" fillId="14" borderId="0" applyNumberFormat="0" applyBorder="0" applyAlignment="0" applyProtection="0"/>
    <xf numFmtId="0" fontId="7" fillId="0" borderId="6" applyNumberFormat="0" applyFill="0" applyAlignment="0" applyProtection="0"/>
    <xf numFmtId="0" fontId="20" fillId="16" borderId="0" applyNumberFormat="0" applyBorder="0" applyAlignment="0" applyProtection="0"/>
    <xf numFmtId="0" fontId="7" fillId="0" borderId="6" applyNumberFormat="0" applyFill="0" applyAlignment="0" applyProtection="0"/>
    <xf numFmtId="0" fontId="17" fillId="0" borderId="3" applyNumberFormat="0" applyFill="0" applyAlignment="0" applyProtection="0"/>
    <xf numFmtId="167" fontId="2" fillId="0" borderId="0" applyFont="0" applyFill="0" applyBorder="0" applyAlignment="0" applyProtection="0"/>
    <xf numFmtId="0" fontId="19" fillId="0" borderId="0" applyNumberFormat="0" applyFill="0" applyBorder="0" applyAlignment="0" applyProtection="0"/>
    <xf numFmtId="0" fontId="20" fillId="9" borderId="0" applyNumberFormat="0" applyBorder="0" applyAlignment="0" applyProtection="0"/>
    <xf numFmtId="0" fontId="2" fillId="31" borderId="0" applyNumberFormat="0" applyBorder="0" applyAlignment="0" applyProtection="0"/>
    <xf numFmtId="0" fontId="14" fillId="4" borderId="0" applyNumberFormat="0" applyBorder="0" applyAlignment="0" applyProtection="0"/>
    <xf numFmtId="0" fontId="20" fillId="17" borderId="0" applyNumberFormat="0" applyBorder="0" applyAlignment="0" applyProtection="0"/>
    <xf numFmtId="0" fontId="15" fillId="5" borderId="0" applyNumberFormat="0" applyBorder="0" applyAlignment="0" applyProtection="0"/>
    <xf numFmtId="0" fontId="20" fillId="16" borderId="0" applyNumberFormat="0" applyBorder="0" applyAlignment="0" applyProtection="0"/>
    <xf numFmtId="0" fontId="2" fillId="8" borderId="5" applyNumberFormat="0" applyFont="0" applyAlignment="0" applyProtection="0"/>
    <xf numFmtId="0" fontId="7" fillId="0" borderId="6" applyNumberFormat="0" applyFill="0" applyAlignment="0" applyProtection="0"/>
    <xf numFmtId="0" fontId="2" fillId="15" borderId="0" applyNumberFormat="0" applyBorder="0" applyAlignment="0" applyProtection="0"/>
    <xf numFmtId="0" fontId="20" fillId="24"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8"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2" fillId="0" borderId="0" applyNumberFormat="0" applyFill="0" applyBorder="0" applyAlignment="0" applyProtection="0"/>
    <xf numFmtId="0" fontId="20" fillId="20"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168" fontId="2" fillId="0" borderId="0" applyFont="0" applyFill="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25" borderId="0" applyNumberFormat="0" applyBorder="0" applyAlignment="0" applyProtection="0"/>
    <xf numFmtId="0" fontId="20" fillId="13" borderId="0" applyNumberFormat="0" applyBorder="0" applyAlignment="0" applyProtection="0"/>
    <xf numFmtId="0" fontId="15" fillId="5" borderId="0" applyNumberFormat="0" applyBorder="0" applyAlignment="0" applyProtection="0"/>
    <xf numFmtId="0" fontId="20" fillId="12" borderId="0" applyNumberFormat="0" applyBorder="0" applyAlignment="0" applyProtection="0"/>
    <xf numFmtId="0" fontId="7" fillId="0" borderId="6" applyNumberFormat="0" applyFill="0" applyAlignment="0" applyProtection="0"/>
    <xf numFmtId="0" fontId="20" fillId="13" borderId="0" applyNumberFormat="0" applyBorder="0" applyAlignment="0" applyProtection="0"/>
    <xf numFmtId="167" fontId="2" fillId="0" borderId="0" applyFont="0" applyFill="0" applyBorder="0" applyAlignment="0" applyProtection="0"/>
    <xf numFmtId="0" fontId="16" fillId="6" borderId="1" applyNumberFormat="0" applyAlignment="0" applyProtection="0"/>
    <xf numFmtId="0" fontId="2" fillId="11" borderId="0" applyNumberFormat="0" applyBorder="0" applyAlignment="0" applyProtection="0"/>
    <xf numFmtId="0" fontId="2" fillId="8" borderId="5" applyNumberFormat="0" applyFont="0" applyAlignment="0" applyProtection="0"/>
    <xf numFmtId="0" fontId="14" fillId="4" borderId="0" applyNumberFormat="0" applyBorder="0" applyAlignment="0" applyProtection="0"/>
    <xf numFmtId="166" fontId="2" fillId="0" borderId="0" applyFont="0" applyFill="0" applyBorder="0" applyAlignment="0" applyProtection="0"/>
    <xf numFmtId="168" fontId="2" fillId="0" borderId="0" applyFont="0" applyFill="0" applyBorder="0" applyAlignment="0" applyProtection="0"/>
    <xf numFmtId="0" fontId="18" fillId="7" borderId="4" applyNumberFormat="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166" fontId="2" fillId="0" borderId="0" applyFont="0" applyFill="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0" fontId="2" fillId="27"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20" fillId="9" borderId="0" applyNumberFormat="0" applyBorder="0" applyAlignment="0" applyProtection="0"/>
    <xf numFmtId="0" fontId="20" fillId="20" borderId="0" applyNumberFormat="0" applyBorder="0" applyAlignment="0" applyProtection="0"/>
    <xf numFmtId="0" fontId="2" fillId="18" borderId="0" applyNumberFormat="0" applyBorder="0" applyAlignment="0" applyProtection="0"/>
    <xf numFmtId="0" fontId="16" fillId="6" borderId="1" applyNumberFormat="0" applyAlignment="0" applyProtection="0"/>
    <xf numFmtId="0" fontId="2" fillId="19" borderId="0" applyNumberFormat="0" applyBorder="0" applyAlignment="0" applyProtection="0"/>
    <xf numFmtId="0" fontId="13" fillId="3" borderId="0" applyNumberFormat="0" applyBorder="0" applyAlignment="0" applyProtection="0"/>
    <xf numFmtId="0" fontId="2" fillId="10" borderId="0" applyNumberFormat="0" applyBorder="0" applyAlignment="0" applyProtection="0"/>
    <xf numFmtId="167" fontId="2" fillId="0" borderId="0" applyFont="0" applyFill="0" applyBorder="0" applyAlignment="0" applyProtection="0"/>
    <xf numFmtId="0" fontId="20" fillId="17" borderId="0" applyNumberFormat="0" applyBorder="0" applyAlignment="0" applyProtection="0"/>
    <xf numFmtId="0" fontId="20" fillId="21" borderId="0" applyNumberFormat="0" applyBorder="0" applyAlignment="0" applyProtection="0"/>
    <xf numFmtId="166" fontId="2" fillId="0" borderId="0" applyFont="0" applyFill="0" applyBorder="0" applyAlignment="0" applyProtection="0"/>
    <xf numFmtId="168" fontId="2" fillId="0" borderId="0" applyFont="0" applyFill="0" applyBorder="0" applyAlignment="0" applyProtection="0"/>
    <xf numFmtId="0" fontId="20" fillId="12" borderId="0" applyNumberFormat="0" applyBorder="0" applyAlignment="0" applyProtection="0"/>
    <xf numFmtId="0" fontId="20" fillId="9"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8" borderId="5" applyNumberFormat="0" applyFont="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13" fillId="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30" borderId="0" applyNumberFormat="0" applyBorder="0" applyAlignment="0" applyProtection="0"/>
    <xf numFmtId="166" fontId="2" fillId="0" borderId="0" applyFon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1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18" borderId="0" applyNumberFormat="0" applyBorder="0" applyAlignment="0" applyProtection="0"/>
    <xf numFmtId="0" fontId="20" fillId="32"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 fillId="26"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18" fillId="7" borderId="4"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9" borderId="0" applyNumberFormat="0" applyBorder="0" applyAlignment="0" applyProtection="0"/>
    <xf numFmtId="0" fontId="14" fillId="4"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3" borderId="0" applyNumberFormat="0" applyBorder="0" applyAlignment="0" applyProtection="0"/>
    <xf numFmtId="0" fontId="7" fillId="0" borderId="6" applyNumberFormat="0" applyFill="0" applyAlignment="0" applyProtection="0"/>
    <xf numFmtId="0" fontId="20" fillId="24" borderId="0" applyNumberFormat="0" applyBorder="0" applyAlignment="0" applyProtection="0"/>
    <xf numFmtId="0" fontId="20" fillId="25" borderId="0" applyNumberFormat="0" applyBorder="0" applyAlignment="0" applyProtection="0"/>
    <xf numFmtId="0" fontId="20" fillId="17" borderId="0" applyNumberFormat="0" applyBorder="0" applyAlignment="0" applyProtection="0"/>
    <xf numFmtId="0" fontId="2" fillId="31"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11"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8" fillId="7" borderId="4"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8" fillId="7" borderId="4" applyNumberFormat="0" applyAlignment="0" applyProtection="0"/>
    <xf numFmtId="0" fontId="17" fillId="0" borderId="3"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 fillId="8" borderId="5" applyNumberFormat="0" applyFont="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0" fillId="12"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6" borderId="0" applyNumberFormat="0" applyBorder="0" applyAlignment="0" applyProtection="0"/>
    <xf numFmtId="0" fontId="2" fillId="30"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10" borderId="0" applyNumberFormat="0" applyBorder="0" applyAlignment="0" applyProtection="0"/>
    <xf numFmtId="0" fontId="20" fillId="24" borderId="0" applyNumberFormat="0" applyBorder="0" applyAlignment="0" applyProtection="0"/>
    <xf numFmtId="0" fontId="20" fillId="32" borderId="0" applyNumberFormat="0" applyBorder="0" applyAlignment="0" applyProtection="0"/>
    <xf numFmtId="166" fontId="2" fillId="0" borderId="0" applyFont="0" applyFill="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7" fillId="0" borderId="3" applyNumberFormat="0" applyFill="0" applyAlignment="0" applyProtection="0"/>
    <xf numFmtId="0" fontId="7" fillId="0" borderId="6" applyNumberFormat="0" applyFill="0" applyAlignment="0" applyProtection="0"/>
    <xf numFmtId="0" fontId="20" fillId="9" borderId="0" applyNumberFormat="0" applyBorder="0" applyAlignment="0" applyProtection="0"/>
    <xf numFmtId="0" fontId="17" fillId="0" borderId="3" applyNumberFormat="0" applyFill="0" applyAlignment="0" applyProtection="0"/>
    <xf numFmtId="0" fontId="16" fillId="6" borderId="1"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7" fillId="0" borderId="3" applyNumberFormat="0" applyFill="0" applyAlignment="0" applyProtection="0"/>
    <xf numFmtId="0" fontId="20" fillId="16" borderId="0" applyNumberFormat="0" applyBorder="0" applyAlignment="0" applyProtection="0"/>
    <xf numFmtId="0" fontId="20" fillId="17" borderId="0" applyNumberFormat="0" applyBorder="0" applyAlignment="0" applyProtection="0"/>
    <xf numFmtId="0" fontId="2" fillId="27" borderId="0" applyNumberFormat="0" applyBorder="0" applyAlignment="0" applyProtection="0"/>
    <xf numFmtId="167" fontId="2" fillId="0" borderId="0" applyFon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15" fillId="5"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15" borderId="0" applyNumberFormat="0" applyBorder="0" applyAlignment="0" applyProtection="0"/>
    <xf numFmtId="0" fontId="20" fillId="2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9" borderId="0" applyNumberFormat="0" applyBorder="0" applyAlignment="0" applyProtection="0"/>
    <xf numFmtId="0" fontId="2" fillId="23" borderId="0" applyNumberFormat="0" applyBorder="0" applyAlignment="0" applyProtection="0"/>
    <xf numFmtId="0" fontId="20" fillId="32" borderId="0" applyNumberFormat="0" applyBorder="0" applyAlignment="0" applyProtection="0"/>
    <xf numFmtId="0" fontId="19" fillId="0" borderId="0" applyNumberForma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6" fillId="6" borderId="1"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6" fillId="6" borderId="1" applyNumberFormat="0" applyAlignment="0" applyProtection="0"/>
    <xf numFmtId="0" fontId="15" fillId="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26" borderId="0" applyNumberFormat="0" applyBorder="0" applyAlignment="0" applyProtection="0"/>
    <xf numFmtId="0" fontId="18" fillId="7" borderId="4" applyNumberFormat="0" applyAlignment="0" applyProtection="0"/>
    <xf numFmtId="0" fontId="20" fillId="20"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 fillId="15"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14"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7" fillId="0" borderId="6" applyNumberFormat="0" applyFill="0" applyAlignment="0" applyProtection="0"/>
    <xf numFmtId="0" fontId="2" fillId="22" borderId="0" applyNumberFormat="0" applyBorder="0" applyAlignment="0" applyProtection="0"/>
    <xf numFmtId="0" fontId="20" fillId="32" borderId="0" applyNumberFormat="0" applyBorder="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166" fontId="2" fillId="0" borderId="0" applyFont="0" applyFill="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0" fontId="2" fillId="11"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0" fontId="2" fillId="14"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31" borderId="0" applyNumberFormat="0" applyBorder="0" applyAlignment="0" applyProtection="0"/>
    <xf numFmtId="168" fontId="2" fillId="0" borderId="0" applyFon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1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3" borderId="0" applyNumberFormat="0" applyBorder="0" applyAlignment="0" applyProtection="0"/>
    <xf numFmtId="0" fontId="2" fillId="27"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20" fillId="20"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3" fillId="3" borderId="0" applyNumberFormat="0" applyBorder="0" applyAlignment="0" applyProtection="0"/>
    <xf numFmtId="0" fontId="2" fillId="10" borderId="0" applyNumberFormat="0" applyBorder="0" applyAlignment="0" applyProtection="0"/>
    <xf numFmtId="167" fontId="2" fillId="0" borderId="0" applyFont="0" applyFill="0" applyBorder="0" applyAlignment="0" applyProtection="0"/>
    <xf numFmtId="0" fontId="20" fillId="17" borderId="0" applyNumberFormat="0" applyBorder="0" applyAlignment="0" applyProtection="0"/>
    <xf numFmtId="0" fontId="20" fillId="21" borderId="0" applyNumberFormat="0" applyBorder="0" applyAlignment="0" applyProtection="0"/>
    <xf numFmtId="166" fontId="2" fillId="0" borderId="0" applyFont="0" applyFill="0" applyBorder="0" applyAlignment="0" applyProtection="0"/>
    <xf numFmtId="168" fontId="2" fillId="0" borderId="0" applyFont="0" applyFill="0" applyBorder="0" applyAlignment="0" applyProtection="0"/>
    <xf numFmtId="0" fontId="20" fillId="12" borderId="0" applyNumberFormat="0" applyBorder="0" applyAlignment="0" applyProtection="0"/>
    <xf numFmtId="0" fontId="20" fillId="9"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8" borderId="5" applyNumberFormat="0" applyFont="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13" fillId="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30" borderId="0" applyNumberFormat="0" applyBorder="0" applyAlignment="0" applyProtection="0"/>
    <xf numFmtId="166" fontId="2" fillId="0" borderId="0" applyFon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18" borderId="0" applyNumberFormat="0" applyBorder="0" applyAlignment="0" applyProtection="0"/>
    <xf numFmtId="0" fontId="20" fillId="32"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 fillId="26"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18" fillId="7" borderId="4"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7" borderId="0" applyNumberFormat="0" applyBorder="0" applyAlignment="0" applyProtection="0"/>
    <xf numFmtId="0" fontId="2" fillId="31"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11"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8" fillId="7" borderId="4"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8" fillId="7" borderId="4" applyNumberFormat="0" applyAlignment="0" applyProtection="0"/>
    <xf numFmtId="0" fontId="17" fillId="0" borderId="3"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6" borderId="0" applyNumberFormat="0" applyBorder="0" applyAlignment="0" applyProtection="0"/>
    <xf numFmtId="0" fontId="2" fillId="30"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10" borderId="0" applyNumberFormat="0" applyBorder="0" applyAlignment="0" applyProtection="0"/>
    <xf numFmtId="0" fontId="20" fillId="24" borderId="0" applyNumberFormat="0" applyBorder="0" applyAlignment="0" applyProtection="0"/>
    <xf numFmtId="0" fontId="20" fillId="32" borderId="0" applyNumberFormat="0" applyBorder="0" applyAlignment="0" applyProtection="0"/>
    <xf numFmtId="166" fontId="2" fillId="0" borderId="0" applyFont="0" applyFill="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7" fillId="0" borderId="3" applyNumberFormat="0" applyFill="0" applyAlignment="0" applyProtection="0"/>
    <xf numFmtId="0" fontId="7" fillId="0" borderId="6" applyNumberFormat="0" applyFill="0" applyAlignment="0" applyProtection="0"/>
    <xf numFmtId="0" fontId="20" fillId="9" borderId="0" applyNumberFormat="0" applyBorder="0" applyAlignment="0" applyProtection="0"/>
    <xf numFmtId="0" fontId="17" fillId="0" borderId="3" applyNumberFormat="0" applyFill="0" applyAlignment="0" applyProtection="0"/>
    <xf numFmtId="0" fontId="16" fillId="6" borderId="1"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2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15" borderId="0" applyNumberFormat="0" applyBorder="0" applyAlignment="0" applyProtection="0"/>
    <xf numFmtId="0" fontId="20" fillId="2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9" borderId="0" applyNumberFormat="0" applyBorder="0" applyAlignment="0" applyProtection="0"/>
    <xf numFmtId="0" fontId="2" fillId="23"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6" fillId="6" borderId="1"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6" fillId="6" borderId="1" applyNumberFormat="0" applyAlignment="0" applyProtection="0"/>
    <xf numFmtId="0" fontId="15" fillId="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26"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14"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7" fillId="0" borderId="6" applyNumberFormat="0" applyFill="0" applyAlignment="0" applyProtection="0"/>
    <xf numFmtId="0" fontId="2" fillId="22" borderId="0" applyNumberFormat="0" applyBorder="0" applyAlignment="0" applyProtection="0"/>
    <xf numFmtId="0" fontId="20" fillId="32" borderId="0" applyNumberFormat="0" applyBorder="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166" fontId="2" fillId="0" borderId="0" applyFont="0" applyFill="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0" fontId="7" fillId="0" borderId="6" applyNumberFormat="0" applyFill="0" applyAlignment="0" applyProtection="0"/>
    <xf numFmtId="0" fontId="2" fillId="15" borderId="0" applyNumberFormat="0" applyBorder="0" applyAlignment="0" applyProtection="0"/>
    <xf numFmtId="0" fontId="2" fillId="14" borderId="0" applyNumberFormat="0" applyBorder="0" applyAlignment="0" applyProtection="0"/>
    <xf numFmtId="0" fontId="20" fillId="13" borderId="0" applyNumberFormat="0" applyBorder="0" applyAlignment="0" applyProtection="0"/>
    <xf numFmtId="0" fontId="2" fillId="11"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0" fillId="16" borderId="0" applyNumberFormat="0" applyBorder="0" applyAlignment="0" applyProtection="0"/>
    <xf numFmtId="0" fontId="7" fillId="0" borderId="6" applyNumberFormat="0" applyFill="0" applyAlignment="0" applyProtection="0"/>
    <xf numFmtId="0" fontId="20" fillId="9" borderId="0" applyNumberFormat="0" applyBorder="0" applyAlignment="0" applyProtection="0"/>
    <xf numFmtId="0" fontId="7" fillId="0" borderId="6" applyNumberFormat="0" applyFill="0" applyAlignment="0" applyProtection="0"/>
    <xf numFmtId="0" fontId="2" fillId="8" borderId="5" applyNumberFormat="0" applyFont="0" applyAlignment="0" applyProtection="0"/>
    <xf numFmtId="0" fontId="20" fillId="12" borderId="0" applyNumberFormat="0" applyBorder="0" applyAlignment="0" applyProtection="0"/>
    <xf numFmtId="0" fontId="20" fillId="13" borderId="0" applyNumberFormat="0" applyBorder="0" applyAlignment="0" applyProtection="0"/>
    <xf numFmtId="0" fontId="15" fillId="5" borderId="0" applyNumberFormat="0" applyBorder="0" applyAlignment="0" applyProtection="0"/>
    <xf numFmtId="0" fontId="14" fillId="4"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31" borderId="0" applyNumberFormat="0" applyBorder="0" applyAlignment="0" applyProtection="0"/>
    <xf numFmtId="168" fontId="2" fillId="0" borderId="0" applyFon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1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3" borderId="0" applyNumberFormat="0" applyBorder="0" applyAlignment="0" applyProtection="0"/>
    <xf numFmtId="0" fontId="2" fillId="27"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20" fillId="20"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3" fillId="3" borderId="0" applyNumberFormat="0" applyBorder="0" applyAlignment="0" applyProtection="0"/>
    <xf numFmtId="0" fontId="2" fillId="10" borderId="0" applyNumberFormat="0" applyBorder="0" applyAlignment="0" applyProtection="0"/>
    <xf numFmtId="167" fontId="2" fillId="0" borderId="0" applyFont="0" applyFill="0" applyBorder="0" applyAlignment="0" applyProtection="0"/>
    <xf numFmtId="0" fontId="20" fillId="17" borderId="0" applyNumberFormat="0" applyBorder="0" applyAlignment="0" applyProtection="0"/>
    <xf numFmtId="0" fontId="20" fillId="21" borderId="0" applyNumberFormat="0" applyBorder="0" applyAlignment="0" applyProtection="0"/>
    <xf numFmtId="166" fontId="2" fillId="0" borderId="0" applyFont="0" applyFill="0" applyBorder="0" applyAlignment="0" applyProtection="0"/>
    <xf numFmtId="168" fontId="2" fillId="0" borderId="0" applyFont="0" applyFill="0" applyBorder="0" applyAlignment="0" applyProtection="0"/>
    <xf numFmtId="0" fontId="20" fillId="12" borderId="0" applyNumberFormat="0" applyBorder="0" applyAlignment="0" applyProtection="0"/>
    <xf numFmtId="0" fontId="20" fillId="9"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8" borderId="5" applyNumberFormat="0" applyFont="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13" fillId="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30" borderId="0" applyNumberFormat="0" applyBorder="0" applyAlignment="0" applyProtection="0"/>
    <xf numFmtId="166" fontId="2" fillId="0" borderId="0" applyFon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18" borderId="0" applyNumberFormat="0" applyBorder="0" applyAlignment="0" applyProtection="0"/>
    <xf numFmtId="0" fontId="20" fillId="32"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 fillId="26"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18" fillId="7" borderId="4"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7" borderId="0" applyNumberFormat="0" applyBorder="0" applyAlignment="0" applyProtection="0"/>
    <xf numFmtId="0" fontId="2" fillId="31"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11"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8" fillId="7" borderId="4"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8" fillId="7" borderId="4" applyNumberFormat="0" applyAlignment="0" applyProtection="0"/>
    <xf numFmtId="0" fontId="17" fillId="0" borderId="3"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6" borderId="0" applyNumberFormat="0" applyBorder="0" applyAlignment="0" applyProtection="0"/>
    <xf numFmtId="0" fontId="2" fillId="30"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10" borderId="0" applyNumberFormat="0" applyBorder="0" applyAlignment="0" applyProtection="0"/>
    <xf numFmtId="0" fontId="20" fillId="24" borderId="0" applyNumberFormat="0" applyBorder="0" applyAlignment="0" applyProtection="0"/>
    <xf numFmtId="0" fontId="20" fillId="32" borderId="0" applyNumberFormat="0" applyBorder="0" applyAlignment="0" applyProtection="0"/>
    <xf numFmtId="166" fontId="2" fillId="0" borderId="0" applyFont="0" applyFill="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7" fillId="0" borderId="3" applyNumberFormat="0" applyFill="0" applyAlignment="0" applyProtection="0"/>
    <xf numFmtId="0" fontId="7" fillId="0" borderId="6" applyNumberFormat="0" applyFill="0" applyAlignment="0" applyProtection="0"/>
    <xf numFmtId="0" fontId="20" fillId="9" borderId="0" applyNumberFormat="0" applyBorder="0" applyAlignment="0" applyProtection="0"/>
    <xf numFmtId="0" fontId="17" fillId="0" borderId="3" applyNumberFormat="0" applyFill="0" applyAlignment="0" applyProtection="0"/>
    <xf numFmtId="0" fontId="16" fillId="6" borderId="1"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2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15" borderId="0" applyNumberFormat="0" applyBorder="0" applyAlignment="0" applyProtection="0"/>
    <xf numFmtId="0" fontId="20" fillId="2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9" borderId="0" applyNumberFormat="0" applyBorder="0" applyAlignment="0" applyProtection="0"/>
    <xf numFmtId="0" fontId="2" fillId="23"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6" fillId="6" borderId="1"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6" fillId="6" borderId="1" applyNumberFormat="0" applyAlignment="0" applyProtection="0"/>
    <xf numFmtId="0" fontId="15" fillId="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26"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14"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7" fillId="0" borderId="6" applyNumberFormat="0" applyFill="0" applyAlignment="0" applyProtection="0"/>
    <xf numFmtId="0" fontId="2" fillId="22" borderId="0" applyNumberFormat="0" applyBorder="0" applyAlignment="0" applyProtection="0"/>
    <xf numFmtId="0" fontId="20" fillId="32" borderId="0" applyNumberFormat="0" applyBorder="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166" fontId="2" fillId="0" borderId="0" applyFont="0" applyFill="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166" fontId="2" fillId="0" borderId="0" applyFont="0" applyFill="0" applyBorder="0" applyAlignment="0" applyProtection="0"/>
    <xf numFmtId="0" fontId="2" fillId="8" borderId="5"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5" applyNumberFormat="0" applyFont="0" applyAlignment="0" applyProtection="0"/>
    <xf numFmtId="0" fontId="2" fillId="8" borderId="5" applyNumberFormat="0" applyFont="0" applyAlignment="0" applyProtection="0"/>
    <xf numFmtId="0" fontId="2" fillId="8" borderId="5" applyNumberFormat="0" applyFont="0" applyAlignment="0" applyProtection="0"/>
    <xf numFmtId="166" fontId="2" fillId="0" borderId="0" applyFont="0" applyFill="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20" fillId="9" borderId="0" applyNumberFormat="0" applyBorder="0" applyAlignment="0" applyProtection="0"/>
    <xf numFmtId="0" fontId="7" fillId="0" borderId="6" applyNumberFormat="0" applyFill="0" applyAlignment="0" applyProtection="0"/>
    <xf numFmtId="0" fontId="7" fillId="0" borderId="6" applyNumberFormat="0" applyFill="0" applyAlignment="0" applyProtection="0"/>
    <xf numFmtId="0" fontId="20" fillId="24"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5" fillId="5" borderId="0" applyNumberFormat="0" applyBorder="0" applyAlignment="0" applyProtection="0"/>
    <xf numFmtId="0" fontId="20" fillId="21" borderId="0" applyNumberFormat="0" applyBorder="0" applyAlignment="0" applyProtection="0"/>
    <xf numFmtId="167" fontId="2" fillId="0" borderId="0" applyFont="0" applyFill="0" applyBorder="0" applyAlignment="0" applyProtection="0"/>
    <xf numFmtId="0" fontId="20" fillId="29" borderId="0" applyNumberFormat="0" applyBorder="0" applyAlignment="0" applyProtection="0"/>
    <xf numFmtId="0" fontId="19" fillId="0" borderId="0" applyNumberFormat="0" applyFill="0" applyBorder="0" applyAlignment="0" applyProtection="0"/>
    <xf numFmtId="0" fontId="20" fillId="32" borderId="0" applyNumberFormat="0" applyBorder="0" applyAlignment="0" applyProtection="0"/>
    <xf numFmtId="0" fontId="20" fillId="24" borderId="0" applyNumberFormat="0" applyBorder="0" applyAlignment="0" applyProtection="0"/>
    <xf numFmtId="0" fontId="20" fillId="29"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12" fillId="0" borderId="0" applyNumberFormat="0" applyFill="0" applyBorder="0" applyAlignment="0" applyProtection="0"/>
    <xf numFmtId="0" fontId="20" fillId="13"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0" fontId="14" fillId="4" borderId="0" applyNumberFormat="0" applyBorder="0" applyAlignment="0" applyProtection="0"/>
    <xf numFmtId="0" fontId="20" fillId="28"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7" fillId="0" borderId="6" applyNumberFormat="0" applyFill="0" applyAlignment="0" applyProtection="0"/>
    <xf numFmtId="0" fontId="14" fillId="4" borderId="0" applyNumberFormat="0" applyBorder="0" applyAlignment="0" applyProtection="0"/>
    <xf numFmtId="0" fontId="12" fillId="0" borderId="0" applyNumberFormat="0" applyFill="0" applyBorder="0" applyAlignment="0" applyProtection="0"/>
    <xf numFmtId="0" fontId="19" fillId="0" borderId="0" applyNumberFormat="0" applyFill="0" applyBorder="0" applyAlignment="0" applyProtection="0"/>
    <xf numFmtId="0" fontId="14" fillId="4" borderId="0" applyNumberFormat="0" applyBorder="0" applyAlignment="0" applyProtection="0"/>
    <xf numFmtId="0" fontId="20" fillId="12" borderId="0" applyNumberFormat="0" applyBorder="0" applyAlignment="0" applyProtection="0"/>
    <xf numFmtId="0" fontId="7" fillId="0" borderId="6" applyNumberFormat="0" applyFill="0" applyAlignment="0" applyProtection="0"/>
    <xf numFmtId="0" fontId="20" fillId="25" borderId="0" applyNumberFormat="0" applyBorder="0" applyAlignment="0" applyProtection="0"/>
    <xf numFmtId="0" fontId="20" fillId="12" borderId="0" applyNumberFormat="0" applyBorder="0" applyAlignment="0" applyProtection="0"/>
    <xf numFmtId="0" fontId="19" fillId="0" borderId="0" applyNumberFormat="0" applyFill="0" applyBorder="0" applyAlignment="0" applyProtection="0"/>
    <xf numFmtId="0" fontId="20" fillId="29" borderId="0" applyNumberFormat="0" applyBorder="0" applyAlignment="0" applyProtection="0"/>
    <xf numFmtId="0" fontId="20" fillId="21" borderId="0" applyNumberFormat="0" applyBorder="0" applyAlignment="0" applyProtection="0"/>
    <xf numFmtId="0" fontId="20" fillId="13" borderId="0" applyNumberFormat="0" applyBorder="0" applyAlignment="0" applyProtection="0"/>
    <xf numFmtId="0" fontId="20" fillId="24" borderId="0" applyNumberFormat="0" applyBorder="0" applyAlignment="0" applyProtection="0"/>
    <xf numFmtId="0" fontId="15" fillId="5" borderId="0" applyNumberFormat="0" applyBorder="0" applyAlignment="0" applyProtection="0"/>
    <xf numFmtId="0" fontId="20" fillId="12" borderId="0" applyNumberFormat="0" applyBorder="0" applyAlignment="0" applyProtection="0"/>
    <xf numFmtId="0" fontId="13" fillId="3" borderId="0" applyNumberFormat="0" applyBorder="0" applyAlignment="0" applyProtection="0"/>
    <xf numFmtId="0" fontId="20" fillId="12" borderId="0" applyNumberFormat="0" applyBorder="0" applyAlignment="0" applyProtection="0"/>
    <xf numFmtId="0" fontId="15" fillId="5" borderId="0" applyNumberFormat="0" applyBorder="0" applyAlignment="0" applyProtection="0"/>
    <xf numFmtId="0" fontId="18" fillId="7" borderId="4" applyNumberFormat="0" applyAlignment="0" applyProtection="0"/>
    <xf numFmtId="0" fontId="13" fillId="3" borderId="0" applyNumberFormat="0" applyBorder="0" applyAlignment="0" applyProtection="0"/>
    <xf numFmtId="0" fontId="16" fillId="6" borderId="1" applyNumberFormat="0" applyAlignment="0" applyProtection="0"/>
    <xf numFmtId="0" fontId="20" fillId="9" borderId="0" applyNumberFormat="0" applyBorder="0" applyAlignment="0" applyProtection="0"/>
    <xf numFmtId="0" fontId="18" fillId="7" borderId="4" applyNumberFormat="0" applyAlignment="0" applyProtection="0"/>
    <xf numFmtId="0" fontId="20" fillId="9" borderId="0" applyNumberFormat="0" applyBorder="0" applyAlignment="0" applyProtection="0"/>
    <xf numFmtId="0" fontId="16" fillId="6" borderId="1" applyNumberFormat="0" applyAlignment="0" applyProtection="0"/>
    <xf numFmtId="0" fontId="20" fillId="25" borderId="0" applyNumberFormat="0" applyBorder="0" applyAlignment="0" applyProtection="0"/>
    <xf numFmtId="0" fontId="20" fillId="17" borderId="0" applyNumberFormat="0" applyBorder="0" applyAlignment="0" applyProtection="0"/>
    <xf numFmtId="0" fontId="20" fillId="16" borderId="0" applyNumberFormat="0" applyBorder="0" applyAlignment="0" applyProtection="0"/>
    <xf numFmtId="0" fontId="20" fillId="25" borderId="0" applyNumberFormat="0" applyBorder="0" applyAlignment="0" applyProtection="0"/>
    <xf numFmtId="0" fontId="20" fillId="20"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17" fillId="0" borderId="3" applyNumberFormat="0" applyFill="0" applyAlignment="0" applyProtection="0"/>
    <xf numFmtId="0" fontId="15" fillId="5" borderId="0" applyNumberFormat="0" applyBorder="0" applyAlignment="0" applyProtection="0"/>
    <xf numFmtId="0" fontId="17" fillId="0" borderId="3" applyNumberFormat="0" applyFill="0" applyAlignment="0" applyProtection="0"/>
    <xf numFmtId="0" fontId="12" fillId="0" borderId="0" applyNumberFormat="0" applyFill="0" applyBorder="0" applyAlignment="0" applyProtection="0"/>
    <xf numFmtId="0" fontId="20" fillId="17"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3" fillId="3" borderId="0" applyNumberFormat="0" applyBorder="0" applyAlignment="0" applyProtection="0"/>
    <xf numFmtId="0" fontId="15" fillId="5" borderId="0" applyNumberFormat="0" applyBorder="0" applyAlignment="0" applyProtection="0"/>
    <xf numFmtId="0" fontId="18" fillId="7" borderId="4" applyNumberFormat="0" applyAlignment="0" applyProtection="0"/>
    <xf numFmtId="0" fontId="13" fillId="3" borderId="0" applyNumberFormat="0" applyBorder="0" applyAlignment="0" applyProtection="0"/>
    <xf numFmtId="0" fontId="20" fillId="29" borderId="0" applyNumberFormat="0" applyBorder="0" applyAlignment="0" applyProtection="0"/>
    <xf numFmtId="0" fontId="20" fillId="21" borderId="0" applyNumberFormat="0" applyBorder="0" applyAlignment="0" applyProtection="0"/>
    <xf numFmtId="0" fontId="20" fillId="17" borderId="0" applyNumberFormat="0" applyBorder="0" applyAlignment="0" applyProtection="0"/>
    <xf numFmtId="0" fontId="20" fillId="24" borderId="0" applyNumberFormat="0" applyBorder="0" applyAlignment="0" applyProtection="0"/>
    <xf numFmtId="0" fontId="20" fillId="9" borderId="0" applyNumberFormat="0" applyBorder="0" applyAlignment="0" applyProtection="0"/>
    <xf numFmtId="0" fontId="20" fillId="21" borderId="0" applyNumberFormat="0" applyBorder="0" applyAlignment="0" applyProtection="0"/>
    <xf numFmtId="0" fontId="18" fillId="7" borderId="4" applyNumberFormat="0" applyAlignment="0" applyProtection="0"/>
    <xf numFmtId="0" fontId="12" fillId="0" borderId="0" applyNumberFormat="0" applyFill="0" applyBorder="0" applyAlignment="0" applyProtection="0"/>
    <xf numFmtId="0" fontId="18" fillId="7" borderId="4" applyNumberFormat="0" applyAlignment="0" applyProtection="0"/>
    <xf numFmtId="0" fontId="20" fillId="17" borderId="0" applyNumberFormat="0" applyBorder="0" applyAlignment="0" applyProtection="0"/>
    <xf numFmtId="0" fontId="20" fillId="17" borderId="0" applyNumberFormat="0" applyBorder="0" applyAlignment="0" applyProtection="0"/>
    <xf numFmtId="0" fontId="16" fillId="6" borderId="1" applyNumberFormat="0" applyAlignment="0" applyProtection="0"/>
    <xf numFmtId="0" fontId="20" fillId="25" borderId="0" applyNumberFormat="0" applyBorder="0" applyAlignment="0" applyProtection="0"/>
    <xf numFmtId="0" fontId="17" fillId="0" borderId="3" applyNumberFormat="0" applyFill="0" applyAlignment="0" applyProtection="0"/>
    <xf numFmtId="0" fontId="17" fillId="0" borderId="3" applyNumberFormat="0" applyFill="0" applyAlignment="0" applyProtection="0"/>
    <xf numFmtId="0" fontId="20" fillId="21" borderId="0" applyNumberFormat="0" applyBorder="0" applyAlignment="0" applyProtection="0"/>
    <xf numFmtId="0" fontId="20" fillId="17" borderId="0" applyNumberFormat="0" applyBorder="0" applyAlignment="0" applyProtection="0"/>
    <xf numFmtId="0" fontId="20" fillId="9" borderId="0" applyNumberFormat="0" applyBorder="0" applyAlignment="0" applyProtection="0"/>
    <xf numFmtId="0" fontId="12" fillId="0" borderId="0" applyNumberFormat="0" applyFill="0" applyBorder="0" applyAlignment="0" applyProtection="0"/>
    <xf numFmtId="0" fontId="20" fillId="25" borderId="0" applyNumberFormat="0" applyBorder="0" applyAlignment="0" applyProtection="0"/>
    <xf numFmtId="0" fontId="20" fillId="9" borderId="0" applyNumberFormat="0" applyBorder="0" applyAlignment="0" applyProtection="0"/>
    <xf numFmtId="0" fontId="14" fillId="4"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20" fillId="24" borderId="0" applyNumberFormat="0" applyBorder="0" applyAlignment="0" applyProtection="0"/>
    <xf numFmtId="0" fontId="20" fillId="16"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16" fillId="6" borderId="1" applyNumberFormat="0" applyAlignment="0" applyProtection="0"/>
    <xf numFmtId="0" fontId="20" fillId="13" borderId="0" applyNumberFormat="0" applyBorder="0" applyAlignment="0" applyProtection="0"/>
    <xf numFmtId="0" fontId="14" fillId="4" borderId="0" applyNumberFormat="0" applyBorder="0" applyAlignment="0" applyProtection="0"/>
    <xf numFmtId="0" fontId="20" fillId="13" borderId="0" applyNumberFormat="0" applyBorder="0" applyAlignment="0" applyProtection="0"/>
    <xf numFmtId="0" fontId="16" fillId="6" borderId="1" applyNumberFormat="0" applyAlignment="0" applyProtection="0"/>
    <xf numFmtId="167" fontId="2" fillId="0" borderId="0" applyFont="0" applyFill="0" applyBorder="0" applyAlignment="0" applyProtection="0"/>
    <xf numFmtId="0" fontId="19" fillId="0" borderId="0" applyNumberFormat="0" applyFill="0" applyBorder="0" applyAlignment="0" applyProtection="0"/>
    <xf numFmtId="0" fontId="20" fillId="16" borderId="0" applyNumberFormat="0" applyBorder="0" applyAlignment="0" applyProtection="0"/>
    <xf numFmtId="0" fontId="20" fillId="28" borderId="0" applyNumberFormat="0" applyBorder="0" applyAlignment="0" applyProtection="0"/>
    <xf numFmtId="0" fontId="12" fillId="0" borderId="0" applyNumberFormat="0" applyFill="0" applyBorder="0" applyAlignment="0" applyProtection="0"/>
    <xf numFmtId="0" fontId="20" fillId="32" borderId="0" applyNumberFormat="0" applyBorder="0" applyAlignment="0" applyProtection="0"/>
    <xf numFmtId="0" fontId="14" fillId="4" borderId="0" applyNumberFormat="0" applyBorder="0" applyAlignment="0" applyProtection="0"/>
    <xf numFmtId="0" fontId="17" fillId="0" borderId="3" applyNumberFormat="0" applyFill="0" applyAlignment="0" applyProtection="0"/>
    <xf numFmtId="0" fontId="20" fillId="28" borderId="0" applyNumberFormat="0" applyBorder="0" applyAlignment="0" applyProtection="0"/>
    <xf numFmtId="0" fontId="20" fillId="32" borderId="0" applyNumberFormat="0" applyBorder="0" applyAlignment="0" applyProtection="0"/>
    <xf numFmtId="0" fontId="20" fillId="20" borderId="0" applyNumberFormat="0" applyBorder="0" applyAlignment="0" applyProtection="0"/>
    <xf numFmtId="0" fontId="20" fillId="16" borderId="0" applyNumberFormat="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20" borderId="0" applyNumberFormat="0" applyBorder="0" applyAlignment="0" applyProtection="0"/>
    <xf numFmtId="0" fontId="17" fillId="0" borderId="3" applyNumberFormat="0" applyFill="0" applyAlignment="0" applyProtection="0"/>
    <xf numFmtId="0" fontId="16" fillId="6" borderId="1" applyNumberFormat="0" applyAlignment="0" applyProtection="0"/>
    <xf numFmtId="0" fontId="13" fillId="3" borderId="0" applyNumberFormat="0" applyBorder="0" applyAlignment="0" applyProtection="0"/>
    <xf numFmtId="0" fontId="20" fillId="20" borderId="0" applyNumberFormat="0" applyBorder="0" applyAlignment="0" applyProtection="0"/>
    <xf numFmtId="0" fontId="20" fillId="28" borderId="0" applyNumberFormat="0" applyBorder="0" applyAlignment="0" applyProtection="0"/>
    <xf numFmtId="0" fontId="20" fillId="16" borderId="0" applyNumberFormat="0" applyBorder="0" applyAlignment="0" applyProtection="0"/>
    <xf numFmtId="0" fontId="20" fillId="12" borderId="0" applyNumberFormat="0" applyBorder="0" applyAlignment="0" applyProtection="0"/>
    <xf numFmtId="0" fontId="15" fillId="5" borderId="0" applyNumberFormat="0" applyBorder="0" applyAlignment="0" applyProtection="0"/>
    <xf numFmtId="0" fontId="20" fillId="29" borderId="0" applyNumberFormat="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18" fillId="7" borderId="4" applyNumberFormat="0" applyAlignment="0" applyProtection="0"/>
    <xf numFmtId="0" fontId="20" fillId="32" borderId="0" applyNumberFormat="0" applyBorder="0" applyAlignment="0" applyProtection="0"/>
    <xf numFmtId="0" fontId="13" fillId="3" borderId="0" applyNumberFormat="0" applyBorder="0" applyAlignment="0" applyProtection="0"/>
    <xf numFmtId="0" fontId="7" fillId="0" borderId="6" applyNumberFormat="0" applyFill="0" applyAlignment="0" applyProtection="0"/>
    <xf numFmtId="0" fontId="20" fillId="16" borderId="0" applyNumberFormat="0" applyBorder="0" applyAlignment="0" applyProtection="0"/>
    <xf numFmtId="0" fontId="7" fillId="0" borderId="6" applyNumberFormat="0" applyFill="0" applyAlignment="0" applyProtection="0"/>
    <xf numFmtId="0" fontId="17" fillId="0" borderId="3" applyNumberFormat="0" applyFill="0" applyAlignment="0" applyProtection="0"/>
    <xf numFmtId="167" fontId="2" fillId="0" borderId="0" applyFont="0" applyFill="0" applyBorder="0" applyAlignment="0" applyProtection="0"/>
    <xf numFmtId="0" fontId="19" fillId="0" borderId="0" applyNumberFormat="0" applyFill="0" applyBorder="0" applyAlignment="0" applyProtection="0"/>
    <xf numFmtId="0" fontId="20" fillId="9" borderId="0" applyNumberFormat="0" applyBorder="0" applyAlignment="0" applyProtection="0"/>
    <xf numFmtId="0" fontId="14" fillId="4" borderId="0" applyNumberFormat="0" applyBorder="0" applyAlignment="0" applyProtection="0"/>
    <xf numFmtId="0" fontId="20" fillId="17" borderId="0" applyNumberFormat="0" applyBorder="0" applyAlignment="0" applyProtection="0"/>
    <xf numFmtId="0" fontId="15" fillId="5" borderId="0" applyNumberFormat="0" applyBorder="0" applyAlignment="0" applyProtection="0"/>
    <xf numFmtId="0" fontId="20" fillId="16" borderId="0" applyNumberFormat="0" applyBorder="0" applyAlignment="0" applyProtection="0"/>
    <xf numFmtId="0" fontId="7" fillId="0" borderId="6" applyNumberFormat="0" applyFill="0" applyAlignment="0" applyProtection="0"/>
    <xf numFmtId="0" fontId="20" fillId="24"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1" borderId="0" applyNumberFormat="0" applyBorder="0" applyAlignment="0" applyProtection="0"/>
    <xf numFmtId="0" fontId="12" fillId="0" borderId="0" applyNumberFormat="0" applyFill="0" applyBorder="0" applyAlignment="0" applyProtection="0"/>
    <xf numFmtId="0" fontId="20" fillId="20" borderId="0" applyNumberFormat="0" applyBorder="0" applyAlignment="0" applyProtection="0"/>
    <xf numFmtId="168" fontId="2" fillId="0" borderId="0" applyFont="0" applyFill="0" applyBorder="0" applyAlignment="0" applyProtection="0"/>
    <xf numFmtId="0" fontId="20" fillId="25" borderId="0" applyNumberFormat="0" applyBorder="0" applyAlignment="0" applyProtection="0"/>
    <xf numFmtId="0" fontId="20" fillId="13" borderId="0" applyNumberFormat="0" applyBorder="0" applyAlignment="0" applyProtection="0"/>
    <xf numFmtId="0" fontId="15" fillId="5" borderId="0" applyNumberFormat="0" applyBorder="0" applyAlignment="0" applyProtection="0"/>
    <xf numFmtId="0" fontId="20" fillId="12" borderId="0" applyNumberFormat="0" applyBorder="0" applyAlignment="0" applyProtection="0"/>
    <xf numFmtId="0" fontId="7" fillId="0" borderId="6" applyNumberFormat="0" applyFill="0" applyAlignment="0" applyProtection="0"/>
    <xf numFmtId="0" fontId="20" fillId="13" borderId="0" applyNumberFormat="0" applyBorder="0" applyAlignment="0" applyProtection="0"/>
    <xf numFmtId="167" fontId="2" fillId="0" borderId="0" applyFont="0" applyFill="0" applyBorder="0" applyAlignment="0" applyProtection="0"/>
    <xf numFmtId="0" fontId="16" fillId="6" borderId="1" applyNumberFormat="0" applyAlignment="0" applyProtection="0"/>
    <xf numFmtId="0" fontId="14" fillId="4" borderId="0" applyNumberFormat="0" applyBorder="0" applyAlignment="0" applyProtection="0"/>
    <xf numFmtId="168" fontId="2" fillId="0" borderId="0" applyFont="0" applyFill="0" applyBorder="0" applyAlignment="0" applyProtection="0"/>
    <xf numFmtId="0" fontId="18" fillId="7" borderId="4" applyNumberFormat="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20" fillId="9" borderId="0" applyNumberFormat="0" applyBorder="0" applyAlignment="0" applyProtection="0"/>
    <xf numFmtId="0" fontId="20" fillId="20" borderId="0" applyNumberFormat="0" applyBorder="0" applyAlignment="0" applyProtection="0"/>
    <xf numFmtId="0" fontId="16" fillId="6" borderId="1" applyNumberFormat="0" applyAlignment="0" applyProtection="0"/>
    <xf numFmtId="0" fontId="13" fillId="3" borderId="0" applyNumberFormat="0" applyBorder="0" applyAlignment="0" applyProtection="0"/>
    <xf numFmtId="167" fontId="2" fillId="0" borderId="0" applyFont="0" applyFill="0" applyBorder="0" applyAlignment="0" applyProtection="0"/>
    <xf numFmtId="0" fontId="20" fillId="17" borderId="0" applyNumberFormat="0" applyBorder="0" applyAlignment="0" applyProtection="0"/>
    <xf numFmtId="0" fontId="20" fillId="21" borderId="0" applyNumberFormat="0" applyBorder="0" applyAlignment="0" applyProtection="0"/>
    <xf numFmtId="168" fontId="2" fillId="0" borderId="0" applyFont="0" applyFill="0" applyBorder="0" applyAlignment="0" applyProtection="0"/>
    <xf numFmtId="0" fontId="20" fillId="12" borderId="0" applyNumberFormat="0" applyBorder="0" applyAlignment="0" applyProtection="0"/>
    <xf numFmtId="0" fontId="20" fillId="9"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13" fillId="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1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18" fillId="7" borderId="4"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9" borderId="0" applyNumberFormat="0" applyBorder="0" applyAlignment="0" applyProtection="0"/>
    <xf numFmtId="0" fontId="14" fillId="4"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7" fillId="0" borderId="6" applyNumberFormat="0" applyFill="0" applyAlignment="0" applyProtection="0"/>
    <xf numFmtId="0" fontId="20" fillId="24" borderId="0" applyNumberFormat="0" applyBorder="0" applyAlignment="0" applyProtection="0"/>
    <xf numFmtId="0" fontId="20" fillId="25"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8" fillId="7" borderId="4"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8" fillId="7" borderId="4" applyNumberFormat="0" applyAlignment="0" applyProtection="0"/>
    <xf numFmtId="0" fontId="17" fillId="0" borderId="3"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12"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6"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4" borderId="0" applyNumberFormat="0" applyBorder="0" applyAlignment="0" applyProtection="0"/>
    <xf numFmtId="0" fontId="20" fillId="32" borderId="0" applyNumberFormat="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7" fillId="0" borderId="3" applyNumberFormat="0" applyFill="0" applyAlignment="0" applyProtection="0"/>
    <xf numFmtId="0" fontId="7" fillId="0" borderId="6" applyNumberFormat="0" applyFill="0" applyAlignment="0" applyProtection="0"/>
    <xf numFmtId="0" fontId="20" fillId="9" borderId="0" applyNumberFormat="0" applyBorder="0" applyAlignment="0" applyProtection="0"/>
    <xf numFmtId="0" fontId="17" fillId="0" borderId="3" applyNumberFormat="0" applyFill="0" applyAlignment="0" applyProtection="0"/>
    <xf numFmtId="0" fontId="16" fillId="6" borderId="1"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7" fillId="0" borderId="3" applyNumberFormat="0" applyFill="0" applyAlignment="0" applyProtection="0"/>
    <xf numFmtId="0" fontId="20" fillId="16" borderId="0" applyNumberFormat="0" applyBorder="0" applyAlignment="0" applyProtection="0"/>
    <xf numFmtId="0" fontId="20" fillId="17" borderId="0" applyNumberFormat="0" applyBorder="0" applyAlignment="0" applyProtection="0"/>
    <xf numFmtId="167" fontId="2" fillId="0" borderId="0" applyFon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15" fillId="5"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9" borderId="0" applyNumberFormat="0" applyBorder="0" applyAlignment="0" applyProtection="0"/>
    <xf numFmtId="0" fontId="20" fillId="32" borderId="0" applyNumberFormat="0" applyBorder="0" applyAlignment="0" applyProtection="0"/>
    <xf numFmtId="0" fontId="19" fillId="0" borderId="0" applyNumberForma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6" fillId="6" borderId="1"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6" fillId="6" borderId="1" applyNumberFormat="0" applyAlignment="0" applyProtection="0"/>
    <xf numFmtId="0" fontId="15" fillId="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18" fillId="7" borderId="4" applyNumberFormat="0" applyAlignment="0" applyProtection="0"/>
    <xf numFmtId="0" fontId="20" fillId="20"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7" fillId="0" borderId="6" applyNumberFormat="0" applyFill="0" applyAlignment="0" applyProtection="0"/>
    <xf numFmtId="0" fontId="20" fillId="32" borderId="0" applyNumberFormat="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168" fontId="2" fillId="0" borderId="0" applyFon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20" fillId="20" borderId="0" applyNumberFormat="0" applyBorder="0" applyAlignment="0" applyProtection="0"/>
    <xf numFmtId="0" fontId="13" fillId="3" borderId="0" applyNumberFormat="0" applyBorder="0" applyAlignment="0" applyProtection="0"/>
    <xf numFmtId="167" fontId="2" fillId="0" borderId="0" applyFont="0" applyFill="0" applyBorder="0" applyAlignment="0" applyProtection="0"/>
    <xf numFmtId="0" fontId="20" fillId="17" borderId="0" applyNumberFormat="0" applyBorder="0" applyAlignment="0" applyProtection="0"/>
    <xf numFmtId="0" fontId="20" fillId="21" borderId="0" applyNumberFormat="0" applyBorder="0" applyAlignment="0" applyProtection="0"/>
    <xf numFmtId="168" fontId="2" fillId="0" borderId="0" applyFont="0" applyFill="0" applyBorder="0" applyAlignment="0" applyProtection="0"/>
    <xf numFmtId="0" fontId="20" fillId="12" borderId="0" applyNumberFormat="0" applyBorder="0" applyAlignment="0" applyProtection="0"/>
    <xf numFmtId="0" fontId="20" fillId="9"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13" fillId="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18" fillId="7" borderId="4"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8" fillId="7" borderId="4"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8" fillId="7" borderId="4" applyNumberFormat="0" applyAlignment="0" applyProtection="0"/>
    <xf numFmtId="0" fontId="17" fillId="0" borderId="3"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6"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4" borderId="0" applyNumberFormat="0" applyBorder="0" applyAlignment="0" applyProtection="0"/>
    <xf numFmtId="0" fontId="20" fillId="32" borderId="0" applyNumberFormat="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7" fillId="0" borderId="3" applyNumberFormat="0" applyFill="0" applyAlignment="0" applyProtection="0"/>
    <xf numFmtId="0" fontId="7" fillId="0" borderId="6" applyNumberFormat="0" applyFill="0" applyAlignment="0" applyProtection="0"/>
    <xf numFmtId="0" fontId="20" fillId="9" borderId="0" applyNumberFormat="0" applyBorder="0" applyAlignment="0" applyProtection="0"/>
    <xf numFmtId="0" fontId="17" fillId="0" borderId="3" applyNumberFormat="0" applyFill="0" applyAlignment="0" applyProtection="0"/>
    <xf numFmtId="0" fontId="16" fillId="6" borderId="1"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6" fillId="6" borderId="1"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6" fillId="6" borderId="1" applyNumberFormat="0" applyAlignment="0" applyProtection="0"/>
    <xf numFmtId="0" fontId="15" fillId="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7" fillId="0" borderId="6" applyNumberFormat="0" applyFill="0" applyAlignment="0" applyProtection="0"/>
    <xf numFmtId="0" fontId="20" fillId="32" borderId="0" applyNumberFormat="0" applyBorder="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7" fillId="0" borderId="6" applyNumberFormat="0" applyFill="0" applyAlignment="0" applyProtection="0"/>
    <xf numFmtId="0" fontId="20" fillId="13"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0" fillId="16" borderId="0" applyNumberFormat="0" applyBorder="0" applyAlignment="0" applyProtection="0"/>
    <xf numFmtId="0" fontId="7" fillId="0" borderId="6" applyNumberFormat="0" applyFill="0" applyAlignment="0" applyProtection="0"/>
    <xf numFmtId="0" fontId="20" fillId="9" borderId="0" applyNumberFormat="0" applyBorder="0" applyAlignment="0" applyProtection="0"/>
    <xf numFmtId="0" fontId="7" fillId="0" borderId="6"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5" fillId="5" borderId="0" applyNumberFormat="0" applyBorder="0" applyAlignment="0" applyProtection="0"/>
    <xf numFmtId="0" fontId="14" fillId="4"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168" fontId="2" fillId="0" borderId="0" applyFon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20" fillId="20" borderId="0" applyNumberFormat="0" applyBorder="0" applyAlignment="0" applyProtection="0"/>
    <xf numFmtId="0" fontId="13" fillId="3" borderId="0" applyNumberFormat="0" applyBorder="0" applyAlignment="0" applyProtection="0"/>
    <xf numFmtId="167" fontId="2" fillId="0" borderId="0" applyFont="0" applyFill="0" applyBorder="0" applyAlignment="0" applyProtection="0"/>
    <xf numFmtId="0" fontId="20" fillId="17" borderId="0" applyNumberFormat="0" applyBorder="0" applyAlignment="0" applyProtection="0"/>
    <xf numFmtId="0" fontId="20" fillId="21" borderId="0" applyNumberFormat="0" applyBorder="0" applyAlignment="0" applyProtection="0"/>
    <xf numFmtId="168" fontId="2" fillId="0" borderId="0" applyFont="0" applyFill="0" applyBorder="0" applyAlignment="0" applyProtection="0"/>
    <xf numFmtId="0" fontId="20" fillId="12" borderId="0" applyNumberFormat="0" applyBorder="0" applyAlignment="0" applyProtection="0"/>
    <xf numFmtId="0" fontId="20" fillId="9"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13" fillId="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18" fillId="7" borderId="4"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8" fillId="7" borderId="4"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8" fillId="7" borderId="4" applyNumberFormat="0" applyAlignment="0" applyProtection="0"/>
    <xf numFmtId="0" fontId="17" fillId="0" borderId="3"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6"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4" borderId="0" applyNumberFormat="0" applyBorder="0" applyAlignment="0" applyProtection="0"/>
    <xf numFmtId="0" fontId="20" fillId="32" borderId="0" applyNumberFormat="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7" fillId="0" borderId="3" applyNumberFormat="0" applyFill="0" applyAlignment="0" applyProtection="0"/>
    <xf numFmtId="0" fontId="7" fillId="0" borderId="6" applyNumberFormat="0" applyFill="0" applyAlignment="0" applyProtection="0"/>
    <xf numFmtId="0" fontId="20" fillId="9" borderId="0" applyNumberFormat="0" applyBorder="0" applyAlignment="0" applyProtection="0"/>
    <xf numFmtId="0" fontId="17" fillId="0" borderId="3" applyNumberFormat="0" applyFill="0" applyAlignment="0" applyProtection="0"/>
    <xf numFmtId="0" fontId="16" fillId="6" borderId="1"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6" fillId="6" borderId="1"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6" fillId="6" borderId="1" applyNumberFormat="0" applyAlignment="0" applyProtection="0"/>
    <xf numFmtId="0" fontId="15" fillId="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7" fillId="0" borderId="6" applyNumberFormat="0" applyFill="0" applyAlignment="0" applyProtection="0"/>
    <xf numFmtId="0" fontId="20" fillId="32" borderId="0" applyNumberFormat="0" applyBorder="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166" fontId="2" fillId="0" borderId="0" applyFont="0" applyFill="0" applyBorder="0" applyAlignment="0" applyProtection="0"/>
    <xf numFmtId="0" fontId="2" fillId="8" borderId="5"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5" applyNumberFormat="0" applyFont="0" applyAlignment="0" applyProtection="0"/>
    <xf numFmtId="0" fontId="2" fillId="8" borderId="5" applyNumberFormat="0" applyFont="0" applyAlignment="0" applyProtection="0"/>
    <xf numFmtId="0" fontId="2" fillId="8" borderId="5" applyNumberFormat="0" applyFont="0" applyAlignment="0" applyProtection="0"/>
    <xf numFmtId="166" fontId="2" fillId="0" borderId="0" applyFont="0" applyFill="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13" fillId="3" borderId="0" applyNumberFormat="0" applyBorder="0" applyAlignment="0" applyProtection="0"/>
    <xf numFmtId="0" fontId="7" fillId="0" borderId="6" applyNumberFormat="0" applyFill="0" applyAlignment="0" applyProtection="0"/>
    <xf numFmtId="0" fontId="20" fillId="16" borderId="0" applyNumberFormat="0" applyBorder="0" applyAlignment="0" applyProtection="0"/>
    <xf numFmtId="0" fontId="7" fillId="0" borderId="6" applyNumberFormat="0" applyFill="0" applyAlignment="0" applyProtection="0"/>
    <xf numFmtId="0" fontId="17" fillId="0" borderId="3" applyNumberFormat="0" applyFill="0" applyAlignment="0" applyProtection="0"/>
    <xf numFmtId="167" fontId="2" fillId="0" borderId="0" applyFont="0" applyFill="0" applyBorder="0" applyAlignment="0" applyProtection="0"/>
    <xf numFmtId="0" fontId="19" fillId="0" borderId="0" applyNumberFormat="0" applyFill="0" applyBorder="0" applyAlignment="0" applyProtection="0"/>
    <xf numFmtId="0" fontId="20" fillId="9" borderId="0" applyNumberFormat="0" applyBorder="0" applyAlignment="0" applyProtection="0"/>
    <xf numFmtId="0" fontId="14" fillId="4" borderId="0" applyNumberFormat="0" applyBorder="0" applyAlignment="0" applyProtection="0"/>
    <xf numFmtId="0" fontId="20" fillId="17" borderId="0" applyNumberFormat="0" applyBorder="0" applyAlignment="0" applyProtection="0"/>
    <xf numFmtId="0" fontId="15" fillId="5" borderId="0" applyNumberFormat="0" applyBorder="0" applyAlignment="0" applyProtection="0"/>
    <xf numFmtId="0" fontId="20" fillId="16" borderId="0" applyNumberFormat="0" applyBorder="0" applyAlignment="0" applyProtection="0"/>
    <xf numFmtId="0" fontId="7" fillId="0" borderId="6" applyNumberFormat="0" applyFill="0" applyAlignment="0" applyProtection="0"/>
    <xf numFmtId="0" fontId="20" fillId="24"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1" borderId="0" applyNumberFormat="0" applyBorder="0" applyAlignment="0" applyProtection="0"/>
    <xf numFmtId="0" fontId="12" fillId="0" borderId="0" applyNumberFormat="0" applyFill="0" applyBorder="0" applyAlignment="0" applyProtection="0"/>
    <xf numFmtId="0" fontId="20" fillId="20" borderId="0" applyNumberFormat="0" applyBorder="0" applyAlignment="0" applyProtection="0"/>
    <xf numFmtId="0" fontId="20" fillId="25" borderId="0" applyNumberFormat="0" applyBorder="0" applyAlignment="0" applyProtection="0"/>
    <xf numFmtId="0" fontId="20" fillId="13" borderId="0" applyNumberFormat="0" applyBorder="0" applyAlignment="0" applyProtection="0"/>
    <xf numFmtId="0" fontId="15" fillId="5" borderId="0" applyNumberFormat="0" applyBorder="0" applyAlignment="0" applyProtection="0"/>
    <xf numFmtId="0" fontId="20" fillId="12" borderId="0" applyNumberFormat="0" applyBorder="0" applyAlignment="0" applyProtection="0"/>
    <xf numFmtId="0" fontId="7" fillId="0" borderId="6" applyNumberFormat="0" applyFill="0" applyAlignment="0" applyProtection="0"/>
    <xf numFmtId="0" fontId="20" fillId="13" borderId="0" applyNumberFormat="0" applyBorder="0" applyAlignment="0" applyProtection="0"/>
    <xf numFmtId="167" fontId="2" fillId="0" borderId="0" applyFont="0" applyFill="0" applyBorder="0" applyAlignment="0" applyProtection="0"/>
    <xf numFmtId="0" fontId="16" fillId="6" borderId="1" applyNumberFormat="0" applyAlignment="0" applyProtection="0"/>
    <xf numFmtId="0" fontId="14" fillId="4" borderId="0" applyNumberFormat="0" applyBorder="0" applyAlignment="0" applyProtection="0"/>
    <xf numFmtId="0" fontId="18" fillId="7" borderId="4" applyNumberFormat="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20" fillId="9" borderId="0" applyNumberFormat="0" applyBorder="0" applyAlignment="0" applyProtection="0"/>
    <xf numFmtId="0" fontId="20" fillId="20" borderId="0" applyNumberFormat="0" applyBorder="0" applyAlignment="0" applyProtection="0"/>
    <xf numFmtId="0" fontId="16" fillId="6" borderId="1" applyNumberFormat="0" applyAlignment="0" applyProtection="0"/>
    <xf numFmtId="0" fontId="13" fillId="3" borderId="0" applyNumberFormat="0" applyBorder="0" applyAlignment="0" applyProtection="0"/>
    <xf numFmtId="167" fontId="2" fillId="0" borderId="0" applyFont="0" applyFill="0" applyBorder="0" applyAlignment="0" applyProtection="0"/>
    <xf numFmtId="0" fontId="20" fillId="17" borderId="0" applyNumberFormat="0" applyBorder="0" applyAlignment="0" applyProtection="0"/>
    <xf numFmtId="0" fontId="20" fillId="21" borderId="0" applyNumberFormat="0" applyBorder="0" applyAlignment="0" applyProtection="0"/>
    <xf numFmtId="0" fontId="20" fillId="12" borderId="0" applyNumberFormat="0" applyBorder="0" applyAlignment="0" applyProtection="0"/>
    <xf numFmtId="0" fontId="20" fillId="9"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13" fillId="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1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18" fillId="7" borderId="4"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9" borderId="0" applyNumberFormat="0" applyBorder="0" applyAlignment="0" applyProtection="0"/>
    <xf numFmtId="0" fontId="14" fillId="4"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7" fillId="0" borderId="6" applyNumberFormat="0" applyFill="0" applyAlignment="0" applyProtection="0"/>
    <xf numFmtId="0" fontId="20" fillId="24" borderId="0" applyNumberFormat="0" applyBorder="0" applyAlignment="0" applyProtection="0"/>
    <xf numFmtId="0" fontId="20" fillId="25"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8" fillId="7" borderId="4"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8" fillId="7" borderId="4" applyNumberFormat="0" applyAlignment="0" applyProtection="0"/>
    <xf numFmtId="0" fontId="17" fillId="0" borderId="3"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12"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6"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4"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7" fillId="0" borderId="3" applyNumberFormat="0" applyFill="0" applyAlignment="0" applyProtection="0"/>
    <xf numFmtId="0" fontId="7" fillId="0" borderId="6" applyNumberFormat="0" applyFill="0" applyAlignment="0" applyProtection="0"/>
    <xf numFmtId="0" fontId="20" fillId="9" borderId="0" applyNumberFormat="0" applyBorder="0" applyAlignment="0" applyProtection="0"/>
    <xf numFmtId="0" fontId="17" fillId="0" borderId="3" applyNumberFormat="0" applyFill="0" applyAlignment="0" applyProtection="0"/>
    <xf numFmtId="0" fontId="16" fillId="6" borderId="1"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7" fillId="0" borderId="3" applyNumberFormat="0" applyFill="0" applyAlignment="0" applyProtection="0"/>
    <xf numFmtId="0" fontId="20" fillId="16" borderId="0" applyNumberFormat="0" applyBorder="0" applyAlignment="0" applyProtection="0"/>
    <xf numFmtId="0" fontId="20" fillId="17" borderId="0" applyNumberFormat="0" applyBorder="0" applyAlignment="0" applyProtection="0"/>
    <xf numFmtId="167" fontId="2" fillId="0" borderId="0" applyFon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15" fillId="5"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9" borderId="0" applyNumberFormat="0" applyBorder="0" applyAlignment="0" applyProtection="0"/>
    <xf numFmtId="0" fontId="20" fillId="32" borderId="0" applyNumberFormat="0" applyBorder="0" applyAlignment="0" applyProtection="0"/>
    <xf numFmtId="0" fontId="19" fillId="0" borderId="0" applyNumberForma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6" fillId="6" borderId="1"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6" fillId="6" borderId="1" applyNumberFormat="0" applyAlignment="0" applyProtection="0"/>
    <xf numFmtId="0" fontId="15" fillId="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18" fillId="7" borderId="4" applyNumberFormat="0" applyAlignment="0" applyProtection="0"/>
    <xf numFmtId="0" fontId="20" fillId="20"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7" fillId="0" borderId="6" applyNumberFormat="0" applyFill="0" applyAlignment="0" applyProtection="0"/>
    <xf numFmtId="0" fontId="20" fillId="32" borderId="0" applyNumberFormat="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20" fillId="20" borderId="0" applyNumberFormat="0" applyBorder="0" applyAlignment="0" applyProtection="0"/>
    <xf numFmtId="0" fontId="13" fillId="3" borderId="0" applyNumberFormat="0" applyBorder="0" applyAlignment="0" applyProtection="0"/>
    <xf numFmtId="167" fontId="2" fillId="0" borderId="0" applyFont="0" applyFill="0" applyBorder="0" applyAlignment="0" applyProtection="0"/>
    <xf numFmtId="0" fontId="20" fillId="17" borderId="0" applyNumberFormat="0" applyBorder="0" applyAlignment="0" applyProtection="0"/>
    <xf numFmtId="0" fontId="20" fillId="21" borderId="0" applyNumberFormat="0" applyBorder="0" applyAlignment="0" applyProtection="0"/>
    <xf numFmtId="0" fontId="20" fillId="12" borderId="0" applyNumberFormat="0" applyBorder="0" applyAlignment="0" applyProtection="0"/>
    <xf numFmtId="0" fontId="20" fillId="9"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13" fillId="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18" fillId="7" borderId="4"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8" fillId="7" borderId="4"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8" fillId="7" borderId="4" applyNumberFormat="0" applyAlignment="0" applyProtection="0"/>
    <xf numFmtId="0" fontId="17" fillId="0" borderId="3"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6"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4"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7" fillId="0" borderId="3" applyNumberFormat="0" applyFill="0" applyAlignment="0" applyProtection="0"/>
    <xf numFmtId="0" fontId="7" fillId="0" borderId="6" applyNumberFormat="0" applyFill="0" applyAlignment="0" applyProtection="0"/>
    <xf numFmtId="0" fontId="20" fillId="9" borderId="0" applyNumberFormat="0" applyBorder="0" applyAlignment="0" applyProtection="0"/>
    <xf numFmtId="0" fontId="17" fillId="0" borderId="3" applyNumberFormat="0" applyFill="0" applyAlignment="0" applyProtection="0"/>
    <xf numFmtId="0" fontId="16" fillId="6" borderId="1"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6" fillId="6" borderId="1"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6" fillId="6" borderId="1" applyNumberFormat="0" applyAlignment="0" applyProtection="0"/>
    <xf numFmtId="0" fontId="15" fillId="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7" fillId="0" borderId="6" applyNumberFormat="0" applyFill="0" applyAlignment="0" applyProtection="0"/>
    <xf numFmtId="0" fontId="20" fillId="32" borderId="0" applyNumberFormat="0" applyBorder="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7" fillId="0" borderId="6" applyNumberFormat="0" applyFill="0" applyAlignment="0" applyProtection="0"/>
    <xf numFmtId="0" fontId="20" fillId="13"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0" fillId="16" borderId="0" applyNumberFormat="0" applyBorder="0" applyAlignment="0" applyProtection="0"/>
    <xf numFmtId="0" fontId="7" fillId="0" borderId="6" applyNumberFormat="0" applyFill="0" applyAlignment="0" applyProtection="0"/>
    <xf numFmtId="0" fontId="20" fillId="9" borderId="0" applyNumberFormat="0" applyBorder="0" applyAlignment="0" applyProtection="0"/>
    <xf numFmtId="0" fontId="7" fillId="0" borderId="6"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5" fillId="5" borderId="0" applyNumberFormat="0" applyBorder="0" applyAlignment="0" applyProtection="0"/>
    <xf numFmtId="0" fontId="14" fillId="4"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20" fillId="20" borderId="0" applyNumberFormat="0" applyBorder="0" applyAlignment="0" applyProtection="0"/>
    <xf numFmtId="0" fontId="13" fillId="3" borderId="0" applyNumberFormat="0" applyBorder="0" applyAlignment="0" applyProtection="0"/>
    <xf numFmtId="167" fontId="2" fillId="0" borderId="0" applyFont="0" applyFill="0" applyBorder="0" applyAlignment="0" applyProtection="0"/>
    <xf numFmtId="0" fontId="20" fillId="17" borderId="0" applyNumberFormat="0" applyBorder="0" applyAlignment="0" applyProtection="0"/>
    <xf numFmtId="0" fontId="20" fillId="21" borderId="0" applyNumberFormat="0" applyBorder="0" applyAlignment="0" applyProtection="0"/>
    <xf numFmtId="0" fontId="20" fillId="12" borderId="0" applyNumberFormat="0" applyBorder="0" applyAlignment="0" applyProtection="0"/>
    <xf numFmtId="0" fontId="20" fillId="9"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13" fillId="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18" fillId="7" borderId="4"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8" fillId="7" borderId="4"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8" fillId="7" borderId="4" applyNumberFormat="0" applyAlignment="0" applyProtection="0"/>
    <xf numFmtId="0" fontId="17" fillId="0" borderId="3"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6"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4"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7" fillId="0" borderId="3" applyNumberFormat="0" applyFill="0" applyAlignment="0" applyProtection="0"/>
    <xf numFmtId="0" fontId="7" fillId="0" borderId="6" applyNumberFormat="0" applyFill="0" applyAlignment="0" applyProtection="0"/>
    <xf numFmtId="0" fontId="20" fillId="9" borderId="0" applyNumberFormat="0" applyBorder="0" applyAlignment="0" applyProtection="0"/>
    <xf numFmtId="0" fontId="17" fillId="0" borderId="3" applyNumberFormat="0" applyFill="0" applyAlignment="0" applyProtection="0"/>
    <xf numFmtId="0" fontId="16" fillId="6" borderId="1"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6" fillId="6" borderId="1"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6" fillId="6" borderId="1" applyNumberFormat="0" applyAlignment="0" applyProtection="0"/>
    <xf numFmtId="0" fontId="15" fillId="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7" fillId="0" borderId="6" applyNumberFormat="0" applyFill="0" applyAlignment="0" applyProtection="0"/>
    <xf numFmtId="0" fontId="20" fillId="32" borderId="0" applyNumberFormat="0" applyBorder="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167" fontId="2" fillId="0" borderId="0" applyFont="0" applyFill="0" applyBorder="0" applyAlignment="0" applyProtection="0"/>
    <xf numFmtId="0" fontId="15" fillId="5" borderId="0" applyNumberFormat="0" applyBorder="0" applyAlignment="0" applyProtection="0"/>
    <xf numFmtId="0" fontId="20" fillId="32" borderId="0" applyNumberFormat="0" applyBorder="0" applyAlignment="0" applyProtection="0"/>
    <xf numFmtId="0" fontId="20" fillId="9" borderId="0" applyNumberFormat="0" applyBorder="0" applyAlignment="0" applyProtection="0"/>
    <xf numFmtId="0" fontId="12" fillId="0" borderId="0" applyNumberFormat="0" applyFill="0" applyBorder="0" applyAlignment="0" applyProtection="0"/>
    <xf numFmtId="0" fontId="18" fillId="7" borderId="4" applyNumberFormat="0" applyAlignment="0" applyProtection="0"/>
    <xf numFmtId="0" fontId="15" fillId="5" borderId="0" applyNumberFormat="0" applyBorder="0" applyAlignment="0" applyProtection="0"/>
    <xf numFmtId="0" fontId="2" fillId="31" borderId="0" applyNumberFormat="0" applyBorder="0" applyAlignment="0" applyProtection="0"/>
    <xf numFmtId="167" fontId="2" fillId="0" borderId="0" applyFont="0" applyFill="0" applyBorder="0" applyAlignment="0" applyProtection="0"/>
    <xf numFmtId="0" fontId="2" fillId="30" borderId="0" applyNumberFormat="0" applyBorder="0" applyAlignment="0" applyProtection="0"/>
    <xf numFmtId="0" fontId="20" fillId="32" borderId="0" applyNumberFormat="0" applyBorder="0" applyAlignment="0" applyProtection="0"/>
    <xf numFmtId="0" fontId="20" fillId="12" borderId="0" applyNumberFormat="0" applyBorder="0" applyAlignment="0" applyProtection="0"/>
    <xf numFmtId="0" fontId="13" fillId="3" borderId="0" applyNumberFormat="0" applyBorder="0" applyAlignment="0" applyProtection="0"/>
    <xf numFmtId="0" fontId="17" fillId="0" borderId="3" applyNumberFormat="0" applyFill="0" applyAlignment="0" applyProtection="0"/>
    <xf numFmtId="0" fontId="20" fillId="13" borderId="0" applyNumberFormat="0" applyBorder="0" applyAlignment="0" applyProtection="0"/>
    <xf numFmtId="0" fontId="2" fillId="10" borderId="0" applyNumberFormat="0" applyBorder="0" applyAlignment="0" applyProtection="0"/>
    <xf numFmtId="166" fontId="2" fillId="0" borderId="0" applyFont="0" applyFill="0" applyBorder="0" applyAlignment="0" applyProtection="0"/>
    <xf numFmtId="168" fontId="2" fillId="0" borderId="0" applyFont="0" applyFill="0" applyBorder="0" applyAlignment="0" applyProtection="0"/>
    <xf numFmtId="9"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0" fontId="15" fillId="5" borderId="0" applyNumberFormat="0" applyBorder="0" applyAlignment="0" applyProtection="0"/>
    <xf numFmtId="9" fontId="2" fillId="0" borderId="0" applyFont="0" applyFill="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166" fontId="2" fillId="0" borderId="0" applyFont="0" applyFill="0" applyBorder="0" applyAlignment="0" applyProtection="0"/>
    <xf numFmtId="168" fontId="2" fillId="0" borderId="0" applyFont="0" applyFill="0" applyBorder="0" applyAlignment="0" applyProtection="0"/>
    <xf numFmtId="9"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0" fontId="7" fillId="0" borderId="6" applyNumberFormat="0" applyFill="0" applyAlignment="0" applyProtection="0"/>
    <xf numFmtId="0" fontId="2" fillId="30" borderId="0" applyNumberFormat="0" applyBorder="0" applyAlignment="0" applyProtection="0"/>
    <xf numFmtId="0" fontId="20" fillId="25" borderId="0" applyNumberFormat="0" applyBorder="0" applyAlignment="0" applyProtection="0"/>
    <xf numFmtId="0" fontId="12" fillId="0" borderId="0" applyNumberFormat="0" applyFill="0" applyBorder="0" applyAlignment="0" applyProtection="0"/>
    <xf numFmtId="0" fontId="20" fillId="32" borderId="0" applyNumberFormat="0" applyBorder="0" applyAlignment="0" applyProtection="0"/>
    <xf numFmtId="0" fontId="16" fillId="6" borderId="1" applyNumberFormat="0" applyAlignment="0" applyProtection="0"/>
    <xf numFmtId="0" fontId="19" fillId="0" borderId="0" applyNumberFormat="0" applyFill="0" applyBorder="0" applyAlignment="0" applyProtection="0"/>
    <xf numFmtId="0" fontId="20" fillId="9" borderId="0" applyNumberFormat="0" applyBorder="0" applyAlignment="0" applyProtection="0"/>
    <xf numFmtId="0" fontId="20" fillId="12" borderId="0" applyNumberFormat="0" applyBorder="0" applyAlignment="0" applyProtection="0"/>
    <xf numFmtId="0" fontId="2" fillId="19" borderId="0" applyNumberFormat="0" applyBorder="0" applyAlignment="0" applyProtection="0"/>
    <xf numFmtId="0" fontId="14" fillId="4" borderId="0" applyNumberFormat="0" applyBorder="0" applyAlignment="0" applyProtection="0"/>
    <xf numFmtId="0" fontId="13" fillId="3" borderId="0" applyNumberFormat="0" applyBorder="0" applyAlignment="0" applyProtection="0"/>
    <xf numFmtId="0" fontId="2" fillId="19" borderId="0" applyNumberFormat="0" applyBorder="0" applyAlignment="0" applyProtection="0"/>
    <xf numFmtId="0" fontId="2" fillId="30" borderId="0" applyNumberFormat="0" applyBorder="0" applyAlignment="0" applyProtection="0"/>
    <xf numFmtId="0" fontId="13" fillId="3" borderId="0" applyNumberFormat="0" applyBorder="0" applyAlignment="0" applyProtection="0"/>
    <xf numFmtId="0" fontId="2" fillId="22" borderId="0" applyNumberFormat="0" applyBorder="0" applyAlignment="0" applyProtection="0"/>
    <xf numFmtId="0" fontId="18" fillId="7" borderId="4" applyNumberFormat="0" applyAlignment="0" applyProtection="0"/>
    <xf numFmtId="0" fontId="2" fillId="11" borderId="0" applyNumberFormat="0" applyBorder="0" applyAlignment="0" applyProtection="0"/>
    <xf numFmtId="0" fontId="14" fillId="4" borderId="0" applyNumberFormat="0" applyBorder="0" applyAlignment="0" applyProtection="0"/>
    <xf numFmtId="0" fontId="2" fillId="31" borderId="0" applyNumberFormat="0" applyBorder="0" applyAlignment="0" applyProtection="0"/>
    <xf numFmtId="0" fontId="2" fillId="30" borderId="0" applyNumberFormat="0" applyBorder="0" applyAlignment="0" applyProtection="0"/>
    <xf numFmtId="167" fontId="2" fillId="0" borderId="0" applyFont="0" applyFill="0" applyBorder="0" applyAlignment="0" applyProtection="0"/>
    <xf numFmtId="0" fontId="20" fillId="29"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3" fillId="3" borderId="0" applyNumberFormat="0" applyBorder="0" applyAlignment="0" applyProtection="0"/>
    <xf numFmtId="168" fontId="2" fillId="0" borderId="0" applyFont="0" applyFill="0" applyBorder="0" applyAlignment="0" applyProtection="0"/>
    <xf numFmtId="9" fontId="2" fillId="0" borderId="0" applyFont="0" applyFill="0" applyBorder="0" applyAlignment="0" applyProtection="0"/>
    <xf numFmtId="0" fontId="7" fillId="0" borderId="6" applyNumberFormat="0" applyFill="0" applyAlignment="0" applyProtection="0"/>
    <xf numFmtId="0" fontId="20" fillId="32" borderId="0" applyNumberFormat="0" applyBorder="0" applyAlignment="0" applyProtection="0"/>
    <xf numFmtId="0" fontId="20" fillId="17" borderId="0" applyNumberFormat="0" applyBorder="0" applyAlignment="0" applyProtection="0"/>
    <xf numFmtId="0" fontId="7" fillId="0" borderId="6" applyNumberFormat="0" applyFill="0" applyAlignment="0" applyProtection="0"/>
    <xf numFmtId="0" fontId="14" fillId="4" borderId="0" applyNumberFormat="0" applyBorder="0" applyAlignment="0" applyProtection="0"/>
    <xf numFmtId="0" fontId="20" fillId="13" borderId="0" applyNumberFormat="0" applyBorder="0" applyAlignment="0" applyProtection="0"/>
    <xf numFmtId="0" fontId="15" fillId="5" borderId="0" applyNumberFormat="0" applyBorder="0" applyAlignment="0" applyProtection="0"/>
    <xf numFmtId="0" fontId="2" fillId="18" borderId="0" applyNumberFormat="0" applyBorder="0" applyAlignment="0" applyProtection="0"/>
    <xf numFmtId="0" fontId="20" fillId="32" borderId="0" applyNumberFormat="0" applyBorder="0" applyAlignment="0" applyProtection="0"/>
    <xf numFmtId="0" fontId="2" fillId="30" borderId="0" applyNumberFormat="0" applyBorder="0" applyAlignment="0" applyProtection="0"/>
    <xf numFmtId="0" fontId="20" fillId="29" borderId="0" applyNumberFormat="0" applyBorder="0" applyAlignment="0" applyProtection="0"/>
    <xf numFmtId="0" fontId="12" fillId="0" borderId="0" applyNumberFormat="0" applyFill="0" applyBorder="0" applyAlignment="0" applyProtection="0"/>
    <xf numFmtId="0" fontId="7" fillId="0" borderId="6" applyNumberFormat="0" applyFill="0" applyAlignment="0" applyProtection="0"/>
    <xf numFmtId="0" fontId="16" fillId="6" borderId="1" applyNumberFormat="0" applyAlignment="0" applyProtection="0"/>
    <xf numFmtId="0" fontId="13" fillId="3" borderId="0" applyNumberFormat="0" applyBorder="0" applyAlignment="0" applyProtection="0"/>
    <xf numFmtId="0" fontId="20" fillId="28" borderId="0" applyNumberFormat="0" applyBorder="0" applyAlignment="0" applyProtection="0"/>
    <xf numFmtId="0" fontId="20" fillId="17" borderId="0" applyNumberFormat="0" applyBorder="0" applyAlignment="0" applyProtection="0"/>
    <xf numFmtId="0" fontId="16" fillId="6" borderId="1" applyNumberFormat="0" applyAlignment="0" applyProtection="0"/>
    <xf numFmtId="0" fontId="20" fillId="25" borderId="0" applyNumberFormat="0" applyBorder="0" applyAlignment="0" applyProtection="0"/>
    <xf numFmtId="0" fontId="18" fillId="7" borderId="4" applyNumberFormat="0" applyAlignment="0" applyProtection="0"/>
    <xf numFmtId="0" fontId="2" fillId="26" borderId="0" applyNumberFormat="0" applyBorder="0" applyAlignment="0" applyProtection="0"/>
    <xf numFmtId="0" fontId="16" fillId="6" borderId="1" applyNumberFormat="0" applyAlignment="0" applyProtection="0"/>
    <xf numFmtId="0" fontId="20" fillId="28"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12" fillId="0" borderId="0" applyNumberFormat="0" applyFill="0" applyBorder="0" applyAlignment="0" applyProtection="0"/>
    <xf numFmtId="0" fontId="20" fillId="17" borderId="0" applyNumberFormat="0" applyBorder="0" applyAlignment="0" applyProtection="0"/>
    <xf numFmtId="167" fontId="2" fillId="0" borderId="0" applyFont="0" applyFill="0" applyBorder="0" applyAlignment="0" applyProtection="0"/>
    <xf numFmtId="0" fontId="15" fillId="5" borderId="0" applyNumberFormat="0" applyBorder="0" applyAlignment="0" applyProtection="0"/>
    <xf numFmtId="0" fontId="20" fillId="32" borderId="0" applyNumberFormat="0" applyBorder="0" applyAlignment="0" applyProtection="0"/>
    <xf numFmtId="0" fontId="20" fillId="29" borderId="0" applyNumberFormat="0" applyBorder="0" applyAlignment="0" applyProtection="0"/>
    <xf numFmtId="0" fontId="20" fillId="28" borderId="0" applyNumberFormat="0" applyBorder="0" applyAlignment="0" applyProtection="0"/>
    <xf numFmtId="0" fontId="14" fillId="4" borderId="0" applyNumberFormat="0" applyBorder="0" applyAlignment="0" applyProtection="0"/>
    <xf numFmtId="0" fontId="20" fillId="20" borderId="0" applyNumberFormat="0" applyBorder="0" applyAlignment="0" applyProtection="0"/>
    <xf numFmtId="0" fontId="13" fillId="3" borderId="0" applyNumberFormat="0" applyBorder="0" applyAlignment="0" applyProtection="0"/>
    <xf numFmtId="0" fontId="2" fillId="11" borderId="0" applyNumberFormat="0" applyBorder="0" applyAlignment="0" applyProtection="0"/>
    <xf numFmtId="0" fontId="2" fillId="26" borderId="0" applyNumberFormat="0" applyBorder="0" applyAlignment="0" applyProtection="0"/>
    <xf numFmtId="0" fontId="15" fillId="5" borderId="0" applyNumberFormat="0" applyBorder="0" applyAlignment="0" applyProtection="0"/>
    <xf numFmtId="0" fontId="20" fillId="16"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8" borderId="5" applyNumberFormat="0" applyFont="0" applyAlignment="0" applyProtection="0"/>
    <xf numFmtId="0" fontId="2" fillId="23" borderId="0" applyNumberFormat="0" applyBorder="0" applyAlignment="0" applyProtection="0"/>
    <xf numFmtId="0" fontId="13" fillId="3" borderId="0" applyNumberFormat="0" applyBorder="0" applyAlignment="0" applyProtection="0"/>
    <xf numFmtId="0" fontId="2" fillId="18" borderId="0" applyNumberFormat="0" applyBorder="0" applyAlignment="0" applyProtection="0"/>
    <xf numFmtId="0" fontId="20" fillId="32" borderId="0" applyNumberFormat="0" applyBorder="0" applyAlignment="0" applyProtection="0"/>
    <xf numFmtId="0" fontId="20" fillId="32" borderId="0" applyNumberFormat="0" applyBorder="0" applyAlignment="0" applyProtection="0"/>
    <xf numFmtId="0" fontId="20" fillId="12" borderId="0" applyNumberFormat="0" applyBorder="0" applyAlignment="0" applyProtection="0"/>
    <xf numFmtId="0" fontId="20" fillId="24" borderId="0" applyNumberFormat="0" applyBorder="0" applyAlignment="0" applyProtection="0"/>
    <xf numFmtId="0" fontId="14" fillId="4" borderId="0" applyNumberFormat="0" applyBorder="0" applyAlignment="0" applyProtection="0"/>
    <xf numFmtId="0" fontId="20" fillId="17" borderId="0" applyNumberFormat="0" applyBorder="0" applyAlignment="0" applyProtection="0"/>
    <xf numFmtId="0" fontId="14" fillId="4" borderId="0" applyNumberFormat="0" applyBorder="0" applyAlignment="0" applyProtection="0"/>
    <xf numFmtId="0" fontId="2" fillId="8" borderId="5" applyNumberFormat="0" applyFont="0" applyAlignment="0" applyProtection="0"/>
    <xf numFmtId="0" fontId="20" fillId="25" borderId="0" applyNumberFormat="0" applyBorder="0" applyAlignment="0" applyProtection="0"/>
    <xf numFmtId="0" fontId="14" fillId="4"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0" fillId="29" borderId="0" applyNumberFormat="0" applyBorder="0" applyAlignment="0" applyProtection="0"/>
    <xf numFmtId="0" fontId="2" fillId="14" borderId="0" applyNumberFormat="0" applyBorder="0" applyAlignment="0" applyProtection="0"/>
    <xf numFmtId="0" fontId="20" fillId="28" borderId="0" applyNumberFormat="0" applyBorder="0" applyAlignment="0" applyProtection="0"/>
    <xf numFmtId="0" fontId="20" fillId="24" borderId="0" applyNumberFormat="0" applyBorder="0" applyAlignment="0" applyProtection="0"/>
    <xf numFmtId="0" fontId="20" fillId="20" borderId="0" applyNumberFormat="0" applyBorder="0" applyAlignment="0" applyProtection="0"/>
    <xf numFmtId="167" fontId="2" fillId="0" borderId="0" applyFont="0" applyFill="0" applyBorder="0" applyAlignment="0" applyProtection="0"/>
    <xf numFmtId="0" fontId="16" fillId="6" borderId="1" applyNumberFormat="0" applyAlignment="0" applyProtection="0"/>
    <xf numFmtId="0" fontId="2" fillId="8" borderId="5" applyNumberFormat="0" applyFont="0" applyAlignment="0" applyProtection="0"/>
    <xf numFmtId="0" fontId="19" fillId="0" borderId="0" applyNumberFormat="0" applyFill="0" applyBorder="0" applyAlignment="0" applyProtection="0"/>
    <xf numFmtId="0" fontId="20" fillId="13" borderId="0" applyNumberFormat="0" applyBorder="0" applyAlignment="0" applyProtection="0"/>
    <xf numFmtId="0" fontId="15" fillId="5"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2" fillId="30" borderId="0" applyNumberFormat="0" applyBorder="0" applyAlignment="0" applyProtection="0"/>
    <xf numFmtId="0" fontId="2" fillId="18"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16" fillId="6" borderId="1" applyNumberFormat="0" applyAlignment="0" applyProtection="0"/>
    <xf numFmtId="0" fontId="20" fillId="29" borderId="0" applyNumberFormat="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7" fillId="0" borderId="3" applyNumberFormat="0" applyFill="0" applyAlignment="0" applyProtection="0"/>
    <xf numFmtId="0" fontId="12" fillId="0" borderId="0" applyNumberFormat="0" applyFill="0" applyBorder="0" applyAlignment="0" applyProtection="0"/>
    <xf numFmtId="0" fontId="20" fillId="25" borderId="0" applyNumberFormat="0" applyBorder="0" applyAlignment="0" applyProtection="0"/>
    <xf numFmtId="0" fontId="20" fillId="16" borderId="0" applyNumberFormat="0" applyBorder="0" applyAlignment="0" applyProtection="0"/>
    <xf numFmtId="0" fontId="12" fillId="0" borderId="0" applyNumberFormat="0" applyFill="0" applyBorder="0" applyAlignment="0" applyProtection="0"/>
    <xf numFmtId="0" fontId="20" fillId="9" borderId="0" applyNumberFormat="0" applyBorder="0" applyAlignment="0" applyProtection="0"/>
    <xf numFmtId="0" fontId="20" fillId="16" borderId="0" applyNumberFormat="0" applyBorder="0" applyAlignment="0" applyProtection="0"/>
    <xf numFmtId="0" fontId="2" fillId="31"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20" fillId="29" borderId="0" applyNumberFormat="0" applyBorder="0" applyAlignment="0" applyProtection="0"/>
    <xf numFmtId="0" fontId="12" fillId="0" borderId="0" applyNumberFormat="0" applyFill="0" applyBorder="0" applyAlignment="0" applyProtection="0"/>
    <xf numFmtId="0" fontId="20" fillId="13" borderId="0" applyNumberFormat="0" applyBorder="0" applyAlignment="0" applyProtection="0"/>
    <xf numFmtId="0" fontId="15" fillId="5" borderId="0" applyNumberFormat="0" applyBorder="0" applyAlignment="0" applyProtection="0"/>
    <xf numFmtId="0" fontId="20" fillId="17" borderId="0" applyNumberFormat="0" applyBorder="0" applyAlignment="0" applyProtection="0"/>
    <xf numFmtId="0" fontId="18" fillId="7" borderId="4" applyNumberFormat="0" applyAlignment="0" applyProtection="0"/>
    <xf numFmtId="0" fontId="18" fillId="7" borderId="4" applyNumberFormat="0" applyAlignment="0" applyProtection="0"/>
    <xf numFmtId="0" fontId="2" fillId="15" borderId="0" applyNumberFormat="0" applyBorder="0" applyAlignment="0" applyProtection="0"/>
    <xf numFmtId="0" fontId="7" fillId="0" borderId="6" applyNumberFormat="0" applyFill="0" applyAlignment="0" applyProtection="0"/>
    <xf numFmtId="0" fontId="16" fillId="6" borderId="1" applyNumberFormat="0" applyAlignment="0" applyProtection="0"/>
    <xf numFmtId="0" fontId="20" fillId="9" borderId="0" applyNumberFormat="0" applyBorder="0" applyAlignment="0" applyProtection="0"/>
    <xf numFmtId="0" fontId="20" fillId="29" borderId="0" applyNumberFormat="0" applyBorder="0" applyAlignment="0" applyProtection="0"/>
    <xf numFmtId="0" fontId="2" fillId="27" borderId="0" applyNumberFormat="0" applyBorder="0" applyAlignment="0" applyProtection="0"/>
    <xf numFmtId="0" fontId="17" fillId="0" borderId="3" applyNumberFormat="0" applyFill="0" applyAlignment="0" applyProtection="0"/>
    <xf numFmtId="0" fontId="20" fillId="32"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20" fillId="21" borderId="0" applyNumberFormat="0" applyBorder="0" applyAlignment="0" applyProtection="0"/>
    <xf numFmtId="0" fontId="15" fillId="5" borderId="0" applyNumberFormat="0" applyBorder="0" applyAlignment="0" applyProtection="0"/>
    <xf numFmtId="0" fontId="20" fillId="9" borderId="0" applyNumberFormat="0" applyBorder="0" applyAlignment="0" applyProtection="0"/>
    <xf numFmtId="0" fontId="20" fillId="13" borderId="0" applyNumberFormat="0" applyBorder="0" applyAlignment="0" applyProtection="0"/>
    <xf numFmtId="0" fontId="20" fillId="29" borderId="0" applyNumberFormat="0" applyBorder="0" applyAlignment="0" applyProtection="0"/>
    <xf numFmtId="0" fontId="20" fillId="20" borderId="0" applyNumberFormat="0" applyBorder="0" applyAlignment="0" applyProtection="0"/>
    <xf numFmtId="0" fontId="7" fillId="0" borderId="6" applyNumberFormat="0" applyFill="0" applyAlignment="0" applyProtection="0"/>
    <xf numFmtId="0" fontId="18" fillId="7" borderId="4" applyNumberFormat="0" applyAlignment="0" applyProtection="0"/>
    <xf numFmtId="0" fontId="20" fillId="17" borderId="0" applyNumberFormat="0" applyBorder="0" applyAlignment="0" applyProtection="0"/>
    <xf numFmtId="0" fontId="2" fillId="11" borderId="0" applyNumberFormat="0" applyBorder="0" applyAlignment="0" applyProtection="0"/>
    <xf numFmtId="0" fontId="17" fillId="0" borderId="3" applyNumberFormat="0" applyFill="0" applyAlignment="0" applyProtection="0"/>
    <xf numFmtId="0" fontId="20" fillId="17" borderId="0" applyNumberFormat="0" applyBorder="0" applyAlignment="0" applyProtection="0"/>
    <xf numFmtId="0" fontId="20" fillId="25" borderId="0" applyNumberFormat="0" applyBorder="0" applyAlignment="0" applyProtection="0"/>
    <xf numFmtId="0" fontId="18" fillId="7" borderId="4" applyNumberFormat="0" applyAlignment="0" applyProtection="0"/>
    <xf numFmtId="0" fontId="2" fillId="10" borderId="0" applyNumberFormat="0" applyBorder="0" applyAlignment="0" applyProtection="0"/>
    <xf numFmtId="0" fontId="16" fillId="6" borderId="1" applyNumberFormat="0" applyAlignment="0" applyProtection="0"/>
    <xf numFmtId="166" fontId="2" fillId="0" borderId="0" applyFont="0" applyFill="0" applyBorder="0" applyAlignment="0" applyProtection="0"/>
    <xf numFmtId="0" fontId="2" fillId="10"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2" fillId="11" borderId="0" applyNumberFormat="0" applyBorder="0" applyAlignment="0" applyProtection="0"/>
    <xf numFmtId="0" fontId="2" fillId="8" borderId="5" applyNumberFormat="0" applyFont="0" applyAlignment="0" applyProtection="0"/>
    <xf numFmtId="0" fontId="2" fillId="19" borderId="0" applyNumberFormat="0" applyBorder="0" applyAlignment="0" applyProtection="0"/>
    <xf numFmtId="0" fontId="20" fillId="9" borderId="0" applyNumberFormat="0" applyBorder="0" applyAlignment="0" applyProtection="0"/>
    <xf numFmtId="0" fontId="18" fillId="7" borderId="4" applyNumberFormat="0" applyAlignment="0" applyProtection="0"/>
    <xf numFmtId="0" fontId="2" fillId="2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0" fontId="2" fillId="19" borderId="0" applyNumberFormat="0" applyBorder="0" applyAlignment="0" applyProtection="0"/>
    <xf numFmtId="0" fontId="20" fillId="12" borderId="0" applyNumberFormat="0" applyBorder="0" applyAlignment="0" applyProtection="0"/>
    <xf numFmtId="0" fontId="20" fillId="24" borderId="0" applyNumberFormat="0" applyBorder="0" applyAlignment="0" applyProtection="0"/>
    <xf numFmtId="0" fontId="20" fillId="29" borderId="0" applyNumberFormat="0" applyBorder="0" applyAlignment="0" applyProtection="0"/>
    <xf numFmtId="0" fontId="17" fillId="0" borderId="3" applyNumberFormat="0" applyFill="0" applyAlignment="0" applyProtection="0"/>
    <xf numFmtId="0" fontId="20" fillId="21" borderId="0" applyNumberFormat="0" applyBorder="0" applyAlignment="0" applyProtection="0"/>
    <xf numFmtId="0" fontId="20" fillId="13" borderId="0" applyNumberFormat="0" applyBorder="0" applyAlignment="0" applyProtection="0"/>
    <xf numFmtId="0" fontId="17" fillId="0" borderId="3" applyNumberFormat="0" applyFill="0" applyAlignment="0" applyProtection="0"/>
    <xf numFmtId="0" fontId="20" fillId="25" borderId="0" applyNumberFormat="0" applyBorder="0" applyAlignment="0" applyProtection="0"/>
    <xf numFmtId="0" fontId="13" fillId="3" borderId="0" applyNumberFormat="0" applyBorder="0" applyAlignment="0" applyProtection="0"/>
    <xf numFmtId="0" fontId="20" fillId="9" borderId="0" applyNumberFormat="0" applyBorder="0" applyAlignment="0" applyProtection="0"/>
    <xf numFmtId="0" fontId="20" fillId="28" borderId="0" applyNumberFormat="0" applyBorder="0" applyAlignment="0" applyProtection="0"/>
    <xf numFmtId="0" fontId="2" fillId="26" borderId="0" applyNumberFormat="0" applyBorder="0" applyAlignment="0" applyProtection="0"/>
    <xf numFmtId="0" fontId="20" fillId="16" borderId="0" applyNumberFormat="0" applyBorder="0" applyAlignment="0" applyProtection="0"/>
    <xf numFmtId="0" fontId="19" fillId="0" borderId="0" applyNumberFormat="0" applyFill="0" applyBorder="0" applyAlignment="0" applyProtection="0"/>
    <xf numFmtId="0" fontId="20" fillId="25" borderId="0" applyNumberFormat="0" applyBorder="0" applyAlignment="0" applyProtection="0"/>
    <xf numFmtId="0" fontId="20" fillId="29" borderId="0" applyNumberFormat="0" applyBorder="0" applyAlignment="0" applyProtection="0"/>
    <xf numFmtId="0" fontId="12" fillId="0" borderId="0" applyNumberFormat="0" applyFill="0" applyBorder="0" applyAlignment="0" applyProtection="0"/>
    <xf numFmtId="0" fontId="20" fillId="13" borderId="0" applyNumberFormat="0" applyBorder="0" applyAlignment="0" applyProtection="0"/>
    <xf numFmtId="0" fontId="20" fillId="25" borderId="0" applyNumberFormat="0" applyBorder="0" applyAlignment="0" applyProtection="0"/>
    <xf numFmtId="0" fontId="20" fillId="9" borderId="0" applyNumberFormat="0" applyBorder="0" applyAlignment="0" applyProtection="0"/>
    <xf numFmtId="0" fontId="7" fillId="0" borderId="6" applyNumberFormat="0" applyFill="0" applyAlignment="0" applyProtection="0"/>
    <xf numFmtId="0" fontId="20" fillId="24" borderId="0" applyNumberFormat="0" applyBorder="0" applyAlignment="0" applyProtection="0"/>
    <xf numFmtId="166" fontId="2" fillId="0" borderId="0" applyFont="0" applyFill="0" applyBorder="0" applyAlignment="0" applyProtection="0"/>
    <xf numFmtId="0" fontId="19" fillId="0" borderId="0" applyNumberFormat="0" applyFill="0" applyBorder="0" applyAlignment="0" applyProtection="0"/>
    <xf numFmtId="0" fontId="20" fillId="20" borderId="0" applyNumberFormat="0" applyBorder="0" applyAlignment="0" applyProtection="0"/>
    <xf numFmtId="0" fontId="18" fillId="7" borderId="4" applyNumberFormat="0" applyAlignment="0" applyProtection="0"/>
    <xf numFmtId="0" fontId="2" fillId="23" borderId="0" applyNumberFormat="0" applyBorder="0" applyAlignment="0" applyProtection="0"/>
    <xf numFmtId="0" fontId="19" fillId="0" borderId="0" applyNumberFormat="0" applyFill="0" applyBorder="0" applyAlignment="0" applyProtection="0"/>
    <xf numFmtId="0" fontId="20" fillId="20"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16" borderId="0" applyNumberFormat="0" applyBorder="0" applyAlignment="0" applyProtection="0"/>
    <xf numFmtId="168" fontId="2" fillId="0" borderId="0" applyFont="0" applyFill="0" applyBorder="0" applyAlignment="0" applyProtection="0"/>
    <xf numFmtId="0" fontId="2" fillId="30" borderId="0" applyNumberFormat="0" applyBorder="0" applyAlignment="0" applyProtection="0"/>
    <xf numFmtId="0" fontId="18" fillId="7" borderId="4" applyNumberFormat="0" applyAlignment="0" applyProtection="0"/>
    <xf numFmtId="0" fontId="2" fillId="18" borderId="0" applyNumberFormat="0" applyBorder="0" applyAlignment="0" applyProtection="0"/>
    <xf numFmtId="0" fontId="20" fillId="24" borderId="0" applyNumberFormat="0" applyBorder="0" applyAlignment="0" applyProtection="0"/>
    <xf numFmtId="0" fontId="20" fillId="29" borderId="0" applyNumberFormat="0" applyBorder="0" applyAlignment="0" applyProtection="0"/>
    <xf numFmtId="0" fontId="20" fillId="24" borderId="0" applyNumberFormat="0" applyBorder="0" applyAlignment="0" applyProtection="0"/>
    <xf numFmtId="0" fontId="16" fillId="6" borderId="1" applyNumberFormat="0" applyAlignment="0" applyProtection="0"/>
    <xf numFmtId="0" fontId="14" fillId="4" borderId="0" applyNumberFormat="0" applyBorder="0" applyAlignment="0" applyProtection="0"/>
    <xf numFmtId="0" fontId="2" fillId="11" borderId="0" applyNumberFormat="0" applyBorder="0" applyAlignment="0" applyProtection="0"/>
    <xf numFmtId="0" fontId="2" fillId="26" borderId="0" applyNumberFormat="0" applyBorder="0" applyAlignment="0" applyProtection="0"/>
    <xf numFmtId="0" fontId="14" fillId="4" borderId="0" applyNumberFormat="0" applyBorder="0" applyAlignment="0" applyProtection="0"/>
    <xf numFmtId="0" fontId="20" fillId="32" borderId="0" applyNumberFormat="0" applyBorder="0" applyAlignment="0" applyProtection="0"/>
    <xf numFmtId="0" fontId="20" fillId="32" borderId="0" applyNumberFormat="0" applyBorder="0" applyAlignment="0" applyProtection="0"/>
    <xf numFmtId="166" fontId="2" fillId="0" borderId="0" applyFont="0" applyFill="0" applyBorder="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12" fillId="0" borderId="0" applyNumberFormat="0" applyFill="0" applyBorder="0" applyAlignment="0" applyProtection="0"/>
    <xf numFmtId="0" fontId="19" fillId="0" borderId="0" applyNumberFormat="0" applyFill="0" applyBorder="0" applyAlignment="0" applyProtection="0"/>
    <xf numFmtId="0" fontId="20" fillId="25" borderId="0" applyNumberFormat="0" applyBorder="0" applyAlignment="0" applyProtection="0"/>
    <xf numFmtId="0" fontId="12" fillId="0" borderId="0" applyNumberFormat="0" applyFill="0" applyBorder="0" applyAlignment="0" applyProtection="0"/>
    <xf numFmtId="0" fontId="2" fillId="15" borderId="0" applyNumberFormat="0" applyBorder="0" applyAlignment="0" applyProtection="0"/>
    <xf numFmtId="0" fontId="7" fillId="0" borderId="6" applyNumberFormat="0" applyFill="0" applyAlignment="0" applyProtection="0"/>
    <xf numFmtId="0" fontId="7" fillId="0" borderId="6" applyNumberFormat="0" applyFill="0" applyAlignment="0" applyProtection="0"/>
    <xf numFmtId="0" fontId="2" fillId="19"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20" fillId="32" borderId="0" applyNumberFormat="0" applyBorder="0" applyAlignment="0" applyProtection="0"/>
    <xf numFmtId="0" fontId="2" fillId="22" borderId="0" applyNumberFormat="0" applyBorder="0" applyAlignment="0" applyProtection="0"/>
    <xf numFmtId="0" fontId="15" fillId="5" borderId="0" applyNumberFormat="0" applyBorder="0" applyAlignment="0" applyProtection="0"/>
    <xf numFmtId="0" fontId="2" fillId="11" borderId="0" applyNumberFormat="0" applyBorder="0" applyAlignment="0" applyProtection="0"/>
    <xf numFmtId="0" fontId="14" fillId="4" borderId="0" applyNumberFormat="0" applyBorder="0" applyAlignment="0" applyProtection="0"/>
    <xf numFmtId="0" fontId="20" fillId="16" borderId="0" applyNumberFormat="0" applyBorder="0" applyAlignment="0" applyProtection="0"/>
    <xf numFmtId="0" fontId="18" fillId="7" borderId="4" applyNumberFormat="0" applyAlignment="0" applyProtection="0"/>
    <xf numFmtId="0" fontId="20" fillId="9" borderId="0" applyNumberFormat="0" applyBorder="0" applyAlignment="0" applyProtection="0"/>
    <xf numFmtId="0" fontId="20" fillId="28" borderId="0" applyNumberFormat="0" applyBorder="0" applyAlignment="0" applyProtection="0"/>
    <xf numFmtId="0" fontId="20" fillId="25"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0" fontId="2" fillId="23" borderId="0" applyNumberFormat="0" applyBorder="0" applyAlignment="0" applyProtection="0"/>
    <xf numFmtId="0" fontId="2" fillId="31" borderId="0" applyNumberFormat="0" applyBorder="0" applyAlignment="0" applyProtection="0"/>
    <xf numFmtId="167" fontId="2" fillId="0" borderId="0" applyFont="0" applyFill="0" applyBorder="0" applyAlignment="0" applyProtection="0"/>
    <xf numFmtId="0" fontId="2" fillId="14"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2" fillId="8" borderId="5" applyNumberFormat="0" applyFont="0" applyAlignment="0" applyProtection="0"/>
    <xf numFmtId="0" fontId="20" fillId="21" borderId="0" applyNumberFormat="0" applyBorder="0" applyAlignment="0" applyProtection="0"/>
    <xf numFmtId="0" fontId="20" fillId="13" borderId="0" applyNumberFormat="0" applyBorder="0" applyAlignment="0" applyProtection="0"/>
    <xf numFmtId="0" fontId="16" fillId="6" borderId="1" applyNumberFormat="0" applyAlignment="0" applyProtection="0"/>
    <xf numFmtId="0" fontId="20" fillId="17" borderId="0" applyNumberFormat="0" applyBorder="0" applyAlignment="0" applyProtection="0"/>
    <xf numFmtId="0" fontId="20" fillId="9" borderId="0" applyNumberFormat="0" applyBorder="0" applyAlignment="0" applyProtection="0"/>
    <xf numFmtId="0" fontId="20" fillId="21" borderId="0" applyNumberFormat="0" applyBorder="0" applyAlignment="0" applyProtection="0"/>
    <xf numFmtId="0" fontId="20" fillId="12" borderId="0" applyNumberFormat="0" applyBorder="0" applyAlignment="0" applyProtection="0"/>
    <xf numFmtId="0" fontId="20" fillId="28" borderId="0" applyNumberFormat="0" applyBorder="0" applyAlignment="0" applyProtection="0"/>
    <xf numFmtId="0" fontId="7" fillId="0" borderId="6" applyNumberFormat="0" applyFill="0" applyAlignment="0" applyProtection="0"/>
    <xf numFmtId="0" fontId="2" fillId="15" borderId="0" applyNumberFormat="0" applyBorder="0" applyAlignment="0" applyProtection="0"/>
    <xf numFmtId="0" fontId="20" fillId="16" borderId="0" applyNumberFormat="0" applyBorder="0" applyAlignment="0" applyProtection="0"/>
    <xf numFmtId="0" fontId="15" fillId="5" borderId="0" applyNumberFormat="0" applyBorder="0" applyAlignment="0" applyProtection="0"/>
    <xf numFmtId="0" fontId="20" fillId="16" borderId="0" applyNumberFormat="0" applyBorder="0" applyAlignment="0" applyProtection="0"/>
    <xf numFmtId="0" fontId="7" fillId="0" borderId="6" applyNumberFormat="0" applyFill="0" applyAlignment="0" applyProtection="0"/>
    <xf numFmtId="0" fontId="20" fillId="32" borderId="0" applyNumberFormat="0" applyBorder="0" applyAlignment="0" applyProtection="0"/>
    <xf numFmtId="0" fontId="18" fillId="7" borderId="4" applyNumberFormat="0" applyAlignment="0" applyProtection="0"/>
    <xf numFmtId="0" fontId="16" fillId="6" borderId="1" applyNumberFormat="0" applyAlignment="0" applyProtection="0"/>
    <xf numFmtId="0" fontId="2" fillId="10" borderId="0" applyNumberFormat="0" applyBorder="0" applyAlignment="0" applyProtection="0"/>
    <xf numFmtId="0" fontId="17" fillId="0" borderId="3"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20" fillId="9" borderId="0" applyNumberFormat="0" applyBorder="0" applyAlignment="0" applyProtection="0"/>
    <xf numFmtId="0" fontId="14" fillId="4" borderId="0" applyNumberFormat="0" applyBorder="0" applyAlignment="0" applyProtection="0"/>
    <xf numFmtId="0" fontId="17" fillId="0" borderId="3" applyNumberFormat="0" applyFill="0" applyAlignment="0" applyProtection="0"/>
    <xf numFmtId="0" fontId="20" fillId="9" borderId="0" applyNumberFormat="0" applyBorder="0" applyAlignment="0" applyProtection="0"/>
    <xf numFmtId="0" fontId="2" fillId="31" borderId="0" applyNumberFormat="0" applyBorder="0" applyAlignment="0" applyProtection="0"/>
    <xf numFmtId="0" fontId="7" fillId="0" borderId="6" applyNumberFormat="0" applyFill="0" applyAlignment="0" applyProtection="0"/>
    <xf numFmtId="0" fontId="13" fillId="3" borderId="0" applyNumberFormat="0" applyBorder="0" applyAlignment="0" applyProtection="0"/>
    <xf numFmtId="0" fontId="20" fillId="24" borderId="0" applyNumberFormat="0" applyBorder="0" applyAlignment="0" applyProtection="0"/>
    <xf numFmtId="0" fontId="2" fillId="14" borderId="0" applyNumberFormat="0" applyBorder="0" applyAlignment="0" applyProtection="0"/>
    <xf numFmtId="0" fontId="7" fillId="0" borderId="6" applyNumberFormat="0" applyFill="0" applyAlignment="0" applyProtection="0"/>
    <xf numFmtId="0" fontId="2" fillId="15"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20" fillId="28" borderId="0" applyNumberFormat="0" applyBorder="0" applyAlignment="0" applyProtection="0"/>
    <xf numFmtId="0" fontId="2" fillId="31" borderId="0" applyNumberFormat="0" applyBorder="0" applyAlignment="0" applyProtection="0"/>
    <xf numFmtId="0" fontId="20" fillId="17" borderId="0" applyNumberFormat="0" applyBorder="0" applyAlignment="0" applyProtection="0"/>
    <xf numFmtId="0" fontId="20" fillId="25" borderId="0" applyNumberFormat="0" applyBorder="0" applyAlignment="0" applyProtection="0"/>
    <xf numFmtId="0" fontId="20" fillId="24" borderId="0" applyNumberFormat="0" applyBorder="0" applyAlignment="0" applyProtection="0"/>
    <xf numFmtId="0" fontId="7" fillId="0" borderId="6" applyNumberFormat="0" applyFill="0" applyAlignment="0" applyProtection="0"/>
    <xf numFmtId="0" fontId="2" fillId="23"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14" fillId="4" borderId="0" applyNumberFormat="0" applyBorder="0" applyAlignment="0" applyProtection="0"/>
    <xf numFmtId="0" fontId="20" fillId="29" borderId="0" applyNumberFormat="0" applyBorder="0" applyAlignment="0" applyProtection="0"/>
    <xf numFmtId="0" fontId="20" fillId="17" borderId="0" applyNumberFormat="0" applyBorder="0" applyAlignment="0" applyProtection="0"/>
    <xf numFmtId="0" fontId="20" fillId="16"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20" fillId="13" borderId="0" applyNumberFormat="0" applyBorder="0" applyAlignment="0" applyProtection="0"/>
    <xf numFmtId="0" fontId="20" fillId="12" borderId="0" applyNumberFormat="0" applyBorder="0" applyAlignment="0" applyProtection="0"/>
    <xf numFmtId="0" fontId="18" fillId="7" borderId="4" applyNumberFormat="0" applyAlignment="0" applyProtection="0"/>
    <xf numFmtId="0" fontId="19" fillId="0" borderId="0" applyNumberFormat="0" applyFill="0" applyBorder="0" applyAlignment="0" applyProtection="0"/>
    <xf numFmtId="0" fontId="20" fillId="9" borderId="0" applyNumberFormat="0" applyBorder="0" applyAlignment="0" applyProtection="0"/>
    <xf numFmtId="0" fontId="7" fillId="0" borderId="6" applyNumberFormat="0" applyFill="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8" fillId="7" borderId="4" applyNumberFormat="0" applyAlignment="0" applyProtection="0"/>
    <xf numFmtId="0" fontId="20" fillId="12" borderId="0" applyNumberFormat="0" applyBorder="0" applyAlignment="0" applyProtection="0"/>
    <xf numFmtId="0" fontId="20" fillId="17" borderId="0" applyNumberFormat="0" applyBorder="0" applyAlignment="0" applyProtection="0"/>
    <xf numFmtId="0" fontId="17" fillId="0" borderId="3" applyNumberFormat="0" applyFill="0" applyAlignment="0" applyProtection="0"/>
    <xf numFmtId="0" fontId="16" fillId="6" borderId="1" applyNumberFormat="0" applyAlignment="0" applyProtection="0"/>
    <xf numFmtId="0" fontId="15" fillId="5" borderId="0" applyNumberFormat="0" applyBorder="0" applyAlignment="0" applyProtection="0"/>
    <xf numFmtId="0" fontId="14" fillId="4" borderId="0" applyNumberFormat="0" applyBorder="0" applyAlignment="0" applyProtection="0"/>
    <xf numFmtId="0" fontId="20" fillId="20" borderId="0" applyNumberFormat="0" applyBorder="0" applyAlignment="0" applyProtection="0"/>
    <xf numFmtId="0" fontId="19" fillId="0" borderId="0" applyNumberFormat="0" applyFill="0" applyBorder="0" applyAlignment="0" applyProtection="0"/>
    <xf numFmtId="0" fontId="16" fillId="6" borderId="1" applyNumberFormat="0" applyAlignment="0" applyProtection="0"/>
    <xf numFmtId="0" fontId="20" fillId="29" borderId="0" applyNumberFormat="0" applyBorder="0" applyAlignment="0" applyProtection="0"/>
    <xf numFmtId="0" fontId="20" fillId="32" borderId="0" applyNumberFormat="0" applyBorder="0" applyAlignment="0" applyProtection="0"/>
    <xf numFmtId="0" fontId="16" fillId="6" borderId="1" applyNumberFormat="0" applyAlignment="0" applyProtection="0"/>
    <xf numFmtId="0" fontId="20" fillId="28"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9" borderId="0" applyNumberFormat="0" applyBorder="0" applyAlignment="0" applyProtection="0"/>
    <xf numFmtId="0" fontId="2" fillId="26" borderId="0" applyNumberFormat="0" applyBorder="0" applyAlignment="0" applyProtection="0"/>
    <xf numFmtId="0" fontId="7" fillId="0" borderId="6" applyNumberFormat="0" applyFill="0" applyAlignment="0" applyProtection="0"/>
    <xf numFmtId="0" fontId="19" fillId="0" borderId="0" applyNumberFormat="0" applyFill="0" applyBorder="0" applyAlignment="0" applyProtection="0"/>
    <xf numFmtId="0" fontId="20" fillId="32" borderId="0" applyNumberFormat="0" applyBorder="0" applyAlignment="0" applyProtection="0"/>
    <xf numFmtId="0" fontId="20" fillId="20" borderId="0" applyNumberFormat="0" applyBorder="0" applyAlignment="0" applyProtection="0"/>
    <xf numFmtId="0" fontId="20" fillId="28" borderId="0" applyNumberFormat="0" applyBorder="0" applyAlignment="0" applyProtection="0"/>
    <xf numFmtId="0" fontId="2" fillId="30" borderId="0" applyNumberFormat="0" applyBorder="0" applyAlignment="0" applyProtection="0"/>
    <xf numFmtId="0" fontId="20" fillId="28" borderId="0" applyNumberFormat="0" applyBorder="0" applyAlignment="0" applyProtection="0"/>
    <xf numFmtId="0" fontId="13" fillId="3" borderId="0" applyNumberFormat="0" applyBorder="0" applyAlignment="0" applyProtection="0"/>
    <xf numFmtId="0" fontId="16" fillId="6" borderId="1" applyNumberFormat="0" applyAlignment="0" applyProtection="0"/>
    <xf numFmtId="167" fontId="2" fillId="0" borderId="0" applyFont="0" applyFill="0" applyBorder="0" applyAlignment="0" applyProtection="0"/>
    <xf numFmtId="0" fontId="2" fillId="11" borderId="0" applyNumberFormat="0" applyBorder="0" applyAlignment="0" applyProtection="0"/>
    <xf numFmtId="0" fontId="13" fillId="3" borderId="0" applyNumberFormat="0" applyBorder="0" applyAlignment="0" applyProtection="0"/>
    <xf numFmtId="0" fontId="14" fillId="4" borderId="0" applyNumberFormat="0" applyBorder="0" applyAlignment="0" applyProtection="0"/>
    <xf numFmtId="0" fontId="20" fillId="16"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13" fillId="3" borderId="0" applyNumberFormat="0" applyBorder="0" applyAlignment="0" applyProtection="0"/>
    <xf numFmtId="0" fontId="14" fillId="4"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16" fillId="6" borderId="1" applyNumberFormat="0" applyAlignment="0" applyProtection="0"/>
    <xf numFmtId="0" fontId="2" fillId="22" borderId="0" applyNumberFormat="0" applyBorder="0" applyAlignment="0" applyProtection="0"/>
    <xf numFmtId="0" fontId="20" fillId="13" borderId="0" applyNumberFormat="0" applyBorder="0" applyAlignment="0" applyProtection="0"/>
    <xf numFmtId="0" fontId="18" fillId="7" borderId="4" applyNumberFormat="0" applyAlignment="0" applyProtection="0"/>
    <xf numFmtId="0" fontId="20" fillId="24"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13" fillId="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16" fillId="6" borderId="1" applyNumberFormat="0" applyAlignment="0" applyProtection="0"/>
    <xf numFmtId="0" fontId="2" fillId="23" borderId="0" applyNumberFormat="0" applyBorder="0" applyAlignment="0" applyProtection="0"/>
    <xf numFmtId="0" fontId="2" fillId="26" borderId="0" applyNumberFormat="0" applyBorder="0" applyAlignment="0" applyProtection="0"/>
    <xf numFmtId="0" fontId="12" fillId="0" borderId="0" applyNumberFormat="0" applyFill="0" applyBorder="0" applyAlignment="0" applyProtection="0"/>
    <xf numFmtId="0" fontId="15" fillId="5" borderId="0" applyNumberFormat="0" applyBorder="0" applyAlignment="0" applyProtection="0"/>
    <xf numFmtId="0" fontId="17" fillId="0" borderId="3" applyNumberFormat="0" applyFill="0" applyAlignment="0" applyProtection="0"/>
    <xf numFmtId="166" fontId="2" fillId="0" borderId="0" applyFont="0" applyFill="0" applyBorder="0" applyAlignment="0" applyProtection="0"/>
    <xf numFmtId="0" fontId="7" fillId="0" borderId="6" applyNumberFormat="0" applyFill="0" applyAlignment="0" applyProtection="0"/>
    <xf numFmtId="0" fontId="20" fillId="12" borderId="0" applyNumberFormat="0" applyBorder="0" applyAlignment="0" applyProtection="0"/>
    <xf numFmtId="0" fontId="12" fillId="0" borderId="0" applyNumberFormat="0" applyFill="0" applyBorder="0" applyAlignment="0" applyProtection="0"/>
    <xf numFmtId="0" fontId="20" fillId="13" borderId="0" applyNumberFormat="0" applyBorder="0" applyAlignment="0" applyProtection="0"/>
    <xf numFmtId="0" fontId="20" fillId="24" borderId="0" applyNumberFormat="0" applyBorder="0" applyAlignment="0" applyProtection="0"/>
    <xf numFmtId="166" fontId="2" fillId="0" borderId="0" applyFont="0" applyFill="0" applyBorder="0" applyAlignment="0" applyProtection="0"/>
    <xf numFmtId="0" fontId="19" fillId="0" borderId="0" applyNumberFormat="0" applyFill="0" applyBorder="0" applyAlignment="0" applyProtection="0"/>
    <xf numFmtId="0" fontId="13" fillId="3"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19" fillId="0" borderId="0" applyNumberFormat="0" applyFill="0" applyBorder="0" applyAlignment="0" applyProtection="0"/>
    <xf numFmtId="0" fontId="12" fillId="0" borderId="0" applyNumberFormat="0" applyFill="0" applyBorder="0" applyAlignment="0" applyProtection="0"/>
    <xf numFmtId="0" fontId="2" fillId="31" borderId="0" applyNumberFormat="0" applyBorder="0" applyAlignment="0" applyProtection="0"/>
    <xf numFmtId="0" fontId="15" fillId="5" borderId="0" applyNumberFormat="0" applyBorder="0" applyAlignment="0" applyProtection="0"/>
    <xf numFmtId="0" fontId="13" fillId="3" borderId="0" applyNumberFormat="0" applyBorder="0" applyAlignment="0" applyProtection="0"/>
    <xf numFmtId="0" fontId="20" fillId="32" borderId="0" applyNumberFormat="0" applyBorder="0" applyAlignment="0" applyProtection="0"/>
    <xf numFmtId="0" fontId="20" fillId="24" borderId="0" applyNumberFormat="0" applyBorder="0" applyAlignment="0" applyProtection="0"/>
    <xf numFmtId="0" fontId="20" fillId="13" borderId="0" applyNumberFormat="0" applyBorder="0" applyAlignment="0" applyProtection="0"/>
    <xf numFmtId="0" fontId="20" fillId="28" borderId="0" applyNumberFormat="0" applyBorder="0" applyAlignment="0" applyProtection="0"/>
    <xf numFmtId="0" fontId="2" fillId="27" borderId="0" applyNumberFormat="0" applyBorder="0" applyAlignment="0" applyProtection="0"/>
    <xf numFmtId="0" fontId="12" fillId="0" borderId="0" applyNumberFormat="0" applyFill="0" applyBorder="0" applyAlignment="0" applyProtection="0"/>
    <xf numFmtId="0" fontId="14" fillId="4" borderId="0" applyNumberFormat="0" applyBorder="0" applyAlignment="0" applyProtection="0"/>
    <xf numFmtId="0" fontId="7" fillId="0" borderId="6" applyNumberFormat="0" applyFill="0" applyAlignment="0" applyProtection="0"/>
    <xf numFmtId="0" fontId="20" fillId="25" borderId="0" applyNumberFormat="0" applyBorder="0" applyAlignment="0" applyProtection="0"/>
    <xf numFmtId="168" fontId="2" fillId="0" borderId="0" applyFont="0" applyFill="0" applyBorder="0" applyAlignment="0" applyProtection="0"/>
    <xf numFmtId="0" fontId="20" fillId="21" borderId="0" applyNumberFormat="0" applyBorder="0" applyAlignment="0" applyProtection="0"/>
    <xf numFmtId="0" fontId="7" fillId="0" borderId="6" applyNumberFormat="0" applyFill="0" applyAlignment="0" applyProtection="0"/>
    <xf numFmtId="0" fontId="20" fillId="29" borderId="0" applyNumberFormat="0" applyBorder="0" applyAlignment="0" applyProtection="0"/>
    <xf numFmtId="0" fontId="20" fillId="13" borderId="0" applyNumberFormat="0" applyBorder="0" applyAlignment="0" applyProtection="0"/>
    <xf numFmtId="0" fontId="2" fillId="23" borderId="0" applyNumberFormat="0" applyBorder="0" applyAlignment="0" applyProtection="0"/>
    <xf numFmtId="0" fontId="16" fillId="6" borderId="1" applyNumberFormat="0" applyAlignment="0" applyProtection="0"/>
    <xf numFmtId="0" fontId="20" fillId="25" borderId="0" applyNumberFormat="0" applyBorder="0" applyAlignment="0" applyProtection="0"/>
    <xf numFmtId="0" fontId="15" fillId="5" borderId="0" applyNumberFormat="0" applyBorder="0" applyAlignment="0" applyProtection="0"/>
    <xf numFmtId="0" fontId="19" fillId="0" borderId="0" applyNumberFormat="0" applyFill="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0" fillId="24" borderId="0" applyNumberFormat="0" applyBorder="0" applyAlignment="0" applyProtection="0"/>
    <xf numFmtId="0" fontId="15" fillId="5" borderId="0" applyNumberFormat="0" applyBorder="0" applyAlignment="0" applyProtection="0"/>
    <xf numFmtId="0" fontId="20" fillId="32" borderId="0" applyNumberFormat="0" applyBorder="0" applyAlignment="0" applyProtection="0"/>
    <xf numFmtId="0" fontId="7" fillId="0" borderId="6" applyNumberFormat="0" applyFill="0" applyAlignment="0" applyProtection="0"/>
    <xf numFmtId="0" fontId="20" fillId="17" borderId="0" applyNumberFormat="0" applyBorder="0" applyAlignment="0" applyProtection="0"/>
    <xf numFmtId="0" fontId="20" fillId="25"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 fillId="31" borderId="0" applyNumberFormat="0" applyBorder="0" applyAlignment="0" applyProtection="0"/>
    <xf numFmtId="0" fontId="15" fillId="5" borderId="0" applyNumberFormat="0" applyBorder="0" applyAlignment="0" applyProtection="0"/>
    <xf numFmtId="0" fontId="2" fillId="14"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19" fillId="0" borderId="0" applyNumberFormat="0" applyFill="0" applyBorder="0" applyAlignment="0" applyProtection="0"/>
    <xf numFmtId="0" fontId="2" fillId="19" borderId="0" applyNumberFormat="0" applyBorder="0" applyAlignment="0" applyProtection="0"/>
    <xf numFmtId="0" fontId="20" fillId="24" borderId="0" applyNumberFormat="0" applyBorder="0" applyAlignment="0" applyProtection="0"/>
    <xf numFmtId="0" fontId="20" fillId="17" borderId="0" applyNumberFormat="0" applyBorder="0" applyAlignment="0" applyProtection="0"/>
    <xf numFmtId="0" fontId="15" fillId="5" borderId="0" applyNumberFormat="0" applyBorder="0" applyAlignment="0" applyProtection="0"/>
    <xf numFmtId="0" fontId="20" fillId="20" borderId="0" applyNumberFormat="0" applyBorder="0" applyAlignment="0" applyProtection="0"/>
    <xf numFmtId="0" fontId="20" fillId="17" borderId="0" applyNumberFormat="0" applyBorder="0" applyAlignment="0" applyProtection="0"/>
    <xf numFmtId="0" fontId="2" fillId="27" borderId="0" applyNumberFormat="0" applyBorder="0" applyAlignment="0" applyProtection="0"/>
    <xf numFmtId="0" fontId="20" fillId="9" borderId="0" applyNumberFormat="0" applyBorder="0" applyAlignment="0" applyProtection="0"/>
    <xf numFmtId="0" fontId="2" fillId="23" borderId="0" applyNumberFormat="0" applyBorder="0" applyAlignment="0" applyProtection="0"/>
    <xf numFmtId="0" fontId="20" fillId="12" borderId="0" applyNumberFormat="0" applyBorder="0" applyAlignment="0" applyProtection="0"/>
    <xf numFmtId="0" fontId="20" fillId="25" borderId="0" applyNumberFormat="0" applyBorder="0" applyAlignment="0" applyProtection="0"/>
    <xf numFmtId="0" fontId="13" fillId="3" borderId="0" applyNumberFormat="0" applyBorder="0" applyAlignment="0" applyProtection="0"/>
    <xf numFmtId="0" fontId="18" fillId="7" borderId="4" applyNumberFormat="0" applyAlignment="0" applyProtection="0"/>
    <xf numFmtId="0" fontId="2" fillId="10" borderId="0" applyNumberFormat="0" applyBorder="0" applyAlignment="0" applyProtection="0"/>
    <xf numFmtId="0" fontId="20" fillId="17" borderId="0" applyNumberFormat="0" applyBorder="0" applyAlignment="0" applyProtection="0"/>
    <xf numFmtId="0" fontId="12" fillId="0" borderId="0" applyNumberFormat="0" applyFill="0" applyBorder="0" applyAlignment="0" applyProtection="0"/>
    <xf numFmtId="0" fontId="2" fillId="31" borderId="0" applyNumberFormat="0" applyBorder="0" applyAlignment="0" applyProtection="0"/>
    <xf numFmtId="0" fontId="7" fillId="0" borderId="6" applyNumberFormat="0" applyFill="0" applyAlignment="0" applyProtection="0"/>
    <xf numFmtId="0" fontId="20" fillId="9" borderId="0" applyNumberFormat="0" applyBorder="0" applyAlignment="0" applyProtection="0"/>
    <xf numFmtId="0" fontId="17" fillId="0" borderId="3" applyNumberFormat="0" applyFill="0" applyAlignment="0" applyProtection="0"/>
    <xf numFmtId="0" fontId="19" fillId="0" borderId="0" applyNumberFormat="0" applyFill="0" applyBorder="0" applyAlignment="0" applyProtection="0"/>
    <xf numFmtId="9" fontId="2" fillId="0" borderId="0" applyFont="0" applyFill="0" applyBorder="0" applyAlignment="0" applyProtection="0"/>
    <xf numFmtId="0" fontId="14" fillId="4" borderId="0" applyNumberFormat="0" applyBorder="0" applyAlignment="0" applyProtection="0"/>
    <xf numFmtId="0" fontId="14" fillId="4" borderId="0" applyNumberFormat="0" applyBorder="0" applyAlignment="0" applyProtection="0"/>
    <xf numFmtId="0" fontId="2" fillId="27" borderId="0" applyNumberFormat="0" applyBorder="0" applyAlignment="0" applyProtection="0"/>
    <xf numFmtId="0" fontId="2" fillId="14" borderId="0" applyNumberFormat="0" applyBorder="0" applyAlignment="0" applyProtection="0"/>
    <xf numFmtId="0" fontId="18" fillId="7" borderId="4" applyNumberFormat="0" applyAlignment="0" applyProtection="0"/>
    <xf numFmtId="0" fontId="20" fillId="21" borderId="0" applyNumberFormat="0" applyBorder="0" applyAlignment="0" applyProtection="0"/>
    <xf numFmtId="0" fontId="20" fillId="32"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14" fillId="4" borderId="0" applyNumberFormat="0" applyBorder="0" applyAlignment="0" applyProtection="0"/>
    <xf numFmtId="0" fontId="2" fillId="27" borderId="0" applyNumberFormat="0" applyBorder="0" applyAlignment="0" applyProtection="0"/>
    <xf numFmtId="0" fontId="20" fillId="24"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 fillId="27" borderId="0" applyNumberFormat="0" applyBorder="0" applyAlignment="0" applyProtection="0"/>
    <xf numFmtId="0" fontId="20" fillId="21" borderId="0" applyNumberFormat="0" applyBorder="0" applyAlignment="0" applyProtection="0"/>
    <xf numFmtId="0" fontId="2" fillId="15" borderId="0" applyNumberFormat="0" applyBorder="0" applyAlignment="0" applyProtection="0"/>
    <xf numFmtId="0" fontId="20" fillId="12" borderId="0" applyNumberFormat="0" applyBorder="0" applyAlignment="0" applyProtection="0"/>
    <xf numFmtId="0" fontId="20" fillId="28" borderId="0" applyNumberFormat="0" applyBorder="0" applyAlignment="0" applyProtection="0"/>
    <xf numFmtId="0" fontId="14" fillId="4" borderId="0" applyNumberFormat="0" applyBorder="0" applyAlignment="0" applyProtection="0"/>
    <xf numFmtId="0" fontId="7" fillId="0" borderId="6" applyNumberFormat="0" applyFill="0" applyAlignment="0" applyProtection="0"/>
    <xf numFmtId="0" fontId="2" fillId="30" borderId="0" applyNumberFormat="0" applyBorder="0" applyAlignment="0" applyProtection="0"/>
    <xf numFmtId="0" fontId="17" fillId="0" borderId="3" applyNumberFormat="0" applyFill="0" applyAlignment="0" applyProtection="0"/>
    <xf numFmtId="0" fontId="2" fillId="19" borderId="0" applyNumberFormat="0" applyBorder="0" applyAlignment="0" applyProtection="0"/>
    <xf numFmtId="0" fontId="14" fillId="4" borderId="0" applyNumberFormat="0" applyBorder="0" applyAlignment="0" applyProtection="0"/>
    <xf numFmtId="0" fontId="20" fillId="16" borderId="0" applyNumberFormat="0" applyBorder="0" applyAlignment="0" applyProtection="0"/>
    <xf numFmtId="0" fontId="13" fillId="3" borderId="0" applyNumberFormat="0" applyBorder="0" applyAlignment="0" applyProtection="0"/>
    <xf numFmtId="0" fontId="2" fillId="11" borderId="0" applyNumberFormat="0" applyBorder="0" applyAlignment="0" applyProtection="0"/>
    <xf numFmtId="0" fontId="19" fillId="0" borderId="0" applyNumberFormat="0" applyFill="0" applyBorder="0" applyAlignment="0" applyProtection="0"/>
    <xf numFmtId="0" fontId="20" fillId="16" borderId="0" applyNumberFormat="0" applyBorder="0" applyAlignment="0" applyProtection="0"/>
    <xf numFmtId="0" fontId="20" fillId="25" borderId="0" applyNumberFormat="0" applyBorder="0" applyAlignment="0" applyProtection="0"/>
    <xf numFmtId="0" fontId="20" fillId="16" borderId="0" applyNumberFormat="0" applyBorder="0" applyAlignment="0" applyProtection="0"/>
    <xf numFmtId="0" fontId="20" fillId="12" borderId="0" applyNumberFormat="0" applyBorder="0" applyAlignment="0" applyProtection="0"/>
    <xf numFmtId="0" fontId="13" fillId="3" borderId="0" applyNumberFormat="0" applyBorder="0" applyAlignment="0" applyProtection="0"/>
    <xf numFmtId="0" fontId="20" fillId="28" borderId="0" applyNumberFormat="0" applyBorder="0" applyAlignment="0" applyProtection="0"/>
    <xf numFmtId="0" fontId="17" fillId="0" borderId="3" applyNumberFormat="0" applyFill="0" applyAlignment="0" applyProtection="0"/>
    <xf numFmtId="0" fontId="18" fillId="7" borderId="4" applyNumberFormat="0" applyAlignment="0" applyProtection="0"/>
    <xf numFmtId="0" fontId="20" fillId="13" borderId="0" applyNumberFormat="0" applyBorder="0" applyAlignment="0" applyProtection="0"/>
    <xf numFmtId="0" fontId="2" fillId="23" borderId="0" applyNumberFormat="0" applyBorder="0" applyAlignment="0" applyProtection="0"/>
    <xf numFmtId="0" fontId="15" fillId="5" borderId="0" applyNumberFormat="0" applyBorder="0" applyAlignment="0" applyProtection="0"/>
    <xf numFmtId="0" fontId="20" fillId="16" borderId="0" applyNumberFormat="0" applyBorder="0" applyAlignment="0" applyProtection="0"/>
    <xf numFmtId="0" fontId="2" fillId="14" borderId="0" applyNumberFormat="0" applyBorder="0" applyAlignment="0" applyProtection="0"/>
    <xf numFmtId="0" fontId="20" fillId="13" borderId="0" applyNumberFormat="0" applyBorder="0" applyAlignment="0" applyProtection="0"/>
    <xf numFmtId="0" fontId="20" fillId="20" borderId="0" applyNumberFormat="0" applyBorder="0" applyAlignment="0" applyProtection="0"/>
    <xf numFmtId="0" fontId="18" fillId="7" borderId="4" applyNumberFormat="0" applyAlignment="0" applyProtection="0"/>
    <xf numFmtId="0" fontId="20" fillId="25" borderId="0" applyNumberFormat="0" applyBorder="0" applyAlignment="0" applyProtection="0"/>
    <xf numFmtId="0" fontId="2" fillId="27" borderId="0" applyNumberFormat="0" applyBorder="0" applyAlignment="0" applyProtection="0"/>
    <xf numFmtId="0" fontId="13" fillId="3" borderId="0" applyNumberFormat="0" applyBorder="0" applyAlignment="0" applyProtection="0"/>
    <xf numFmtId="0" fontId="2" fillId="10" borderId="0" applyNumberFormat="0" applyBorder="0" applyAlignment="0" applyProtection="0"/>
    <xf numFmtId="0" fontId="20" fillId="17" borderId="0" applyNumberFormat="0" applyBorder="0" applyAlignment="0" applyProtection="0"/>
    <xf numFmtId="0" fontId="17" fillId="0" borderId="3" applyNumberFormat="0" applyFill="0" applyAlignment="0" applyProtection="0"/>
    <xf numFmtId="0" fontId="15" fillId="5" borderId="0" applyNumberFormat="0" applyBorder="0" applyAlignment="0" applyProtection="0"/>
    <xf numFmtId="168" fontId="2" fillId="0" borderId="0" applyFont="0" applyFill="0" applyBorder="0" applyAlignment="0" applyProtection="0"/>
    <xf numFmtId="0" fontId="17" fillId="0" borderId="3" applyNumberFormat="0" applyFill="0" applyAlignment="0" applyProtection="0"/>
    <xf numFmtId="0" fontId="20" fillId="28" borderId="0" applyNumberFormat="0" applyBorder="0" applyAlignment="0" applyProtection="0"/>
    <xf numFmtId="0" fontId="2" fillId="19" borderId="0" applyNumberFormat="0" applyBorder="0" applyAlignment="0" applyProtection="0"/>
    <xf numFmtId="0" fontId="20" fillId="24" borderId="0" applyNumberFormat="0" applyBorder="0" applyAlignment="0" applyProtection="0"/>
    <xf numFmtId="0" fontId="20" fillId="13" borderId="0" applyNumberFormat="0" applyBorder="0" applyAlignment="0" applyProtection="0"/>
    <xf numFmtId="0" fontId="7" fillId="0" borderId="6" applyNumberFormat="0" applyFill="0" applyAlignment="0" applyProtection="0"/>
    <xf numFmtId="0" fontId="2" fillId="8" borderId="5" applyNumberFormat="0" applyFont="0" applyAlignment="0" applyProtection="0"/>
    <xf numFmtId="0" fontId="2" fillId="22" borderId="0" applyNumberFormat="0" applyBorder="0" applyAlignment="0" applyProtection="0"/>
    <xf numFmtId="0" fontId="20" fillId="17" borderId="0" applyNumberFormat="0" applyBorder="0" applyAlignment="0" applyProtection="0"/>
    <xf numFmtId="0" fontId="20" fillId="24" borderId="0" applyNumberFormat="0" applyBorder="0" applyAlignment="0" applyProtection="0"/>
    <xf numFmtId="0" fontId="15" fillId="5" borderId="0" applyNumberFormat="0" applyBorder="0" applyAlignment="0" applyProtection="0"/>
    <xf numFmtId="0" fontId="20" fillId="13" borderId="0" applyNumberFormat="0" applyBorder="0" applyAlignment="0" applyProtection="0"/>
    <xf numFmtId="0" fontId="18" fillId="7" borderId="4" applyNumberFormat="0" applyAlignment="0" applyProtection="0"/>
    <xf numFmtId="0" fontId="15" fillId="5" borderId="0" applyNumberFormat="0" applyBorder="0" applyAlignment="0" applyProtection="0"/>
    <xf numFmtId="0" fontId="20" fillId="9" borderId="0" applyNumberFormat="0" applyBorder="0" applyAlignment="0" applyProtection="0"/>
    <xf numFmtId="0" fontId="17" fillId="0" borderId="3" applyNumberFormat="0" applyFill="0" applyAlignment="0" applyProtection="0"/>
    <xf numFmtId="0" fontId="20" fillId="25" borderId="0" applyNumberFormat="0" applyBorder="0" applyAlignment="0" applyProtection="0"/>
    <xf numFmtId="167" fontId="2" fillId="0" borderId="0" applyFont="0" applyFill="0" applyBorder="0" applyAlignment="0" applyProtection="0"/>
    <xf numFmtId="0" fontId="20" fillId="32" borderId="0" applyNumberFormat="0" applyBorder="0" applyAlignment="0" applyProtection="0"/>
    <xf numFmtId="0" fontId="7" fillId="0" borderId="6" applyNumberFormat="0" applyFill="0" applyAlignment="0" applyProtection="0"/>
    <xf numFmtId="0" fontId="2" fillId="26" borderId="0" applyNumberFormat="0" applyBorder="0" applyAlignment="0" applyProtection="0"/>
    <xf numFmtId="0" fontId="20" fillId="21" borderId="0" applyNumberFormat="0" applyBorder="0" applyAlignment="0" applyProtection="0"/>
    <xf numFmtId="0" fontId="12" fillId="0" borderId="0" applyNumberFormat="0" applyFill="0" applyBorder="0" applyAlignment="0" applyProtection="0"/>
    <xf numFmtId="0" fontId="20" fillId="25" borderId="0" applyNumberFormat="0" applyBorder="0" applyAlignment="0" applyProtection="0"/>
    <xf numFmtId="0" fontId="20" fillId="16" borderId="0" applyNumberFormat="0" applyBorder="0" applyAlignment="0" applyProtection="0"/>
    <xf numFmtId="0" fontId="20" fillId="12" borderId="0" applyNumberFormat="0" applyBorder="0" applyAlignment="0" applyProtection="0"/>
    <xf numFmtId="0" fontId="7" fillId="0" borderId="6" applyNumberFormat="0" applyFill="0" applyAlignment="0" applyProtection="0"/>
    <xf numFmtId="0" fontId="20" fillId="32" borderId="0" applyNumberFormat="0" applyBorder="0" applyAlignment="0" applyProtection="0"/>
    <xf numFmtId="0" fontId="20" fillId="21" borderId="0" applyNumberFormat="0" applyBorder="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9" borderId="0" applyNumberFormat="0" applyBorder="0" applyAlignment="0" applyProtection="0"/>
    <xf numFmtId="0" fontId="20" fillId="25" borderId="0" applyNumberFormat="0" applyBorder="0" applyAlignment="0" applyProtection="0"/>
    <xf numFmtId="0" fontId="2" fillId="14" borderId="0" applyNumberFormat="0" applyBorder="0" applyAlignment="0" applyProtection="0"/>
    <xf numFmtId="0" fontId="20" fillId="16"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20" fillId="24" borderId="0" applyNumberFormat="0" applyBorder="0" applyAlignment="0" applyProtection="0"/>
    <xf numFmtId="0" fontId="2" fillId="8" borderId="5" applyNumberFormat="0" applyFont="0" applyAlignment="0" applyProtection="0"/>
    <xf numFmtId="0" fontId="20" fillId="28" borderId="0" applyNumberFormat="0" applyBorder="0" applyAlignment="0" applyProtection="0"/>
    <xf numFmtId="0" fontId="20" fillId="24" borderId="0" applyNumberFormat="0" applyBorder="0" applyAlignment="0" applyProtection="0"/>
    <xf numFmtId="0" fontId="13" fillId="3" borderId="0" applyNumberFormat="0" applyBorder="0" applyAlignment="0" applyProtection="0"/>
    <xf numFmtId="168" fontId="2" fillId="0" borderId="0" applyFont="0" applyFill="0" applyBorder="0" applyAlignment="0" applyProtection="0"/>
    <xf numFmtId="0" fontId="20" fillId="24" borderId="0" applyNumberFormat="0" applyBorder="0" applyAlignment="0" applyProtection="0"/>
    <xf numFmtId="0" fontId="7" fillId="0" borderId="6" applyNumberFormat="0" applyFill="0" applyAlignment="0" applyProtection="0"/>
    <xf numFmtId="0" fontId="2" fillId="10" borderId="0" applyNumberFormat="0" applyBorder="0" applyAlignment="0" applyProtection="0"/>
    <xf numFmtId="0" fontId="15" fillId="5" borderId="0" applyNumberFormat="0" applyBorder="0" applyAlignment="0" applyProtection="0"/>
    <xf numFmtId="0" fontId="17" fillId="0" borderId="3" applyNumberFormat="0" applyFill="0" applyAlignment="0" applyProtection="0"/>
    <xf numFmtId="0" fontId="20" fillId="32" borderId="0" applyNumberFormat="0" applyBorder="0" applyAlignment="0" applyProtection="0"/>
    <xf numFmtId="0" fontId="18" fillId="7" borderId="4" applyNumberFormat="0" applyAlignment="0" applyProtection="0"/>
    <xf numFmtId="0" fontId="2" fillId="27" borderId="0" applyNumberFormat="0" applyBorder="0" applyAlignment="0" applyProtection="0"/>
    <xf numFmtId="0" fontId="20" fillId="20" borderId="0" applyNumberFormat="0" applyBorder="0" applyAlignment="0" applyProtection="0"/>
    <xf numFmtId="0" fontId="7" fillId="0" borderId="6" applyNumberFormat="0" applyFill="0" applyAlignment="0" applyProtection="0"/>
    <xf numFmtId="0" fontId="12" fillId="0" borderId="0" applyNumberFormat="0" applyFill="0" applyBorder="0" applyAlignment="0" applyProtection="0"/>
    <xf numFmtId="0" fontId="15" fillId="5" borderId="0" applyNumberFormat="0" applyBorder="0" applyAlignment="0" applyProtection="0"/>
    <xf numFmtId="166" fontId="2" fillId="0" borderId="0" applyFont="0" applyFill="0" applyBorder="0" applyAlignment="0" applyProtection="0"/>
    <xf numFmtId="0" fontId="19" fillId="0" borderId="0" applyNumberFormat="0" applyFill="0" applyBorder="0" applyAlignment="0" applyProtection="0"/>
    <xf numFmtId="0" fontId="2" fillId="30" borderId="0" applyNumberFormat="0" applyBorder="0" applyAlignment="0" applyProtection="0"/>
    <xf numFmtId="0" fontId="12" fillId="0" borderId="0" applyNumberFormat="0" applyFill="0" applyBorder="0" applyAlignment="0" applyProtection="0"/>
    <xf numFmtId="0" fontId="20" fillId="25" borderId="0" applyNumberFormat="0" applyBorder="0" applyAlignment="0" applyProtection="0"/>
    <xf numFmtId="0" fontId="20" fillId="17" borderId="0" applyNumberFormat="0" applyBorder="0" applyAlignment="0" applyProtection="0"/>
    <xf numFmtId="0" fontId="20" fillId="32" borderId="0" applyNumberFormat="0" applyBorder="0" applyAlignment="0" applyProtection="0"/>
    <xf numFmtId="0" fontId="2" fillId="8" borderId="5" applyNumberFormat="0" applyFont="0" applyAlignment="0" applyProtection="0"/>
    <xf numFmtId="0" fontId="2" fillId="27" borderId="0" applyNumberFormat="0" applyBorder="0" applyAlignment="0" applyProtection="0"/>
    <xf numFmtId="0" fontId="17" fillId="0" borderId="3" applyNumberFormat="0" applyFill="0" applyAlignment="0" applyProtection="0"/>
    <xf numFmtId="0" fontId="20" fillId="12" borderId="0" applyNumberFormat="0" applyBorder="0" applyAlignment="0" applyProtection="0"/>
    <xf numFmtId="0" fontId="16" fillId="6" borderId="1" applyNumberFormat="0" applyAlignment="0" applyProtection="0"/>
    <xf numFmtId="0" fontId="20" fillId="12" borderId="0" applyNumberFormat="0" applyBorder="0" applyAlignment="0" applyProtection="0"/>
    <xf numFmtId="0" fontId="20" fillId="21" borderId="0" applyNumberFormat="0" applyBorder="0" applyAlignment="0" applyProtection="0"/>
    <xf numFmtId="0" fontId="18" fillId="7" borderId="4" applyNumberFormat="0" applyAlignment="0" applyProtection="0"/>
    <xf numFmtId="0" fontId="2" fillId="15" borderId="0" applyNumberFormat="0" applyBorder="0" applyAlignment="0" applyProtection="0"/>
    <xf numFmtId="0" fontId="19" fillId="0" borderId="0" applyNumberFormat="0" applyFill="0" applyBorder="0" applyAlignment="0" applyProtection="0"/>
    <xf numFmtId="0" fontId="20" fillId="21" borderId="0" applyNumberFormat="0" applyBorder="0" applyAlignment="0" applyProtection="0"/>
    <xf numFmtId="0" fontId="20" fillId="9" borderId="0" applyNumberFormat="0" applyBorder="0" applyAlignment="0" applyProtection="0"/>
    <xf numFmtId="0" fontId="2" fillId="23" borderId="0" applyNumberFormat="0" applyBorder="0" applyAlignment="0" applyProtection="0"/>
    <xf numFmtId="0" fontId="20" fillId="16" borderId="0" applyNumberFormat="0" applyBorder="0" applyAlignment="0" applyProtection="0"/>
    <xf numFmtId="0" fontId="20" fillId="21" borderId="0" applyNumberFormat="0" applyBorder="0" applyAlignment="0" applyProtection="0"/>
    <xf numFmtId="0" fontId="18" fillId="7" borderId="4" applyNumberFormat="0" applyAlignment="0" applyProtection="0"/>
    <xf numFmtId="0" fontId="13" fillId="3" borderId="0" applyNumberFormat="0" applyBorder="0" applyAlignment="0" applyProtection="0"/>
    <xf numFmtId="0" fontId="20" fillId="16"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17" fillId="0" borderId="3" applyNumberFormat="0" applyFill="0" applyAlignment="0" applyProtection="0"/>
    <xf numFmtId="0" fontId="20" fillId="17" borderId="0" applyNumberFormat="0" applyBorder="0" applyAlignment="0" applyProtection="0"/>
    <xf numFmtId="0" fontId="20" fillId="16" borderId="0" applyNumberFormat="0" applyBorder="0" applyAlignment="0" applyProtection="0"/>
    <xf numFmtId="0" fontId="2" fillId="11" borderId="0" applyNumberFormat="0" applyBorder="0" applyAlignment="0" applyProtection="0"/>
    <xf numFmtId="0" fontId="18" fillId="7" borderId="4" applyNumberFormat="0" applyAlignment="0" applyProtection="0"/>
    <xf numFmtId="0" fontId="20" fillId="17" borderId="0" applyNumberFormat="0" applyBorder="0" applyAlignment="0" applyProtection="0"/>
    <xf numFmtId="0" fontId="20" fillId="17" borderId="0" applyNumberFormat="0" applyBorder="0" applyAlignment="0" applyProtection="0"/>
    <xf numFmtId="168" fontId="2" fillId="0" borderId="0" applyFont="0" applyFill="0" applyBorder="0" applyAlignment="0" applyProtection="0"/>
    <xf numFmtId="0" fontId="7" fillId="0" borderId="6" applyNumberFormat="0" applyFill="0" applyAlignment="0" applyProtection="0"/>
    <xf numFmtId="0" fontId="13" fillId="3" borderId="0" applyNumberFormat="0" applyBorder="0" applyAlignment="0" applyProtection="0"/>
    <xf numFmtId="0" fontId="2" fillId="8" borderId="5" applyNumberFormat="0" applyFont="0" applyAlignment="0" applyProtection="0"/>
    <xf numFmtId="0" fontId="20" fillId="25" borderId="0" applyNumberFormat="0" applyBorder="0" applyAlignment="0" applyProtection="0"/>
    <xf numFmtId="0" fontId="20" fillId="24" borderId="0" applyNumberFormat="0" applyBorder="0" applyAlignment="0" applyProtection="0"/>
    <xf numFmtId="0" fontId="20" fillId="9" borderId="0" applyNumberFormat="0" applyBorder="0" applyAlignment="0" applyProtection="0"/>
    <xf numFmtId="0" fontId="16" fillId="6" borderId="1" applyNumberFormat="0" applyAlignment="0" applyProtection="0"/>
    <xf numFmtId="166" fontId="2" fillId="0" borderId="0" applyFont="0" applyFill="0" applyBorder="0" applyAlignment="0" applyProtection="0"/>
    <xf numFmtId="0" fontId="2" fillId="26" borderId="0" applyNumberFormat="0" applyBorder="0" applyAlignment="0" applyProtection="0"/>
    <xf numFmtId="0" fontId="20" fillId="13" borderId="0" applyNumberFormat="0" applyBorder="0" applyAlignment="0" applyProtection="0"/>
    <xf numFmtId="0" fontId="20" fillId="20" borderId="0" applyNumberFormat="0" applyBorder="0" applyAlignment="0" applyProtection="0"/>
    <xf numFmtId="0" fontId="20" fillId="28" borderId="0" applyNumberFormat="0" applyBorder="0" applyAlignment="0" applyProtection="0"/>
    <xf numFmtId="0" fontId="20" fillId="25" borderId="0" applyNumberFormat="0" applyBorder="0" applyAlignment="0" applyProtection="0"/>
    <xf numFmtId="0" fontId="20" fillId="13" borderId="0" applyNumberFormat="0" applyBorder="0" applyAlignment="0" applyProtection="0"/>
    <xf numFmtId="0" fontId="20" fillId="12" borderId="0" applyNumberFormat="0" applyBorder="0" applyAlignment="0" applyProtection="0"/>
    <xf numFmtId="0" fontId="17" fillId="0" borderId="3" applyNumberFormat="0" applyFill="0" applyAlignment="0" applyProtection="0"/>
    <xf numFmtId="0" fontId="2" fillId="23" borderId="0" applyNumberFormat="0" applyBorder="0" applyAlignment="0" applyProtection="0"/>
    <xf numFmtId="0" fontId="19" fillId="0" borderId="0" applyNumberFormat="0" applyFill="0" applyBorder="0" applyAlignment="0" applyProtection="0"/>
    <xf numFmtId="0" fontId="18" fillId="7" borderId="4" applyNumberFormat="0" applyAlignment="0" applyProtection="0"/>
    <xf numFmtId="0" fontId="17" fillId="0" borderId="3" applyNumberFormat="0" applyFill="0" applyAlignment="0" applyProtection="0"/>
    <xf numFmtId="0" fontId="2" fillId="11" borderId="0" applyNumberFormat="0" applyBorder="0" applyAlignment="0" applyProtection="0"/>
    <xf numFmtId="0" fontId="16" fillId="6" borderId="1" applyNumberFormat="0" applyAlignment="0" applyProtection="0"/>
    <xf numFmtId="0" fontId="15" fillId="5" borderId="0" applyNumberFormat="0" applyBorder="0" applyAlignment="0" applyProtection="0"/>
    <xf numFmtId="0" fontId="14" fillId="4" borderId="0" applyNumberFormat="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0" fontId="2" fillId="14" borderId="0" applyNumberFormat="0" applyBorder="0" applyAlignment="0" applyProtection="0"/>
    <xf numFmtId="0" fontId="20" fillId="29" borderId="0" applyNumberFormat="0" applyBorder="0" applyAlignment="0" applyProtection="0"/>
    <xf numFmtId="0" fontId="20" fillId="28" borderId="0" applyNumberFormat="0" applyBorder="0" applyAlignment="0" applyProtection="0"/>
    <xf numFmtId="0" fontId="13" fillId="3" borderId="0" applyNumberFormat="0" applyBorder="0" applyAlignment="0" applyProtection="0"/>
    <xf numFmtId="0" fontId="20" fillId="21" borderId="0" applyNumberFormat="0" applyBorder="0" applyAlignment="0" applyProtection="0"/>
    <xf numFmtId="0" fontId="2" fillId="11" borderId="0" applyNumberFormat="0" applyBorder="0" applyAlignment="0" applyProtection="0"/>
    <xf numFmtId="0" fontId="19" fillId="0" borderId="0" applyNumberFormat="0" applyFill="0" applyBorder="0" applyAlignment="0" applyProtection="0"/>
    <xf numFmtId="0" fontId="2" fillId="31" borderId="0" applyNumberFormat="0" applyBorder="0" applyAlignment="0" applyProtection="0"/>
    <xf numFmtId="0" fontId="2" fillId="15" borderId="0" applyNumberFormat="0" applyBorder="0" applyAlignment="0" applyProtection="0"/>
    <xf numFmtId="0" fontId="12" fillId="0" borderId="0" applyNumberFormat="0" applyFill="0" applyBorder="0" applyAlignment="0" applyProtection="0"/>
    <xf numFmtId="0" fontId="2" fillId="31" borderId="0" applyNumberFormat="0" applyBorder="0" applyAlignment="0" applyProtection="0"/>
    <xf numFmtId="0" fontId="20" fillId="24" borderId="0" applyNumberFormat="0" applyBorder="0" applyAlignment="0" applyProtection="0"/>
    <xf numFmtId="0" fontId="20" fillId="20" borderId="0" applyNumberFormat="0" applyBorder="0" applyAlignment="0" applyProtection="0"/>
    <xf numFmtId="0" fontId="2" fillId="15" borderId="0" applyNumberFormat="0" applyBorder="0" applyAlignment="0" applyProtection="0"/>
    <xf numFmtId="0" fontId="20" fillId="29" borderId="0" applyNumberFormat="0" applyBorder="0" applyAlignment="0" applyProtection="0"/>
    <xf numFmtId="0" fontId="20" fillId="20" borderId="0" applyNumberFormat="0" applyBorder="0" applyAlignment="0" applyProtection="0"/>
    <xf numFmtId="0" fontId="13" fillId="3" borderId="0" applyNumberFormat="0" applyBorder="0" applyAlignment="0" applyProtection="0"/>
    <xf numFmtId="0" fontId="2" fillId="8" borderId="5" applyNumberFormat="0" applyFont="0" applyAlignment="0" applyProtection="0"/>
    <xf numFmtId="0" fontId="20" fillId="12" borderId="0" applyNumberFormat="0" applyBorder="0" applyAlignment="0" applyProtection="0"/>
    <xf numFmtId="0" fontId="20" fillId="12" borderId="0" applyNumberFormat="0" applyBorder="0" applyAlignment="0" applyProtection="0"/>
    <xf numFmtId="0" fontId="2" fillId="11" borderId="0" applyNumberFormat="0" applyBorder="0" applyAlignment="0" applyProtection="0"/>
    <xf numFmtId="0" fontId="20" fillId="17" borderId="0" applyNumberFormat="0" applyBorder="0" applyAlignment="0" applyProtection="0"/>
    <xf numFmtId="0" fontId="13" fillId="3" borderId="0" applyNumberFormat="0" applyBorder="0" applyAlignment="0" applyProtection="0"/>
    <xf numFmtId="0" fontId="20" fillId="20" borderId="0" applyNumberFormat="0" applyBorder="0" applyAlignment="0" applyProtection="0"/>
    <xf numFmtId="0" fontId="12" fillId="0" borderId="0" applyNumberFormat="0" applyFill="0" applyBorder="0" applyAlignment="0" applyProtection="0"/>
    <xf numFmtId="0" fontId="20" fillId="28" borderId="0" applyNumberFormat="0" applyBorder="0" applyAlignment="0" applyProtection="0"/>
    <xf numFmtId="0" fontId="18" fillId="7" borderId="4" applyNumberFormat="0" applyAlignment="0" applyProtection="0"/>
    <xf numFmtId="0" fontId="20" fillId="17" borderId="0" applyNumberFormat="0" applyBorder="0" applyAlignment="0" applyProtection="0"/>
    <xf numFmtId="167" fontId="2" fillId="0" borderId="0" applyFont="0" applyFill="0" applyBorder="0" applyAlignment="0" applyProtection="0"/>
    <xf numFmtId="0" fontId="18" fillId="7" borderId="4" applyNumberFormat="0" applyAlignment="0" applyProtection="0"/>
    <xf numFmtId="0" fontId="20" fillId="24" borderId="0" applyNumberFormat="0" applyBorder="0" applyAlignment="0" applyProtection="0"/>
    <xf numFmtId="0" fontId="19" fillId="0" borderId="0" applyNumberFormat="0" applyFill="0" applyBorder="0" applyAlignment="0" applyProtection="0"/>
    <xf numFmtId="0" fontId="15" fillId="5" borderId="0" applyNumberFormat="0" applyBorder="0" applyAlignment="0" applyProtection="0"/>
    <xf numFmtId="0" fontId="7" fillId="0" borderId="6" applyNumberFormat="0" applyFill="0" applyAlignment="0" applyProtection="0"/>
    <xf numFmtId="0" fontId="19" fillId="0" borderId="0" applyNumberFormat="0" applyFill="0" applyBorder="0" applyAlignment="0" applyProtection="0"/>
    <xf numFmtId="0" fontId="2" fillId="11" borderId="0" applyNumberFormat="0" applyBorder="0" applyAlignment="0" applyProtection="0"/>
    <xf numFmtId="168" fontId="2" fillId="0" borderId="0" applyFont="0" applyFill="0" applyBorder="0" applyAlignment="0" applyProtection="0"/>
    <xf numFmtId="0" fontId="2" fillId="31" borderId="0" applyNumberFormat="0" applyBorder="0" applyAlignment="0" applyProtection="0"/>
    <xf numFmtId="0" fontId="20" fillId="9" borderId="0" applyNumberFormat="0" applyBorder="0" applyAlignment="0" applyProtection="0"/>
    <xf numFmtId="0" fontId="19" fillId="0" borderId="0" applyNumberFormat="0" applyFill="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13" borderId="0" applyNumberFormat="0" applyBorder="0" applyAlignment="0" applyProtection="0"/>
    <xf numFmtId="0" fontId="19" fillId="0" borderId="0" applyNumberFormat="0" applyFill="0" applyBorder="0" applyAlignment="0" applyProtection="0"/>
    <xf numFmtId="0" fontId="13" fillId="3" borderId="0" applyNumberFormat="0" applyBorder="0" applyAlignment="0" applyProtection="0"/>
    <xf numFmtId="167" fontId="2" fillId="0" borderId="0" applyFont="0" applyFill="0" applyBorder="0" applyAlignment="0" applyProtection="0"/>
    <xf numFmtId="0" fontId="7" fillId="0" borderId="6" applyNumberFormat="0" applyFill="0" applyAlignment="0" applyProtection="0"/>
    <xf numFmtId="0" fontId="13" fillId="3" borderId="0" applyNumberFormat="0" applyBorder="0" applyAlignment="0" applyProtection="0"/>
    <xf numFmtId="0" fontId="15" fillId="5" borderId="0" applyNumberFormat="0" applyBorder="0" applyAlignment="0" applyProtection="0"/>
    <xf numFmtId="0" fontId="12" fillId="0" borderId="0" applyNumberFormat="0" applyFill="0" applyBorder="0" applyAlignment="0" applyProtection="0"/>
    <xf numFmtId="167" fontId="2" fillId="0" borderId="0" applyFont="0" applyFill="0" applyBorder="0" applyAlignment="0" applyProtection="0"/>
    <xf numFmtId="0" fontId="20" fillId="32" borderId="0" applyNumberFormat="0" applyBorder="0" applyAlignment="0" applyProtection="0"/>
    <xf numFmtId="0" fontId="15" fillId="5"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9" borderId="0" applyNumberFormat="0" applyBorder="0" applyAlignment="0" applyProtection="0"/>
    <xf numFmtId="0" fontId="20" fillId="28" borderId="0" applyNumberFormat="0" applyBorder="0" applyAlignment="0" applyProtection="0"/>
    <xf numFmtId="0" fontId="20" fillId="25" borderId="0" applyNumberFormat="0" applyBorder="0" applyAlignment="0" applyProtection="0"/>
    <xf numFmtId="0" fontId="20" fillId="21" borderId="0" applyNumberFormat="0" applyBorder="0" applyAlignment="0" applyProtection="0"/>
    <xf numFmtId="0" fontId="20" fillId="17" borderId="0" applyNumberFormat="0" applyBorder="0" applyAlignment="0" applyProtection="0"/>
    <xf numFmtId="0" fontId="14" fillId="4" borderId="0" applyNumberFormat="0" applyBorder="0" applyAlignment="0" applyProtection="0"/>
    <xf numFmtId="0" fontId="2" fillId="15" borderId="0" applyNumberFormat="0" applyBorder="0" applyAlignment="0" applyProtection="0"/>
    <xf numFmtId="0" fontId="13" fillId="3" borderId="0" applyNumberFormat="0" applyBorder="0" applyAlignment="0" applyProtection="0"/>
    <xf numFmtId="0" fontId="20" fillId="12" borderId="0" applyNumberFormat="0" applyBorder="0" applyAlignment="0" applyProtection="0"/>
    <xf numFmtId="0" fontId="2" fillId="15" borderId="0" applyNumberFormat="0" applyBorder="0" applyAlignment="0" applyProtection="0"/>
    <xf numFmtId="0" fontId="2" fillId="22" borderId="0" applyNumberFormat="0" applyBorder="0" applyAlignment="0" applyProtection="0"/>
    <xf numFmtId="0" fontId="17" fillId="0" borderId="3" applyNumberFormat="0" applyFill="0" applyAlignment="0" applyProtection="0"/>
    <xf numFmtId="0" fontId="2" fillId="10" borderId="0" applyNumberFormat="0" applyBorder="0" applyAlignment="0" applyProtection="0"/>
    <xf numFmtId="0" fontId="16" fillId="6" borderId="1" applyNumberFormat="0" applyAlignment="0" applyProtection="0"/>
    <xf numFmtId="0" fontId="20" fillId="12" borderId="0" applyNumberFormat="0" applyBorder="0" applyAlignment="0" applyProtection="0"/>
    <xf numFmtId="0" fontId="18" fillId="7" borderId="4" applyNumberFormat="0" applyAlignment="0" applyProtection="0"/>
    <xf numFmtId="0" fontId="20" fillId="17" borderId="0" applyNumberFormat="0" applyBorder="0" applyAlignment="0" applyProtection="0"/>
    <xf numFmtId="0" fontId="20" fillId="20" borderId="0" applyNumberFormat="0" applyBorder="0" applyAlignment="0" applyProtection="0"/>
    <xf numFmtId="0" fontId="2" fillId="26" borderId="0" applyNumberFormat="0" applyBorder="0" applyAlignment="0" applyProtection="0"/>
    <xf numFmtId="0" fontId="20" fillId="9" borderId="0" applyNumberFormat="0" applyBorder="0" applyAlignment="0" applyProtection="0"/>
    <xf numFmtId="0" fontId="19" fillId="0" borderId="0" applyNumberFormat="0" applyFill="0" applyBorder="0" applyAlignment="0" applyProtection="0"/>
    <xf numFmtId="0" fontId="20" fillId="25" borderId="0" applyNumberFormat="0" applyBorder="0" applyAlignment="0" applyProtection="0"/>
    <xf numFmtId="0" fontId="20" fillId="16" borderId="0" applyNumberFormat="0" applyBorder="0" applyAlignment="0" applyProtection="0"/>
    <xf numFmtId="0" fontId="2" fillId="30" borderId="0" applyNumberFormat="0" applyBorder="0" applyAlignment="0" applyProtection="0"/>
    <xf numFmtId="0" fontId="20" fillId="17" borderId="0" applyNumberFormat="0" applyBorder="0" applyAlignment="0" applyProtection="0"/>
    <xf numFmtId="0" fontId="2" fillId="22" borderId="0" applyNumberFormat="0" applyBorder="0" applyAlignment="0" applyProtection="0"/>
    <xf numFmtId="0" fontId="2" fillId="15" borderId="0" applyNumberFormat="0" applyBorder="0" applyAlignment="0" applyProtection="0"/>
    <xf numFmtId="0" fontId="17" fillId="0" borderId="3" applyNumberFormat="0" applyFill="0" applyAlignment="0" applyProtection="0"/>
    <xf numFmtId="0" fontId="19" fillId="0" borderId="0" applyNumberFormat="0" applyFill="0" applyBorder="0" applyAlignment="0" applyProtection="0"/>
    <xf numFmtId="0" fontId="13" fillId="3" borderId="0" applyNumberFormat="0" applyBorder="0" applyAlignment="0" applyProtection="0"/>
    <xf numFmtId="0" fontId="19" fillId="0" borderId="0" applyNumberFormat="0" applyFill="0" applyBorder="0" applyAlignment="0" applyProtection="0"/>
    <xf numFmtId="0" fontId="20" fillId="21" borderId="0" applyNumberFormat="0" applyBorder="0" applyAlignment="0" applyProtection="0"/>
    <xf numFmtId="0" fontId="2" fillId="31" borderId="0" applyNumberFormat="0" applyBorder="0" applyAlignment="0" applyProtection="0"/>
    <xf numFmtId="166" fontId="2" fillId="0" borderId="0" applyFont="0" applyFill="0" applyBorder="0" applyAlignment="0" applyProtection="0"/>
    <xf numFmtId="0" fontId="20" fillId="29" borderId="0" applyNumberFormat="0" applyBorder="0" applyAlignment="0" applyProtection="0"/>
    <xf numFmtId="0" fontId="18" fillId="7" borderId="4" applyNumberFormat="0" applyAlignment="0" applyProtection="0"/>
    <xf numFmtId="0" fontId="2" fillId="15" borderId="0" applyNumberFormat="0" applyBorder="0" applyAlignment="0" applyProtection="0"/>
    <xf numFmtId="0" fontId="2" fillId="22" borderId="0" applyNumberFormat="0" applyBorder="0" applyAlignment="0" applyProtection="0"/>
    <xf numFmtId="0" fontId="20" fillId="20" borderId="0" applyNumberFormat="0" applyBorder="0" applyAlignment="0" applyProtection="0"/>
    <xf numFmtId="0" fontId="20" fillId="16" borderId="0" applyNumberFormat="0" applyBorder="0" applyAlignment="0" applyProtection="0"/>
    <xf numFmtId="0" fontId="2" fillId="19" borderId="0" applyNumberFormat="0" applyBorder="0" applyAlignment="0" applyProtection="0"/>
    <xf numFmtId="168" fontId="2" fillId="0" borderId="0" applyFont="0" applyFill="0" applyBorder="0" applyAlignment="0" applyProtection="0"/>
    <xf numFmtId="0" fontId="20" fillId="24" borderId="0" applyNumberFormat="0" applyBorder="0" applyAlignment="0" applyProtection="0"/>
    <xf numFmtId="0" fontId="2" fillId="14" borderId="0" applyNumberFormat="0" applyBorder="0" applyAlignment="0" applyProtection="0"/>
    <xf numFmtId="0" fontId="19" fillId="0" borderId="0" applyNumberFormat="0" applyFill="0" applyBorder="0" applyAlignment="0" applyProtection="0"/>
    <xf numFmtId="0" fontId="12" fillId="0" borderId="0" applyNumberFormat="0" applyFill="0" applyBorder="0" applyAlignment="0" applyProtection="0"/>
    <xf numFmtId="0" fontId="2" fillId="22" borderId="0" applyNumberFormat="0" applyBorder="0" applyAlignment="0" applyProtection="0"/>
    <xf numFmtId="0" fontId="20" fillId="21" borderId="0" applyNumberFormat="0" applyBorder="0" applyAlignment="0" applyProtection="0"/>
    <xf numFmtId="0" fontId="20" fillId="17" borderId="0" applyNumberFormat="0" applyBorder="0" applyAlignment="0" applyProtection="0"/>
    <xf numFmtId="0" fontId="20" fillId="12" borderId="0" applyNumberFormat="0" applyBorder="0" applyAlignment="0" applyProtection="0"/>
    <xf numFmtId="0" fontId="12" fillId="0" borderId="0" applyNumberFormat="0" applyFill="0" applyBorder="0" applyAlignment="0" applyProtection="0"/>
    <xf numFmtId="0" fontId="2" fillId="11" borderId="0" applyNumberFormat="0" applyBorder="0" applyAlignment="0" applyProtection="0"/>
    <xf numFmtId="0" fontId="20" fillId="21" borderId="0" applyNumberFormat="0" applyBorder="0" applyAlignment="0" applyProtection="0"/>
    <xf numFmtId="0" fontId="12" fillId="0" borderId="0" applyNumberFormat="0" applyFill="0" applyBorder="0" applyAlignment="0" applyProtection="0"/>
    <xf numFmtId="0" fontId="2" fillId="11" borderId="0" applyNumberFormat="0" applyBorder="0" applyAlignment="0" applyProtection="0"/>
    <xf numFmtId="0" fontId="20" fillId="25" borderId="0" applyNumberFormat="0" applyBorder="0" applyAlignment="0" applyProtection="0"/>
    <xf numFmtId="0" fontId="2" fillId="18" borderId="0" applyNumberFormat="0" applyBorder="0" applyAlignment="0" applyProtection="0"/>
    <xf numFmtId="0" fontId="14" fillId="4" borderId="0" applyNumberFormat="0" applyBorder="0" applyAlignment="0" applyProtection="0"/>
    <xf numFmtId="0" fontId="12" fillId="0" borderId="0" applyNumberFormat="0" applyFill="0" applyBorder="0" applyAlignment="0" applyProtection="0"/>
    <xf numFmtId="0" fontId="2" fillId="15" borderId="0" applyNumberFormat="0" applyBorder="0" applyAlignment="0" applyProtection="0"/>
    <xf numFmtId="0" fontId="18" fillId="7" borderId="4" applyNumberFormat="0" applyAlignment="0" applyProtection="0"/>
    <xf numFmtId="0" fontId="20" fillId="9" borderId="0" applyNumberFormat="0" applyBorder="0" applyAlignment="0" applyProtection="0"/>
    <xf numFmtId="0" fontId="20" fillId="32" borderId="0" applyNumberFormat="0" applyBorder="0" applyAlignment="0" applyProtection="0"/>
    <xf numFmtId="0" fontId="7" fillId="0" borderId="6" applyNumberFormat="0" applyFill="0" applyAlignment="0" applyProtection="0"/>
    <xf numFmtId="0" fontId="12" fillId="0" borderId="0" applyNumberFormat="0" applyFill="0" applyBorder="0" applyAlignment="0" applyProtection="0"/>
    <xf numFmtId="0" fontId="2" fillId="15" borderId="0" applyNumberFormat="0" applyBorder="0" applyAlignment="0" applyProtection="0"/>
    <xf numFmtId="0" fontId="15" fillId="5" borderId="0" applyNumberFormat="0" applyBorder="0" applyAlignment="0" applyProtection="0"/>
    <xf numFmtId="0" fontId="12" fillId="0" borderId="0" applyNumberFormat="0" applyFill="0" applyBorder="0" applyAlignment="0" applyProtection="0"/>
    <xf numFmtId="0" fontId="20" fillId="29"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16" borderId="0" applyNumberFormat="0" applyBorder="0" applyAlignment="0" applyProtection="0"/>
    <xf numFmtId="0" fontId="2" fillId="18" borderId="0" applyNumberFormat="0" applyBorder="0" applyAlignment="0" applyProtection="0"/>
    <xf numFmtId="168" fontId="2" fillId="0" borderId="0" applyFont="0" applyFill="0" applyBorder="0" applyAlignment="0" applyProtection="0"/>
    <xf numFmtId="0" fontId="20" fillId="12" borderId="0" applyNumberFormat="0" applyBorder="0" applyAlignment="0" applyProtection="0"/>
    <xf numFmtId="0" fontId="2" fillId="22" borderId="0" applyNumberFormat="0" applyBorder="0" applyAlignment="0" applyProtection="0"/>
    <xf numFmtId="0" fontId="13" fillId="3" borderId="0" applyNumberFormat="0" applyBorder="0" applyAlignment="0" applyProtection="0"/>
    <xf numFmtId="0" fontId="20" fillId="21" borderId="0" applyNumberFormat="0" applyBorder="0" applyAlignment="0" applyProtection="0"/>
    <xf numFmtId="0" fontId="18" fillId="7" borderId="4" applyNumberFormat="0" applyAlignment="0" applyProtection="0"/>
    <xf numFmtId="0" fontId="18" fillId="7" borderId="4" applyNumberFormat="0" applyAlignment="0" applyProtection="0"/>
    <xf numFmtId="0" fontId="20" fillId="17"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15" fillId="5" borderId="0" applyNumberFormat="0" applyBorder="0" applyAlignment="0" applyProtection="0"/>
    <xf numFmtId="0" fontId="20" fillId="24" borderId="0" applyNumberFormat="0" applyBorder="0" applyAlignment="0" applyProtection="0"/>
    <xf numFmtId="0" fontId="12" fillId="0" borderId="0" applyNumberFormat="0" applyFill="0" applyBorder="0" applyAlignment="0" applyProtection="0"/>
    <xf numFmtId="0" fontId="2" fillId="23" borderId="0" applyNumberFormat="0" applyBorder="0" applyAlignment="0" applyProtection="0"/>
    <xf numFmtId="0" fontId="20" fillId="21" borderId="0" applyNumberFormat="0" applyBorder="0" applyAlignment="0" applyProtection="0"/>
    <xf numFmtId="0" fontId="16" fillId="6" borderId="1" applyNumberFormat="0" applyAlignment="0" applyProtection="0"/>
    <xf numFmtId="0" fontId="20" fillId="21" borderId="0" applyNumberFormat="0" applyBorder="0" applyAlignment="0" applyProtection="0"/>
    <xf numFmtId="0" fontId="20" fillId="20" borderId="0" applyNumberFormat="0" applyBorder="0" applyAlignment="0" applyProtection="0"/>
    <xf numFmtId="0" fontId="2" fillId="14" borderId="0" applyNumberFormat="0" applyBorder="0" applyAlignment="0" applyProtection="0"/>
    <xf numFmtId="0" fontId="20" fillId="28" borderId="0" applyNumberFormat="0" applyBorder="0" applyAlignment="0" applyProtection="0"/>
    <xf numFmtId="0" fontId="2" fillId="10" borderId="0" applyNumberFormat="0" applyBorder="0" applyAlignment="0" applyProtection="0"/>
    <xf numFmtId="0" fontId="20" fillId="24" borderId="0" applyNumberFormat="0" applyBorder="0" applyAlignment="0" applyProtection="0"/>
    <xf numFmtId="0" fontId="20" fillId="29" borderId="0" applyNumberFormat="0" applyBorder="0" applyAlignment="0" applyProtection="0"/>
    <xf numFmtId="0" fontId="2" fillId="19" borderId="0" applyNumberFormat="0" applyBorder="0" applyAlignment="0" applyProtection="0"/>
    <xf numFmtId="0" fontId="20" fillId="17" borderId="0" applyNumberFormat="0" applyBorder="0" applyAlignment="0" applyProtection="0"/>
    <xf numFmtId="0" fontId="12" fillId="0" borderId="0" applyNumberFormat="0" applyFill="0" applyBorder="0" applyAlignment="0" applyProtection="0"/>
    <xf numFmtId="0" fontId="20" fillId="9" borderId="0" applyNumberFormat="0" applyBorder="0" applyAlignment="0" applyProtection="0"/>
    <xf numFmtId="0" fontId="20" fillId="25" borderId="0" applyNumberFormat="0" applyBorder="0" applyAlignment="0" applyProtection="0"/>
    <xf numFmtId="0" fontId="17" fillId="0" borderId="3" applyNumberFormat="0" applyFill="0" applyAlignment="0" applyProtection="0"/>
    <xf numFmtId="0" fontId="20" fillId="29" borderId="0" applyNumberFormat="0" applyBorder="0" applyAlignment="0" applyProtection="0"/>
    <xf numFmtId="0" fontId="20" fillId="9" borderId="0" applyNumberFormat="0" applyBorder="0" applyAlignment="0" applyProtection="0"/>
    <xf numFmtId="0" fontId="19" fillId="0" borderId="0" applyNumberFormat="0" applyFill="0" applyBorder="0" applyAlignment="0" applyProtection="0"/>
    <xf numFmtId="0" fontId="15" fillId="5" borderId="0" applyNumberFormat="0" applyBorder="0" applyAlignment="0" applyProtection="0"/>
    <xf numFmtId="0" fontId="20" fillId="16" borderId="0" applyNumberFormat="0" applyBorder="0" applyAlignment="0" applyProtection="0"/>
    <xf numFmtId="0" fontId="18" fillId="7" borderId="4" applyNumberFormat="0" applyAlignment="0" applyProtection="0"/>
    <xf numFmtId="0" fontId="20" fillId="16" borderId="0" applyNumberFormat="0" applyBorder="0" applyAlignment="0" applyProtection="0"/>
    <xf numFmtId="0" fontId="14" fillId="4" borderId="0" applyNumberFormat="0" applyBorder="0" applyAlignment="0" applyProtection="0"/>
    <xf numFmtId="0" fontId="2" fillId="15" borderId="0" applyNumberFormat="0" applyBorder="0" applyAlignment="0" applyProtection="0"/>
    <xf numFmtId="0" fontId="16" fillId="6" borderId="1" applyNumberFormat="0" applyAlignment="0" applyProtection="0"/>
    <xf numFmtId="0" fontId="2" fillId="22" borderId="0" applyNumberFormat="0" applyBorder="0" applyAlignment="0" applyProtection="0"/>
    <xf numFmtId="0" fontId="20" fillId="21" borderId="0" applyNumberFormat="0" applyBorder="0" applyAlignment="0" applyProtection="0"/>
    <xf numFmtId="0" fontId="16" fillId="6" borderId="1" applyNumberFormat="0" applyAlignment="0" applyProtection="0"/>
    <xf numFmtId="0" fontId="20" fillId="28" borderId="0" applyNumberFormat="0" applyBorder="0" applyAlignment="0" applyProtection="0"/>
    <xf numFmtId="0" fontId="20" fillId="13" borderId="0" applyNumberFormat="0" applyBorder="0" applyAlignment="0" applyProtection="0"/>
    <xf numFmtId="0" fontId="20" fillId="24" borderId="0" applyNumberFormat="0" applyBorder="0" applyAlignment="0" applyProtection="0"/>
    <xf numFmtId="0" fontId="13" fillId="3" borderId="0" applyNumberFormat="0" applyBorder="0" applyAlignment="0" applyProtection="0"/>
    <xf numFmtId="0" fontId="20" fillId="25" borderId="0" applyNumberFormat="0" applyBorder="0" applyAlignment="0" applyProtection="0"/>
    <xf numFmtId="0" fontId="2" fillId="11" borderId="0" applyNumberFormat="0" applyBorder="0" applyAlignment="0" applyProtection="0"/>
    <xf numFmtId="0" fontId="20" fillId="21" borderId="0" applyNumberFormat="0" applyBorder="0" applyAlignment="0" applyProtection="0"/>
    <xf numFmtId="0" fontId="20" fillId="29" borderId="0" applyNumberFormat="0" applyBorder="0" applyAlignment="0" applyProtection="0"/>
    <xf numFmtId="0" fontId="20" fillId="16" borderId="0" applyNumberFormat="0" applyBorder="0" applyAlignment="0" applyProtection="0"/>
    <xf numFmtId="0" fontId="2" fillId="31" borderId="0" applyNumberFormat="0" applyBorder="0" applyAlignment="0" applyProtection="0"/>
    <xf numFmtId="0" fontId="7" fillId="0" borderId="6" applyNumberFormat="0" applyFill="0" applyAlignment="0" applyProtection="0"/>
    <xf numFmtId="0" fontId="20" fillId="24" borderId="0" applyNumberFormat="0" applyBorder="0" applyAlignment="0" applyProtection="0"/>
    <xf numFmtId="0" fontId="12" fillId="0" borderId="0" applyNumberFormat="0" applyFill="0" applyBorder="0" applyAlignment="0" applyProtection="0"/>
    <xf numFmtId="0" fontId="19" fillId="0" borderId="0" applyNumberFormat="0" applyFill="0" applyBorder="0" applyAlignment="0" applyProtection="0"/>
    <xf numFmtId="0" fontId="12" fillId="0" borderId="0" applyNumberFormat="0" applyFill="0" applyBorder="0" applyAlignment="0" applyProtection="0"/>
    <xf numFmtId="0" fontId="19" fillId="0" borderId="0" applyNumberFormat="0" applyFill="0" applyBorder="0" applyAlignment="0" applyProtection="0"/>
    <xf numFmtId="0" fontId="2" fillId="23" borderId="0" applyNumberFormat="0" applyBorder="0" applyAlignment="0" applyProtection="0"/>
    <xf numFmtId="0" fontId="12" fillId="0" borderId="0" applyNumberForma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17" fillId="0" borderId="3" applyNumberFormat="0" applyFill="0" applyAlignment="0" applyProtection="0"/>
    <xf numFmtId="0" fontId="20" fillId="29" borderId="0" applyNumberFormat="0" applyBorder="0" applyAlignment="0" applyProtection="0"/>
    <xf numFmtId="0" fontId="2" fillId="10" borderId="0" applyNumberFormat="0" applyBorder="0" applyAlignment="0" applyProtection="0"/>
    <xf numFmtId="167" fontId="2" fillId="0" borderId="0" applyFont="0" applyFill="0" applyBorder="0" applyAlignment="0" applyProtection="0"/>
    <xf numFmtId="0" fontId="20" fillId="32" borderId="0" applyNumberFormat="0" applyBorder="0" applyAlignment="0" applyProtection="0"/>
    <xf numFmtId="0" fontId="20" fillId="29" borderId="0" applyNumberFormat="0" applyBorder="0" applyAlignment="0" applyProtection="0"/>
    <xf numFmtId="0" fontId="20" fillId="17" borderId="0" applyNumberFormat="0" applyBorder="0" applyAlignment="0" applyProtection="0"/>
    <xf numFmtId="0" fontId="16" fillId="6" borderId="1" applyNumberFormat="0" applyAlignment="0" applyProtection="0"/>
    <xf numFmtId="0" fontId="14" fillId="4" borderId="0" applyNumberFormat="0" applyBorder="0" applyAlignment="0" applyProtection="0"/>
    <xf numFmtId="0" fontId="2" fillId="26" borderId="0" applyNumberFormat="0" applyBorder="0" applyAlignment="0" applyProtection="0"/>
    <xf numFmtId="0" fontId="20" fillId="29" borderId="0" applyNumberFormat="0" applyBorder="0" applyAlignment="0" applyProtection="0"/>
    <xf numFmtId="0" fontId="20" fillId="24" borderId="0" applyNumberFormat="0" applyBorder="0" applyAlignment="0" applyProtection="0"/>
    <xf numFmtId="0" fontId="18" fillId="7" borderId="4" applyNumberFormat="0" applyAlignment="0" applyProtection="0"/>
    <xf numFmtId="0" fontId="12" fillId="0" borderId="0" applyNumberFormat="0" applyFill="0" applyBorder="0" applyAlignment="0" applyProtection="0"/>
    <xf numFmtId="0" fontId="13" fillId="3" borderId="0" applyNumberFormat="0" applyBorder="0" applyAlignment="0" applyProtection="0"/>
    <xf numFmtId="0" fontId="20" fillId="28" borderId="0" applyNumberFormat="0" applyBorder="0" applyAlignment="0" applyProtection="0"/>
    <xf numFmtId="0" fontId="13" fillId="3" borderId="0" applyNumberFormat="0" applyBorder="0" applyAlignment="0" applyProtection="0"/>
    <xf numFmtId="0" fontId="2" fillId="10" borderId="0" applyNumberFormat="0" applyBorder="0" applyAlignment="0" applyProtection="0"/>
    <xf numFmtId="0" fontId="20" fillId="20" borderId="0" applyNumberFormat="0" applyBorder="0" applyAlignment="0" applyProtection="0"/>
    <xf numFmtId="0" fontId="16" fillId="6" borderId="1" applyNumberFormat="0" applyAlignment="0" applyProtection="0"/>
    <xf numFmtId="0" fontId="20" fillId="32" borderId="0" applyNumberFormat="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2" fillId="31" borderId="0" applyNumberFormat="0" applyBorder="0" applyAlignment="0" applyProtection="0"/>
    <xf numFmtId="0" fontId="20" fillId="17" borderId="0" applyNumberFormat="0" applyBorder="0" applyAlignment="0" applyProtection="0"/>
    <xf numFmtId="0" fontId="20" fillId="16" borderId="0" applyNumberFormat="0" applyBorder="0" applyAlignment="0" applyProtection="0"/>
    <xf numFmtId="0" fontId="2" fillId="27" borderId="0" applyNumberFormat="0" applyBorder="0" applyAlignment="0" applyProtection="0"/>
    <xf numFmtId="0" fontId="17" fillId="0" borderId="3" applyNumberFormat="0" applyFill="0" applyAlignment="0" applyProtection="0"/>
    <xf numFmtId="0" fontId="2" fillId="10" borderId="0" applyNumberFormat="0" applyBorder="0" applyAlignment="0" applyProtection="0"/>
    <xf numFmtId="0" fontId="20" fillId="20" borderId="0" applyNumberFormat="0" applyBorder="0" applyAlignment="0" applyProtection="0"/>
    <xf numFmtId="0" fontId="2" fillId="18" borderId="0" applyNumberFormat="0" applyBorder="0" applyAlignment="0" applyProtection="0"/>
    <xf numFmtId="0" fontId="20" fillId="20" borderId="0" applyNumberFormat="0" applyBorder="0" applyAlignment="0" applyProtection="0"/>
    <xf numFmtId="0" fontId="2" fillId="26" borderId="0" applyNumberFormat="0" applyBorder="0" applyAlignment="0" applyProtection="0"/>
    <xf numFmtId="0" fontId="20" fillId="28" borderId="0" applyNumberFormat="0" applyBorder="0" applyAlignment="0" applyProtection="0"/>
    <xf numFmtId="0" fontId="18" fillId="7" borderId="4" applyNumberFormat="0" applyAlignment="0" applyProtection="0"/>
    <xf numFmtId="0" fontId="20" fillId="29" borderId="0" applyNumberFormat="0" applyBorder="0" applyAlignment="0" applyProtection="0"/>
    <xf numFmtId="0" fontId="2" fillId="27" borderId="0" applyNumberFormat="0" applyBorder="0" applyAlignment="0" applyProtection="0"/>
    <xf numFmtId="0" fontId="2" fillId="14" borderId="0" applyNumberFormat="0" applyBorder="0" applyAlignment="0" applyProtection="0"/>
    <xf numFmtId="0" fontId="18" fillId="7" borderId="4" applyNumberFormat="0" applyAlignment="0" applyProtection="0"/>
    <xf numFmtId="0" fontId="18" fillId="7" borderId="4" applyNumberFormat="0" applyAlignment="0" applyProtection="0"/>
    <xf numFmtId="0" fontId="14" fillId="4" borderId="0" applyNumberFormat="0" applyBorder="0" applyAlignment="0" applyProtection="0"/>
    <xf numFmtId="0" fontId="18" fillId="7" borderId="4" applyNumberFormat="0" applyAlignment="0" applyProtection="0"/>
    <xf numFmtId="0" fontId="20" fillId="12" borderId="0" applyNumberFormat="0" applyBorder="0" applyAlignment="0" applyProtection="0"/>
    <xf numFmtId="0" fontId="17" fillId="0" borderId="3" applyNumberFormat="0" applyFill="0" applyAlignment="0" applyProtection="0"/>
    <xf numFmtId="0" fontId="12" fillId="0" borderId="0" applyNumberFormat="0" applyFill="0" applyBorder="0" applyAlignment="0" applyProtection="0"/>
    <xf numFmtId="0" fontId="20" fillId="32" borderId="0" applyNumberFormat="0" applyBorder="0" applyAlignment="0" applyProtection="0"/>
    <xf numFmtId="0" fontId="16" fillId="6" borderId="1" applyNumberFormat="0" applyAlignment="0" applyProtection="0"/>
    <xf numFmtId="0" fontId="20" fillId="9" borderId="0" applyNumberFormat="0" applyBorder="0" applyAlignment="0" applyProtection="0"/>
    <xf numFmtId="0" fontId="20" fillId="16" borderId="0" applyNumberFormat="0" applyBorder="0" applyAlignment="0" applyProtection="0"/>
    <xf numFmtId="0" fontId="2" fillId="15"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2" fillId="11" borderId="0" applyNumberFormat="0" applyBorder="0" applyAlignment="0" applyProtection="0"/>
    <xf numFmtId="0" fontId="20" fillId="13" borderId="0" applyNumberFormat="0" applyBorder="0" applyAlignment="0" applyProtection="0"/>
    <xf numFmtId="0" fontId="7" fillId="0" borderId="6" applyNumberFormat="0" applyFill="0" applyAlignment="0" applyProtection="0"/>
    <xf numFmtId="0" fontId="18" fillId="7" borderId="4" applyNumberFormat="0" applyAlignment="0" applyProtection="0"/>
    <xf numFmtId="0" fontId="13" fillId="3" borderId="0" applyNumberFormat="0" applyBorder="0" applyAlignment="0" applyProtection="0"/>
    <xf numFmtId="0" fontId="14" fillId="4" borderId="0" applyNumberFormat="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29" borderId="0" applyNumberFormat="0" applyBorder="0" applyAlignment="0" applyProtection="0"/>
    <xf numFmtId="0" fontId="14" fillId="4" borderId="0" applyNumberFormat="0" applyBorder="0" applyAlignment="0" applyProtection="0"/>
    <xf numFmtId="0" fontId="20" fillId="12" borderId="0" applyNumberFormat="0" applyBorder="0" applyAlignment="0" applyProtection="0"/>
    <xf numFmtId="0" fontId="12" fillId="0" borderId="0" applyNumberFormat="0" applyFill="0" applyBorder="0" applyAlignment="0" applyProtection="0"/>
    <xf numFmtId="0" fontId="2" fillId="23" borderId="0" applyNumberFormat="0" applyBorder="0" applyAlignment="0" applyProtection="0"/>
    <xf numFmtId="0" fontId="20" fillId="12" borderId="0" applyNumberFormat="0" applyBorder="0" applyAlignment="0" applyProtection="0"/>
    <xf numFmtId="0" fontId="2" fillId="26" borderId="0" applyNumberFormat="0" applyBorder="0" applyAlignment="0" applyProtection="0"/>
    <xf numFmtId="0" fontId="2" fillId="15" borderId="0" applyNumberFormat="0" applyBorder="0" applyAlignment="0" applyProtection="0"/>
    <xf numFmtId="0" fontId="18" fillId="7" borderId="4" applyNumberFormat="0" applyAlignment="0" applyProtection="0"/>
    <xf numFmtId="0" fontId="2" fillId="19" borderId="0" applyNumberFormat="0" applyBorder="0" applyAlignment="0" applyProtection="0"/>
    <xf numFmtId="0" fontId="7" fillId="0" borderId="6" applyNumberFormat="0" applyFill="0" applyAlignment="0" applyProtection="0"/>
    <xf numFmtId="0" fontId="14" fillId="4" borderId="0" applyNumberFormat="0" applyBorder="0" applyAlignment="0" applyProtection="0"/>
    <xf numFmtId="0" fontId="2" fillId="15" borderId="0" applyNumberFormat="0" applyBorder="0" applyAlignment="0" applyProtection="0"/>
    <xf numFmtId="0" fontId="17" fillId="0" borderId="3" applyNumberFormat="0" applyFill="0" applyAlignment="0" applyProtection="0"/>
    <xf numFmtId="0" fontId="2" fillId="26" borderId="0" applyNumberFormat="0" applyBorder="0" applyAlignment="0" applyProtection="0"/>
    <xf numFmtId="0" fontId="2" fillId="10" borderId="0" applyNumberFormat="0" applyBorder="0" applyAlignment="0" applyProtection="0"/>
    <xf numFmtId="0" fontId="20" fillId="20" borderId="0" applyNumberFormat="0" applyBorder="0" applyAlignment="0" applyProtection="0"/>
    <xf numFmtId="0" fontId="19" fillId="0" borderId="0" applyNumberFormat="0" applyFill="0" applyBorder="0" applyAlignment="0" applyProtection="0"/>
    <xf numFmtId="0" fontId="20" fillId="24" borderId="0" applyNumberFormat="0" applyBorder="0" applyAlignment="0" applyProtection="0"/>
    <xf numFmtId="0" fontId="20" fillId="9" borderId="0" applyNumberFormat="0" applyBorder="0" applyAlignment="0" applyProtection="0"/>
    <xf numFmtId="0" fontId="14" fillId="4" borderId="0" applyNumberFormat="0" applyBorder="0" applyAlignment="0" applyProtection="0"/>
    <xf numFmtId="0" fontId="12" fillId="0" borderId="0" applyNumberFormat="0" applyFill="0" applyBorder="0" applyAlignment="0" applyProtection="0"/>
    <xf numFmtId="0" fontId="16" fillId="6" borderId="1" applyNumberFormat="0" applyAlignment="0" applyProtection="0"/>
    <xf numFmtId="0" fontId="20" fillId="12" borderId="0" applyNumberFormat="0" applyBorder="0" applyAlignment="0" applyProtection="0"/>
    <xf numFmtId="0" fontId="20" fillId="9" borderId="0" applyNumberFormat="0" applyBorder="0" applyAlignment="0" applyProtection="0"/>
    <xf numFmtId="0" fontId="2" fillId="19" borderId="0" applyNumberFormat="0" applyBorder="0" applyAlignment="0" applyProtection="0"/>
    <xf numFmtId="0" fontId="15" fillId="5" borderId="0" applyNumberFormat="0" applyBorder="0" applyAlignment="0" applyProtection="0"/>
    <xf numFmtId="167" fontId="2" fillId="0" borderId="0" applyFont="0" applyFill="0" applyBorder="0" applyAlignment="0" applyProtection="0"/>
    <xf numFmtId="0" fontId="2" fillId="15" borderId="0" applyNumberFormat="0" applyBorder="0" applyAlignment="0" applyProtection="0"/>
    <xf numFmtId="0" fontId="20" fillId="16" borderId="0" applyNumberFormat="0" applyBorder="0" applyAlignment="0" applyProtection="0"/>
    <xf numFmtId="0" fontId="2" fillId="11" borderId="0" applyNumberFormat="0" applyBorder="0" applyAlignment="0" applyProtection="0"/>
    <xf numFmtId="0" fontId="12" fillId="0" borderId="0" applyNumberFormat="0" applyFill="0" applyBorder="0" applyAlignment="0" applyProtection="0"/>
    <xf numFmtId="0" fontId="2" fillId="8" borderId="5" applyNumberFormat="0" applyFont="0" applyAlignment="0" applyProtection="0"/>
    <xf numFmtId="0" fontId="20" fillId="29" borderId="0" applyNumberFormat="0" applyBorder="0" applyAlignment="0" applyProtection="0"/>
    <xf numFmtId="0" fontId="19" fillId="0" borderId="0" applyNumberFormat="0" applyFill="0" applyBorder="0" applyAlignment="0" applyProtection="0"/>
    <xf numFmtId="0" fontId="20" fillId="32" borderId="0" applyNumberFormat="0" applyBorder="0" applyAlignment="0" applyProtection="0"/>
    <xf numFmtId="0" fontId="20" fillId="21" borderId="0" applyNumberFormat="0" applyBorder="0" applyAlignment="0" applyProtection="0"/>
    <xf numFmtId="0" fontId="20" fillId="12" borderId="0" applyNumberFormat="0" applyBorder="0" applyAlignment="0" applyProtection="0"/>
    <xf numFmtId="0" fontId="20" fillId="25" borderId="0" applyNumberFormat="0" applyBorder="0" applyAlignment="0" applyProtection="0"/>
    <xf numFmtId="0" fontId="12" fillId="0" borderId="0" applyNumberFormat="0" applyFill="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 fillId="8" borderId="5" applyNumberFormat="0" applyFont="0" applyAlignment="0" applyProtection="0"/>
    <xf numFmtId="0" fontId="13" fillId="3" borderId="0" applyNumberFormat="0" applyBorder="0" applyAlignment="0" applyProtection="0"/>
    <xf numFmtId="0" fontId="20" fillId="25" borderId="0" applyNumberFormat="0" applyBorder="0" applyAlignment="0" applyProtection="0"/>
    <xf numFmtId="0" fontId="2" fillId="15" borderId="0" applyNumberFormat="0" applyBorder="0" applyAlignment="0" applyProtection="0"/>
    <xf numFmtId="0" fontId="16" fillId="6" borderId="1" applyNumberFormat="0" applyAlignment="0" applyProtection="0"/>
    <xf numFmtId="0" fontId="2" fillId="23" borderId="0" applyNumberFormat="0" applyBorder="0" applyAlignment="0" applyProtection="0"/>
    <xf numFmtId="0" fontId="20" fillId="21" borderId="0" applyNumberFormat="0" applyBorder="0" applyAlignment="0" applyProtection="0"/>
    <xf numFmtId="0" fontId="17" fillId="0" borderId="3" applyNumberFormat="0" applyFill="0" applyAlignment="0" applyProtection="0"/>
    <xf numFmtId="0" fontId="20" fillId="9" borderId="0" applyNumberFormat="0" applyBorder="0" applyAlignment="0" applyProtection="0"/>
    <xf numFmtId="0" fontId="20" fillId="9" borderId="0" applyNumberFormat="0" applyBorder="0" applyAlignment="0" applyProtection="0"/>
    <xf numFmtId="0" fontId="2" fillId="23"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15" fillId="5" borderId="0" applyNumberFormat="0" applyBorder="0" applyAlignment="0" applyProtection="0"/>
    <xf numFmtId="0" fontId="20" fillId="24" borderId="0" applyNumberFormat="0" applyBorder="0" applyAlignment="0" applyProtection="0"/>
    <xf numFmtId="0" fontId="20" fillId="13" borderId="0" applyNumberFormat="0" applyBorder="0" applyAlignment="0" applyProtection="0"/>
    <xf numFmtId="0" fontId="2" fillId="22" borderId="0" applyNumberFormat="0" applyBorder="0" applyAlignment="0" applyProtection="0"/>
    <xf numFmtId="0" fontId="15" fillId="5" borderId="0" applyNumberFormat="0" applyBorder="0" applyAlignment="0" applyProtection="0"/>
    <xf numFmtId="0" fontId="17" fillId="0" borderId="3" applyNumberFormat="0" applyFill="0" applyAlignment="0" applyProtection="0"/>
    <xf numFmtId="0" fontId="17" fillId="0" borderId="3" applyNumberFormat="0" applyFill="0" applyAlignment="0" applyProtection="0"/>
    <xf numFmtId="0" fontId="20" fillId="16" borderId="0" applyNumberFormat="0" applyBorder="0" applyAlignment="0" applyProtection="0"/>
    <xf numFmtId="0" fontId="2" fillId="26" borderId="0" applyNumberFormat="0" applyBorder="0" applyAlignment="0" applyProtection="0"/>
    <xf numFmtId="0" fontId="2" fillId="31" borderId="0" applyNumberFormat="0" applyBorder="0" applyAlignment="0" applyProtection="0"/>
    <xf numFmtId="0" fontId="16" fillId="6" borderId="1" applyNumberFormat="0" applyAlignment="0" applyProtection="0"/>
    <xf numFmtId="0" fontId="12" fillId="0" borderId="0" applyNumberFormat="0" applyFill="0" applyBorder="0" applyAlignment="0" applyProtection="0"/>
    <xf numFmtId="0" fontId="16" fillId="6" borderId="1" applyNumberFormat="0" applyAlignment="0" applyProtection="0"/>
    <xf numFmtId="0" fontId="20" fillId="29" borderId="0" applyNumberFormat="0" applyBorder="0" applyAlignment="0" applyProtection="0"/>
    <xf numFmtId="0" fontId="13" fillId="3" borderId="0" applyNumberFormat="0" applyBorder="0" applyAlignment="0" applyProtection="0"/>
    <xf numFmtId="0" fontId="14" fillId="4" borderId="0" applyNumberFormat="0" applyBorder="0" applyAlignment="0" applyProtection="0"/>
    <xf numFmtId="0" fontId="2" fillId="31" borderId="0" applyNumberFormat="0" applyBorder="0" applyAlignment="0" applyProtection="0"/>
    <xf numFmtId="0" fontId="20" fillId="21" borderId="0" applyNumberFormat="0" applyBorder="0" applyAlignment="0" applyProtection="0"/>
    <xf numFmtId="0" fontId="2" fillId="30" borderId="0" applyNumberFormat="0" applyBorder="0" applyAlignment="0" applyProtection="0"/>
    <xf numFmtId="0" fontId="20" fillId="29" borderId="0" applyNumberFormat="0" applyBorder="0" applyAlignment="0" applyProtection="0"/>
    <xf numFmtId="0" fontId="16" fillId="6" borderId="1" applyNumberFormat="0" applyAlignment="0" applyProtection="0"/>
    <xf numFmtId="0" fontId="20" fillId="9" borderId="0" applyNumberFormat="0" applyBorder="0" applyAlignment="0" applyProtection="0"/>
    <xf numFmtId="0" fontId="15" fillId="5" borderId="0" applyNumberFormat="0" applyBorder="0" applyAlignment="0" applyProtection="0"/>
    <xf numFmtId="0" fontId="20" fillId="20" borderId="0" applyNumberFormat="0" applyBorder="0" applyAlignment="0" applyProtection="0"/>
    <xf numFmtId="0" fontId="16" fillId="6" borderId="1" applyNumberFormat="0" applyAlignment="0" applyProtection="0"/>
    <xf numFmtId="0" fontId="20" fillId="12" borderId="0" applyNumberFormat="0" applyBorder="0" applyAlignment="0" applyProtection="0"/>
    <xf numFmtId="0" fontId="20" fillId="17" borderId="0" applyNumberFormat="0" applyBorder="0" applyAlignment="0" applyProtection="0"/>
    <xf numFmtId="0" fontId="18" fillId="7" borderId="4" applyNumberFormat="0" applyAlignment="0" applyProtection="0"/>
    <xf numFmtId="0" fontId="20" fillId="13" borderId="0" applyNumberFormat="0" applyBorder="0" applyAlignment="0" applyProtection="0"/>
    <xf numFmtId="0" fontId="20" fillId="13" borderId="0" applyNumberFormat="0" applyBorder="0" applyAlignment="0" applyProtection="0"/>
    <xf numFmtId="0" fontId="17" fillId="0" borderId="3" applyNumberFormat="0" applyFill="0" applyAlignment="0" applyProtection="0"/>
    <xf numFmtId="168" fontId="2" fillId="0" borderId="0" applyFont="0" applyFill="0" applyBorder="0" applyAlignment="0" applyProtection="0"/>
    <xf numFmtId="0" fontId="20" fillId="29" borderId="0" applyNumberFormat="0" applyBorder="0" applyAlignment="0" applyProtection="0"/>
    <xf numFmtId="0" fontId="20" fillId="9" borderId="0" applyNumberFormat="0" applyBorder="0" applyAlignment="0" applyProtection="0"/>
    <xf numFmtId="0" fontId="17" fillId="0" borderId="3" applyNumberFormat="0" applyFill="0" applyAlignment="0" applyProtection="0"/>
    <xf numFmtId="0" fontId="2" fillId="11" borderId="0" applyNumberFormat="0" applyBorder="0" applyAlignment="0" applyProtection="0"/>
    <xf numFmtId="0" fontId="20" fillId="21" borderId="0" applyNumberFormat="0" applyBorder="0" applyAlignment="0" applyProtection="0"/>
    <xf numFmtId="0" fontId="20" fillId="28" borderId="0" applyNumberFormat="0" applyBorder="0" applyAlignment="0" applyProtection="0"/>
    <xf numFmtId="0" fontId="2" fillId="26" borderId="0" applyNumberFormat="0" applyBorder="0" applyAlignment="0" applyProtection="0"/>
    <xf numFmtId="0" fontId="20" fillId="25" borderId="0" applyNumberFormat="0" applyBorder="0" applyAlignment="0" applyProtection="0"/>
    <xf numFmtId="0" fontId="2" fillId="31" borderId="0" applyNumberFormat="0" applyBorder="0" applyAlignment="0" applyProtection="0"/>
    <xf numFmtId="0" fontId="19" fillId="0" borderId="0" applyNumberFormat="0" applyFill="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 fillId="10"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20" fillId="28" borderId="0" applyNumberFormat="0" applyBorder="0" applyAlignment="0" applyProtection="0"/>
    <xf numFmtId="0" fontId="16" fillId="6" borderId="1" applyNumberFormat="0" applyAlignment="0" applyProtection="0"/>
    <xf numFmtId="0" fontId="20" fillId="25" borderId="0" applyNumberFormat="0" applyBorder="0" applyAlignment="0" applyProtection="0"/>
    <xf numFmtId="0" fontId="7" fillId="0" borderId="6" applyNumberFormat="0" applyFill="0" applyAlignment="0" applyProtection="0"/>
    <xf numFmtId="0" fontId="13" fillId="3" borderId="0" applyNumberFormat="0" applyBorder="0" applyAlignment="0" applyProtection="0"/>
    <xf numFmtId="0" fontId="12" fillId="0" borderId="0" applyNumberFormat="0" applyFill="0" applyBorder="0" applyAlignment="0" applyProtection="0"/>
    <xf numFmtId="0" fontId="14" fillId="4" borderId="0" applyNumberFormat="0" applyBorder="0" applyAlignment="0" applyProtection="0"/>
    <xf numFmtId="0" fontId="14" fillId="4"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2" fillId="22" borderId="0" applyNumberFormat="0" applyBorder="0" applyAlignment="0" applyProtection="0"/>
    <xf numFmtId="0" fontId="20" fillId="9" borderId="0" applyNumberFormat="0" applyBorder="0" applyAlignment="0" applyProtection="0"/>
    <xf numFmtId="0" fontId="2" fillId="14" borderId="0" applyNumberFormat="0" applyBorder="0" applyAlignment="0" applyProtection="0"/>
    <xf numFmtId="0" fontId="13" fillId="3" borderId="0" applyNumberFormat="0" applyBorder="0" applyAlignment="0" applyProtection="0"/>
    <xf numFmtId="0" fontId="20" fillId="32" borderId="0" applyNumberFormat="0" applyBorder="0" applyAlignment="0" applyProtection="0"/>
    <xf numFmtId="0" fontId="20" fillId="25" borderId="0" applyNumberFormat="0" applyBorder="0" applyAlignment="0" applyProtection="0"/>
    <xf numFmtId="0" fontId="20" fillId="21" borderId="0" applyNumberFormat="0" applyBorder="0" applyAlignment="0" applyProtection="0"/>
    <xf numFmtId="0" fontId="20" fillId="16" borderId="0" applyNumberFormat="0" applyBorder="0" applyAlignment="0" applyProtection="0"/>
    <xf numFmtId="0" fontId="20" fillId="9" borderId="0" applyNumberFormat="0" applyBorder="0" applyAlignment="0" applyProtection="0"/>
    <xf numFmtId="0" fontId="20" fillId="21" borderId="0" applyNumberFormat="0" applyBorder="0" applyAlignment="0" applyProtection="0"/>
    <xf numFmtId="0" fontId="12" fillId="0" borderId="0" applyNumberFormat="0" applyFill="0" applyBorder="0" applyAlignment="0" applyProtection="0"/>
    <xf numFmtId="0" fontId="7" fillId="0" borderId="6" applyNumberFormat="0" applyFill="0" applyAlignment="0" applyProtection="0"/>
    <xf numFmtId="0" fontId="20" fillId="13" borderId="0" applyNumberFormat="0" applyBorder="0" applyAlignment="0" applyProtection="0"/>
    <xf numFmtId="0" fontId="20" fillId="13" borderId="0" applyNumberFormat="0" applyBorder="0" applyAlignment="0" applyProtection="0"/>
    <xf numFmtId="0" fontId="20" fillId="12" borderId="0" applyNumberFormat="0" applyBorder="0" applyAlignment="0" applyProtection="0"/>
    <xf numFmtId="0" fontId="2" fillId="18" borderId="0" applyNumberFormat="0" applyBorder="0" applyAlignment="0" applyProtection="0"/>
    <xf numFmtId="0" fontId="19" fillId="0" borderId="0" applyNumberFormat="0" applyFill="0" applyBorder="0" applyAlignment="0" applyProtection="0"/>
    <xf numFmtId="0" fontId="20" fillId="21" borderId="0" applyNumberFormat="0" applyBorder="0" applyAlignment="0" applyProtection="0"/>
    <xf numFmtId="0" fontId="18" fillId="7" borderId="4" applyNumberFormat="0" applyAlignment="0" applyProtection="0"/>
    <xf numFmtId="0" fontId="20" fillId="16" borderId="0" applyNumberFormat="0" applyBorder="0" applyAlignment="0" applyProtection="0"/>
    <xf numFmtId="0" fontId="2" fillId="14" borderId="0" applyNumberFormat="0" applyBorder="0" applyAlignment="0" applyProtection="0"/>
    <xf numFmtId="0" fontId="19" fillId="0" borderId="0" applyNumberFormat="0" applyFill="0" applyBorder="0" applyAlignment="0" applyProtection="0"/>
    <xf numFmtId="0" fontId="17" fillId="0" borderId="3" applyNumberFormat="0" applyFill="0" applyAlignment="0" applyProtection="0"/>
    <xf numFmtId="0" fontId="7" fillId="0" borderId="6" applyNumberFormat="0" applyFill="0" applyAlignment="0" applyProtection="0"/>
    <xf numFmtId="0" fontId="2" fillId="31" borderId="0" applyNumberFormat="0" applyBorder="0" applyAlignment="0" applyProtection="0"/>
    <xf numFmtId="166" fontId="2" fillId="0" borderId="0" applyFont="0" applyFill="0" applyBorder="0" applyAlignment="0" applyProtection="0"/>
    <xf numFmtId="0" fontId="2" fillId="22" borderId="0" applyNumberFormat="0" applyBorder="0" applyAlignment="0" applyProtection="0"/>
    <xf numFmtId="0" fontId="20" fillId="13" borderId="0" applyNumberFormat="0" applyBorder="0" applyAlignment="0" applyProtection="0"/>
    <xf numFmtId="167" fontId="2" fillId="0" borderId="0" applyFont="0" applyFill="0" applyBorder="0" applyAlignment="0" applyProtection="0"/>
    <xf numFmtId="166" fontId="2" fillId="0" borderId="0" applyFont="0" applyFill="0" applyBorder="0" applyAlignment="0" applyProtection="0"/>
    <xf numFmtId="0" fontId="20" fillId="12" borderId="0" applyNumberFormat="0" applyBorder="0" applyAlignment="0" applyProtection="0"/>
    <xf numFmtId="0" fontId="20" fillId="17" borderId="0" applyNumberFormat="0" applyBorder="0" applyAlignment="0" applyProtection="0"/>
    <xf numFmtId="0" fontId="17" fillId="0" borderId="3" applyNumberFormat="0" applyFill="0" applyAlignment="0" applyProtection="0"/>
    <xf numFmtId="0" fontId="16" fillId="6" borderId="1" applyNumberFormat="0" applyAlignment="0" applyProtection="0"/>
    <xf numFmtId="0" fontId="7" fillId="0" borderId="6" applyNumberFormat="0" applyFill="0" applyAlignment="0" applyProtection="0"/>
    <xf numFmtId="0" fontId="7" fillId="0" borderId="6" applyNumberFormat="0" applyFill="0" applyAlignment="0" applyProtection="0"/>
    <xf numFmtId="0" fontId="20" fillId="16"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3" borderId="0" applyNumberFormat="0" applyBorder="0" applyAlignment="0" applyProtection="0"/>
    <xf numFmtId="0" fontId="20" fillId="24" borderId="0" applyNumberFormat="0" applyBorder="0" applyAlignment="0" applyProtection="0"/>
    <xf numFmtId="0" fontId="2" fillId="10" borderId="0" applyNumberFormat="0" applyBorder="0" applyAlignment="0" applyProtection="0"/>
    <xf numFmtId="0" fontId="20" fillId="29" borderId="0" applyNumberFormat="0" applyBorder="0" applyAlignment="0" applyProtection="0"/>
    <xf numFmtId="0" fontId="12" fillId="0" borderId="0" applyNumberFormat="0" applyFill="0" applyBorder="0" applyAlignment="0" applyProtection="0"/>
    <xf numFmtId="0" fontId="2" fillId="30" borderId="0" applyNumberFormat="0" applyBorder="0" applyAlignment="0" applyProtection="0"/>
    <xf numFmtId="0" fontId="17" fillId="0" borderId="3" applyNumberFormat="0" applyFill="0" applyAlignment="0" applyProtection="0"/>
    <xf numFmtId="0" fontId="16" fillId="6" borderId="1" applyNumberFormat="0" applyAlignment="0" applyProtection="0"/>
    <xf numFmtId="0" fontId="20" fillId="29"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0" fillId="13" borderId="0" applyNumberFormat="0" applyBorder="0" applyAlignment="0" applyProtection="0"/>
    <xf numFmtId="0" fontId="20" fillId="29" borderId="0" applyNumberFormat="0" applyBorder="0" applyAlignment="0" applyProtection="0"/>
    <xf numFmtId="0" fontId="20" fillId="17" borderId="0" applyNumberFormat="0" applyBorder="0" applyAlignment="0" applyProtection="0"/>
    <xf numFmtId="0" fontId="20" fillId="12" borderId="0" applyNumberFormat="0" applyBorder="0" applyAlignment="0" applyProtection="0"/>
    <xf numFmtId="0" fontId="18" fillId="7" borderId="4" applyNumberFormat="0" applyAlignment="0" applyProtection="0"/>
    <xf numFmtId="0" fontId="7" fillId="0" borderId="6" applyNumberFormat="0" applyFill="0" applyAlignment="0" applyProtection="0"/>
    <xf numFmtId="0" fontId="2" fillId="10" borderId="0" applyNumberFormat="0" applyBorder="0" applyAlignment="0" applyProtection="0"/>
    <xf numFmtId="0" fontId="20" fillId="9" borderId="0" applyNumberFormat="0" applyBorder="0" applyAlignment="0" applyProtection="0"/>
    <xf numFmtId="0" fontId="2" fillId="15" borderId="0" applyNumberFormat="0" applyBorder="0" applyAlignment="0" applyProtection="0"/>
    <xf numFmtId="0" fontId="20" fillId="9" borderId="0" applyNumberFormat="0" applyBorder="0" applyAlignment="0" applyProtection="0"/>
    <xf numFmtId="0" fontId="2" fillId="30" borderId="0" applyNumberFormat="0" applyBorder="0" applyAlignment="0" applyProtection="0"/>
    <xf numFmtId="0" fontId="20" fillId="12" borderId="0" applyNumberFormat="0" applyBorder="0" applyAlignment="0" applyProtection="0"/>
    <xf numFmtId="0" fontId="12" fillId="0" borderId="0" applyNumberFormat="0" applyFill="0" applyBorder="0" applyAlignment="0" applyProtection="0"/>
    <xf numFmtId="0" fontId="20" fillId="24" borderId="0" applyNumberFormat="0" applyBorder="0" applyAlignment="0" applyProtection="0"/>
    <xf numFmtId="0" fontId="20" fillId="13" borderId="0" applyNumberFormat="0" applyBorder="0" applyAlignment="0" applyProtection="0"/>
    <xf numFmtId="0" fontId="2" fillId="8" borderId="5" applyNumberFormat="0" applyFont="0" applyAlignment="0" applyProtection="0"/>
    <xf numFmtId="0" fontId="20" fillId="9" borderId="0" applyNumberFormat="0" applyBorder="0" applyAlignment="0" applyProtection="0"/>
    <xf numFmtId="0" fontId="20" fillId="21" borderId="0" applyNumberFormat="0" applyBorder="0" applyAlignment="0" applyProtection="0"/>
    <xf numFmtId="0" fontId="14" fillId="4" borderId="0" applyNumberFormat="0" applyBorder="0" applyAlignment="0" applyProtection="0"/>
    <xf numFmtId="0" fontId="16" fillId="6" borderId="1" applyNumberFormat="0" applyAlignment="0" applyProtection="0"/>
    <xf numFmtId="0" fontId="20" fillId="12" borderId="0" applyNumberFormat="0" applyBorder="0" applyAlignment="0" applyProtection="0"/>
    <xf numFmtId="0" fontId="2" fillId="22" borderId="0" applyNumberFormat="0" applyBorder="0" applyAlignment="0" applyProtection="0"/>
    <xf numFmtId="0" fontId="20" fillId="24" borderId="0" applyNumberFormat="0" applyBorder="0" applyAlignment="0" applyProtection="0"/>
    <xf numFmtId="0" fontId="20" fillId="16" borderId="0" applyNumberFormat="0" applyBorder="0" applyAlignment="0" applyProtection="0"/>
    <xf numFmtId="0" fontId="17" fillId="0" borderId="3" applyNumberFormat="0" applyFill="0" applyAlignment="0" applyProtection="0"/>
    <xf numFmtId="0" fontId="20" fillId="12" borderId="0" applyNumberFormat="0" applyBorder="0" applyAlignment="0" applyProtection="0"/>
    <xf numFmtId="0" fontId="19" fillId="0" borderId="0" applyNumberFormat="0" applyFill="0" applyBorder="0" applyAlignment="0" applyProtection="0"/>
    <xf numFmtId="0" fontId="20" fillId="12" borderId="0" applyNumberFormat="0" applyBorder="0" applyAlignment="0" applyProtection="0"/>
    <xf numFmtId="0" fontId="14" fillId="4" borderId="0" applyNumberFormat="0" applyBorder="0" applyAlignment="0" applyProtection="0"/>
    <xf numFmtId="0" fontId="12" fillId="0" borderId="0" applyNumberFormat="0" applyFill="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28" borderId="0" applyNumberFormat="0" applyBorder="0" applyAlignment="0" applyProtection="0"/>
    <xf numFmtId="0" fontId="17" fillId="0" borderId="3" applyNumberFormat="0" applyFill="0" applyAlignment="0" applyProtection="0"/>
    <xf numFmtId="0" fontId="20" fillId="28" borderId="0" applyNumberFormat="0" applyBorder="0" applyAlignment="0" applyProtection="0"/>
    <xf numFmtId="0" fontId="20" fillId="32" borderId="0" applyNumberFormat="0" applyBorder="0" applyAlignment="0" applyProtection="0"/>
    <xf numFmtId="0" fontId="20" fillId="21"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12" fillId="0" borderId="0" applyNumberFormat="0" applyFill="0" applyBorder="0" applyAlignment="0" applyProtection="0"/>
    <xf numFmtId="0" fontId="20" fillId="17" borderId="0" applyNumberFormat="0" applyBorder="0" applyAlignment="0" applyProtection="0"/>
    <xf numFmtId="0" fontId="13" fillId="3" borderId="0" applyNumberFormat="0" applyBorder="0" applyAlignment="0" applyProtection="0"/>
    <xf numFmtId="0" fontId="20" fillId="32" borderId="0" applyNumberFormat="0" applyBorder="0" applyAlignment="0" applyProtection="0"/>
    <xf numFmtId="0" fontId="20" fillId="32" borderId="0" applyNumberFormat="0" applyBorder="0" applyAlignment="0" applyProtection="0"/>
    <xf numFmtId="0" fontId="2" fillId="26"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 fillId="22"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32" borderId="0" applyNumberFormat="0" applyBorder="0" applyAlignment="0" applyProtection="0"/>
    <xf numFmtId="0" fontId="16" fillId="6" borderId="1" applyNumberFormat="0" applyAlignment="0" applyProtection="0"/>
    <xf numFmtId="0" fontId="2" fillId="19" borderId="0" applyNumberFormat="0" applyBorder="0" applyAlignment="0" applyProtection="0"/>
    <xf numFmtId="0" fontId="20" fillId="29" borderId="0" applyNumberFormat="0" applyBorder="0" applyAlignment="0" applyProtection="0"/>
    <xf numFmtId="0" fontId="20" fillId="17" borderId="0" applyNumberFormat="0" applyBorder="0" applyAlignment="0" applyProtection="0"/>
    <xf numFmtId="0" fontId="2" fillId="10" borderId="0" applyNumberFormat="0" applyBorder="0" applyAlignment="0" applyProtection="0"/>
    <xf numFmtId="0" fontId="20" fillId="29" borderId="0" applyNumberFormat="0" applyBorder="0" applyAlignment="0" applyProtection="0"/>
    <xf numFmtId="0" fontId="20" fillId="17" borderId="0" applyNumberFormat="0" applyBorder="0" applyAlignment="0" applyProtection="0"/>
    <xf numFmtId="0" fontId="20" fillId="9" borderId="0" applyNumberFormat="0" applyBorder="0" applyAlignment="0" applyProtection="0"/>
    <xf numFmtId="167" fontId="2" fillId="0" borderId="0" applyFont="0" applyFill="0" applyBorder="0" applyAlignment="0" applyProtection="0"/>
    <xf numFmtId="0" fontId="20" fillId="24" borderId="0" applyNumberFormat="0" applyBorder="0" applyAlignment="0" applyProtection="0"/>
    <xf numFmtId="0" fontId="18" fillId="7" borderId="4" applyNumberFormat="0" applyAlignment="0" applyProtection="0"/>
    <xf numFmtId="0" fontId="20" fillId="21" borderId="0" applyNumberFormat="0" applyBorder="0" applyAlignment="0" applyProtection="0"/>
    <xf numFmtId="0" fontId="20" fillId="9" borderId="0" applyNumberFormat="0" applyBorder="0" applyAlignment="0" applyProtection="0"/>
    <xf numFmtId="0" fontId="2" fillId="11" borderId="0" applyNumberFormat="0" applyBorder="0" applyAlignment="0" applyProtection="0"/>
    <xf numFmtId="0" fontId="20" fillId="17" borderId="0" applyNumberFormat="0" applyBorder="0" applyAlignment="0" applyProtection="0"/>
    <xf numFmtId="0" fontId="17" fillId="0" borderId="3" applyNumberFormat="0" applyFill="0" applyAlignment="0" applyProtection="0"/>
    <xf numFmtId="0" fontId="20" fillId="28" borderId="0" applyNumberFormat="0" applyBorder="0" applyAlignment="0" applyProtection="0"/>
    <xf numFmtId="0" fontId="20" fillId="13" borderId="0" applyNumberFormat="0" applyBorder="0" applyAlignment="0" applyProtection="0"/>
    <xf numFmtId="0" fontId="2" fillId="19"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7" fillId="0" borderId="6" applyNumberFormat="0" applyFill="0" applyAlignment="0" applyProtection="0"/>
    <xf numFmtId="0" fontId="20" fillId="28" borderId="0" applyNumberFormat="0" applyBorder="0" applyAlignment="0" applyProtection="0"/>
    <xf numFmtId="0" fontId="18" fillId="7" borderId="4" applyNumberFormat="0" applyAlignment="0" applyProtection="0"/>
    <xf numFmtId="0" fontId="20" fillId="16" borderId="0" applyNumberFormat="0" applyBorder="0" applyAlignment="0" applyProtection="0"/>
    <xf numFmtId="0" fontId="20" fillId="9" borderId="0" applyNumberFormat="0" applyBorder="0" applyAlignment="0" applyProtection="0"/>
    <xf numFmtId="0" fontId="13" fillId="3" borderId="0" applyNumberFormat="0" applyBorder="0" applyAlignment="0" applyProtection="0"/>
    <xf numFmtId="0" fontId="2" fillId="22" borderId="0" applyNumberFormat="0" applyBorder="0" applyAlignment="0" applyProtection="0"/>
    <xf numFmtId="0" fontId="2" fillId="27" borderId="0" applyNumberFormat="0" applyBorder="0" applyAlignment="0" applyProtection="0"/>
    <xf numFmtId="0" fontId="20" fillId="13" borderId="0" applyNumberFormat="0" applyBorder="0" applyAlignment="0" applyProtection="0"/>
    <xf numFmtId="0" fontId="20" fillId="24"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14" fillId="4" borderId="0" applyNumberFormat="0" applyBorder="0" applyAlignment="0" applyProtection="0"/>
    <xf numFmtId="0" fontId="20" fillId="28" borderId="0" applyNumberFormat="0" applyBorder="0" applyAlignment="0" applyProtection="0"/>
    <xf numFmtId="0" fontId="19" fillId="0" borderId="0" applyNumberFormat="0" applyFill="0" applyBorder="0" applyAlignment="0" applyProtection="0"/>
    <xf numFmtId="0" fontId="20" fillId="25" borderId="0" applyNumberFormat="0" applyBorder="0" applyAlignment="0" applyProtection="0"/>
    <xf numFmtId="0" fontId="20" fillId="24" borderId="0" applyNumberFormat="0" applyBorder="0" applyAlignment="0" applyProtection="0"/>
    <xf numFmtId="0" fontId="2" fillId="23" borderId="0" applyNumberFormat="0" applyBorder="0" applyAlignment="0" applyProtection="0"/>
    <xf numFmtId="0" fontId="20" fillId="28" borderId="0" applyNumberFormat="0" applyBorder="0" applyAlignment="0" applyProtection="0"/>
    <xf numFmtId="0" fontId="2" fillId="31" borderId="0" applyNumberFormat="0" applyBorder="0" applyAlignment="0" applyProtection="0"/>
    <xf numFmtId="0" fontId="20" fillId="17" borderId="0" applyNumberFormat="0" applyBorder="0" applyAlignment="0" applyProtection="0"/>
    <xf numFmtId="0" fontId="12" fillId="0" borderId="0" applyNumberFormat="0" applyFill="0" applyBorder="0" applyAlignment="0" applyProtection="0"/>
    <xf numFmtId="0" fontId="19" fillId="0" borderId="0" applyNumberFormat="0" applyFill="0" applyBorder="0" applyAlignment="0" applyProtection="0"/>
    <xf numFmtId="0" fontId="20" fillId="25" borderId="0" applyNumberFormat="0" applyBorder="0" applyAlignment="0" applyProtection="0"/>
    <xf numFmtId="0" fontId="2" fillId="18" borderId="0" applyNumberFormat="0" applyBorder="0" applyAlignment="0" applyProtection="0"/>
    <xf numFmtId="0" fontId="20" fillId="32" borderId="0" applyNumberFormat="0" applyBorder="0" applyAlignment="0" applyProtection="0"/>
    <xf numFmtId="0" fontId="2" fillId="14" borderId="0" applyNumberFormat="0" applyBorder="0" applyAlignment="0" applyProtection="0"/>
    <xf numFmtId="0" fontId="20" fillId="28" borderId="0" applyNumberFormat="0" applyBorder="0" applyAlignment="0" applyProtection="0"/>
    <xf numFmtId="0" fontId="20" fillId="9" borderId="0" applyNumberFormat="0" applyBorder="0" applyAlignment="0" applyProtection="0"/>
    <xf numFmtId="0" fontId="2" fillId="23" borderId="0" applyNumberFormat="0" applyBorder="0" applyAlignment="0" applyProtection="0"/>
    <xf numFmtId="0" fontId="20" fillId="21" borderId="0" applyNumberFormat="0" applyBorder="0" applyAlignment="0" applyProtection="0"/>
    <xf numFmtId="0" fontId="16" fillId="6" borderId="1" applyNumberFormat="0" applyAlignment="0" applyProtection="0"/>
    <xf numFmtId="0" fontId="20" fillId="13" borderId="0" applyNumberFormat="0" applyBorder="0" applyAlignment="0" applyProtection="0"/>
    <xf numFmtId="0" fontId="20" fillId="29" borderId="0" applyNumberFormat="0" applyBorder="0" applyAlignment="0" applyProtection="0"/>
    <xf numFmtId="0" fontId="7" fillId="0" borderId="6" applyNumberFormat="0" applyFill="0" applyAlignment="0" applyProtection="0"/>
    <xf numFmtId="0" fontId="20" fillId="24" borderId="0" applyNumberFormat="0" applyBorder="0" applyAlignment="0" applyProtection="0"/>
    <xf numFmtId="0" fontId="14" fillId="4" borderId="0" applyNumberFormat="0" applyBorder="0" applyAlignment="0" applyProtection="0"/>
    <xf numFmtId="0" fontId="13" fillId="3" borderId="0" applyNumberFormat="0" applyBorder="0" applyAlignment="0" applyProtection="0"/>
    <xf numFmtId="0" fontId="19" fillId="0" borderId="0" applyNumberFormat="0" applyFill="0" applyBorder="0" applyAlignment="0" applyProtection="0"/>
    <xf numFmtId="0" fontId="20" fillId="20" borderId="0" applyNumberFormat="0" applyBorder="0" applyAlignment="0" applyProtection="0"/>
    <xf numFmtId="0" fontId="19" fillId="0" borderId="0" applyNumberFormat="0" applyFill="0" applyBorder="0" applyAlignment="0" applyProtection="0"/>
    <xf numFmtId="0" fontId="20" fillId="20" borderId="0" applyNumberFormat="0" applyBorder="0" applyAlignment="0" applyProtection="0"/>
    <xf numFmtId="0" fontId="18" fillId="7" borderId="4" applyNumberFormat="0" applyAlignment="0" applyProtection="0"/>
    <xf numFmtId="0" fontId="2" fillId="19" borderId="0" applyNumberFormat="0" applyBorder="0" applyAlignment="0" applyProtection="0"/>
    <xf numFmtId="0" fontId="18" fillId="7" borderId="4" applyNumberFormat="0" applyAlignment="0" applyProtection="0"/>
    <xf numFmtId="0" fontId="2" fillId="11" borderId="0" applyNumberFormat="0" applyBorder="0" applyAlignment="0" applyProtection="0"/>
    <xf numFmtId="0" fontId="20" fillId="25" borderId="0" applyNumberFormat="0" applyBorder="0" applyAlignment="0" applyProtection="0"/>
    <xf numFmtId="0" fontId="20" fillId="24" borderId="0" applyNumberFormat="0" applyBorder="0" applyAlignment="0" applyProtection="0"/>
    <xf numFmtId="0" fontId="16" fillId="6" borderId="1" applyNumberFormat="0" applyAlignment="0" applyProtection="0"/>
    <xf numFmtId="0" fontId="14" fillId="4" borderId="0" applyNumberFormat="0" applyBorder="0" applyAlignment="0" applyProtection="0"/>
    <xf numFmtId="0" fontId="20" fillId="28" borderId="0" applyNumberFormat="0" applyBorder="0" applyAlignment="0" applyProtection="0"/>
    <xf numFmtId="0" fontId="20" fillId="25" borderId="0" applyNumberFormat="0" applyBorder="0" applyAlignment="0" applyProtection="0"/>
    <xf numFmtId="0" fontId="7" fillId="0" borderId="6" applyNumberFormat="0" applyFill="0" applyAlignment="0" applyProtection="0"/>
    <xf numFmtId="0" fontId="20" fillId="17" borderId="0" applyNumberFormat="0" applyBorder="0" applyAlignment="0" applyProtection="0"/>
    <xf numFmtId="0" fontId="20" fillId="21" borderId="0" applyNumberFormat="0" applyBorder="0" applyAlignment="0" applyProtection="0"/>
    <xf numFmtId="0" fontId="20" fillId="28" borderId="0" applyNumberFormat="0" applyBorder="0" applyAlignment="0" applyProtection="0"/>
    <xf numFmtId="0" fontId="14" fillId="4" borderId="0" applyNumberFormat="0" applyBorder="0" applyAlignment="0" applyProtection="0"/>
    <xf numFmtId="0" fontId="20" fillId="24" borderId="0" applyNumberFormat="0" applyBorder="0" applyAlignment="0" applyProtection="0"/>
    <xf numFmtId="0" fontId="15" fillId="5" borderId="0" applyNumberFormat="0" applyBorder="0" applyAlignment="0" applyProtection="0"/>
    <xf numFmtId="0" fontId="20" fillId="13" borderId="0" applyNumberFormat="0" applyBorder="0" applyAlignment="0" applyProtection="0"/>
    <xf numFmtId="0" fontId="12" fillId="0" borderId="0" applyNumberFormat="0" applyFill="0" applyBorder="0" applyAlignment="0" applyProtection="0"/>
    <xf numFmtId="0" fontId="2" fillId="18" borderId="0" applyNumberFormat="0" applyBorder="0" applyAlignment="0" applyProtection="0"/>
    <xf numFmtId="0" fontId="20" fillId="32" borderId="0" applyNumberFormat="0" applyBorder="0" applyAlignment="0" applyProtection="0"/>
    <xf numFmtId="0" fontId="13" fillId="3" borderId="0" applyNumberFormat="0" applyBorder="0" applyAlignment="0" applyProtection="0"/>
    <xf numFmtId="0" fontId="20" fillId="12" borderId="0" applyNumberFormat="0" applyBorder="0" applyAlignment="0" applyProtection="0"/>
    <xf numFmtId="0" fontId="2" fillId="22" borderId="0" applyNumberFormat="0" applyBorder="0" applyAlignment="0" applyProtection="0"/>
    <xf numFmtId="166" fontId="2" fillId="0" borderId="0" applyFont="0" applyFill="0" applyBorder="0" applyAlignment="0" applyProtection="0"/>
    <xf numFmtId="0" fontId="13" fillId="3" borderId="0" applyNumberFormat="0" applyBorder="0" applyAlignment="0" applyProtection="0"/>
    <xf numFmtId="0" fontId="2" fillId="26" borderId="0" applyNumberFormat="0" applyBorder="0" applyAlignment="0" applyProtection="0"/>
    <xf numFmtId="0" fontId="2" fillId="11"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2" fillId="31" borderId="0" applyNumberFormat="0" applyBorder="0" applyAlignment="0" applyProtection="0"/>
    <xf numFmtId="0" fontId="20" fillId="17" borderId="0" applyNumberFormat="0" applyBorder="0" applyAlignment="0" applyProtection="0"/>
    <xf numFmtId="0" fontId="20" fillId="13" borderId="0" applyNumberFormat="0" applyBorder="0" applyAlignment="0" applyProtection="0"/>
    <xf numFmtId="0" fontId="2" fillId="22" borderId="0" applyNumberFormat="0" applyBorder="0" applyAlignment="0" applyProtection="0"/>
    <xf numFmtId="0" fontId="19" fillId="0" borderId="0" applyNumberFormat="0" applyFill="0" applyBorder="0" applyAlignment="0" applyProtection="0"/>
    <xf numFmtId="0" fontId="2" fillId="18"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 fillId="11" borderId="0" applyNumberFormat="0" applyBorder="0" applyAlignment="0" applyProtection="0"/>
    <xf numFmtId="0" fontId="20" fillId="32" borderId="0" applyNumberFormat="0" applyBorder="0" applyAlignment="0" applyProtection="0"/>
    <xf numFmtId="0" fontId="19" fillId="0" borderId="0" applyNumberFormat="0" applyFill="0" applyBorder="0" applyAlignment="0" applyProtection="0"/>
    <xf numFmtId="0" fontId="13" fillId="3" borderId="0" applyNumberFormat="0" applyBorder="0" applyAlignment="0" applyProtection="0"/>
    <xf numFmtId="0" fontId="20" fillId="29" borderId="0" applyNumberFormat="0" applyBorder="0" applyAlignment="0" applyProtection="0"/>
    <xf numFmtId="0" fontId="7" fillId="0" borderId="6" applyNumberFormat="0" applyFill="0" applyAlignment="0" applyProtection="0"/>
    <xf numFmtId="0" fontId="2" fillId="11" borderId="0" applyNumberFormat="0" applyBorder="0" applyAlignment="0" applyProtection="0"/>
    <xf numFmtId="0" fontId="2" fillId="18" borderId="0" applyNumberFormat="0" applyBorder="0" applyAlignment="0" applyProtection="0"/>
    <xf numFmtId="0" fontId="20" fillId="29" borderId="0" applyNumberFormat="0" applyBorder="0" applyAlignment="0" applyProtection="0"/>
    <xf numFmtId="0" fontId="17" fillId="0" borderId="3" applyNumberFormat="0" applyFill="0" applyAlignment="0" applyProtection="0"/>
    <xf numFmtId="0" fontId="7" fillId="0" borderId="6" applyNumberFormat="0" applyFill="0" applyAlignment="0" applyProtection="0"/>
    <xf numFmtId="0" fontId="15" fillId="5" borderId="0" applyNumberFormat="0" applyBorder="0" applyAlignment="0" applyProtection="0"/>
    <xf numFmtId="0" fontId="13" fillId="3" borderId="0" applyNumberFormat="0" applyBorder="0" applyAlignment="0" applyProtection="0"/>
    <xf numFmtId="0" fontId="20" fillId="32"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18" fillId="7" borderId="4" applyNumberFormat="0" applyAlignment="0" applyProtection="0"/>
    <xf numFmtId="0" fontId="18" fillId="7" borderId="4" applyNumberFormat="0" applyAlignment="0" applyProtection="0"/>
    <xf numFmtId="0" fontId="19" fillId="0" borderId="0" applyNumberFormat="0" applyFill="0" applyBorder="0" applyAlignment="0" applyProtection="0"/>
    <xf numFmtId="0" fontId="20" fillId="21" borderId="0" applyNumberFormat="0" applyBorder="0" applyAlignment="0" applyProtection="0"/>
    <xf numFmtId="0" fontId="13" fillId="3" borderId="0" applyNumberFormat="0" applyBorder="0" applyAlignment="0" applyProtection="0"/>
    <xf numFmtId="0" fontId="2" fillId="18" borderId="0" applyNumberFormat="0" applyBorder="0" applyAlignment="0" applyProtection="0"/>
    <xf numFmtId="0" fontId="2" fillId="31"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15" borderId="0" applyNumberFormat="0" applyBorder="0" applyAlignment="0" applyProtection="0"/>
    <xf numFmtId="0" fontId="20" fillId="12" borderId="0" applyNumberFormat="0" applyBorder="0" applyAlignment="0" applyProtection="0"/>
    <xf numFmtId="0" fontId="20" fillId="17" borderId="0" applyNumberFormat="0" applyBorder="0" applyAlignment="0" applyProtection="0"/>
    <xf numFmtId="0" fontId="2" fillId="8" borderId="5" applyNumberFormat="0" applyFont="0" applyAlignment="0" applyProtection="0"/>
    <xf numFmtId="0" fontId="20" fillId="20" borderId="0" applyNumberFormat="0" applyBorder="0" applyAlignment="0" applyProtection="0"/>
    <xf numFmtId="0" fontId="18" fillId="7" borderId="4" applyNumberFormat="0" applyAlignment="0" applyProtection="0"/>
    <xf numFmtId="0" fontId="13" fillId="3" borderId="0" applyNumberFormat="0" applyBorder="0" applyAlignment="0" applyProtection="0"/>
    <xf numFmtId="0" fontId="20" fillId="21" borderId="0" applyNumberFormat="0" applyBorder="0" applyAlignment="0" applyProtection="0"/>
    <xf numFmtId="0" fontId="16" fillId="6" borderId="1" applyNumberFormat="0" applyAlignment="0" applyProtection="0"/>
    <xf numFmtId="0" fontId="2" fillId="14" borderId="0" applyNumberFormat="0" applyBorder="0" applyAlignment="0" applyProtection="0"/>
    <xf numFmtId="0" fontId="13" fillId="3"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16" borderId="0" applyNumberFormat="0" applyBorder="0" applyAlignment="0" applyProtection="0"/>
    <xf numFmtId="0" fontId="13" fillId="3" borderId="0" applyNumberFormat="0" applyBorder="0" applyAlignment="0" applyProtection="0"/>
    <xf numFmtId="0" fontId="2" fillId="18" borderId="0" applyNumberFormat="0" applyBorder="0" applyAlignment="0" applyProtection="0"/>
    <xf numFmtId="0" fontId="18" fillId="7" borderId="4" applyNumberFormat="0" applyAlignment="0" applyProtection="0"/>
    <xf numFmtId="0" fontId="14" fillId="4" borderId="0" applyNumberFormat="0" applyBorder="0" applyAlignment="0" applyProtection="0"/>
    <xf numFmtId="0" fontId="2" fillId="19" borderId="0" applyNumberFormat="0" applyBorder="0" applyAlignment="0" applyProtection="0"/>
    <xf numFmtId="0" fontId="15" fillId="5" borderId="0" applyNumberFormat="0" applyBorder="0" applyAlignment="0" applyProtection="0"/>
    <xf numFmtId="0" fontId="12" fillId="0" borderId="0" applyNumberFormat="0" applyFill="0" applyBorder="0" applyAlignment="0" applyProtection="0"/>
    <xf numFmtId="0" fontId="20" fillId="17" borderId="0" applyNumberFormat="0" applyBorder="0" applyAlignment="0" applyProtection="0"/>
    <xf numFmtId="0" fontId="19" fillId="0" borderId="0" applyNumberFormat="0" applyFill="0" applyBorder="0" applyAlignment="0" applyProtection="0"/>
    <xf numFmtId="0" fontId="2" fillId="10" borderId="0" applyNumberFormat="0" applyBorder="0" applyAlignment="0" applyProtection="0"/>
    <xf numFmtId="0" fontId="20" fillId="29"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20" fillId="13" borderId="0" applyNumberFormat="0" applyBorder="0" applyAlignment="0" applyProtection="0"/>
    <xf numFmtId="0" fontId="20" fillId="9" borderId="0" applyNumberFormat="0" applyBorder="0" applyAlignment="0" applyProtection="0"/>
    <xf numFmtId="0" fontId="18" fillId="7" borderId="4" applyNumberFormat="0" applyAlignment="0" applyProtection="0"/>
    <xf numFmtId="0" fontId="20" fillId="17" borderId="0" applyNumberFormat="0" applyBorder="0" applyAlignment="0" applyProtection="0"/>
    <xf numFmtId="0" fontId="2" fillId="8" borderId="5" applyNumberFormat="0" applyFont="0" applyAlignment="0" applyProtection="0"/>
    <xf numFmtId="0" fontId="13" fillId="3" borderId="0" applyNumberFormat="0" applyBorder="0" applyAlignment="0" applyProtection="0"/>
    <xf numFmtId="0" fontId="20" fillId="28" borderId="0" applyNumberFormat="0" applyBorder="0" applyAlignment="0" applyProtection="0"/>
    <xf numFmtId="0" fontId="2" fillId="18" borderId="0" applyNumberFormat="0" applyBorder="0" applyAlignment="0" applyProtection="0"/>
    <xf numFmtId="0" fontId="2" fillId="8" borderId="5" applyNumberFormat="0" applyFont="0" applyAlignment="0" applyProtection="0"/>
    <xf numFmtId="0" fontId="18" fillId="7" borderId="4"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4" fillId="4" borderId="0" applyNumberFormat="0" applyBorder="0" applyAlignment="0" applyProtection="0"/>
    <xf numFmtId="0" fontId="16" fillId="6" borderId="1" applyNumberFormat="0" applyAlignment="0" applyProtection="0"/>
    <xf numFmtId="0" fontId="20" fillId="20"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29" borderId="0" applyNumberFormat="0" applyBorder="0" applyAlignment="0" applyProtection="0"/>
    <xf numFmtId="0" fontId="19" fillId="0" borderId="0" applyNumberFormat="0" applyFill="0" applyBorder="0" applyAlignment="0" applyProtection="0"/>
    <xf numFmtId="0" fontId="14" fillId="4" borderId="0" applyNumberFormat="0" applyBorder="0" applyAlignment="0" applyProtection="0"/>
    <xf numFmtId="0" fontId="20" fillId="12"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 fillId="8" borderId="5" applyNumberFormat="0" applyFont="0" applyAlignment="0" applyProtection="0"/>
    <xf numFmtId="0" fontId="20" fillId="9" borderId="0" applyNumberFormat="0" applyBorder="0" applyAlignment="0" applyProtection="0"/>
    <xf numFmtId="0" fontId="18" fillId="7" borderId="4" applyNumberFormat="0" applyAlignment="0" applyProtection="0"/>
    <xf numFmtId="0" fontId="20" fillId="29" borderId="0" applyNumberFormat="0" applyBorder="0" applyAlignment="0" applyProtection="0"/>
    <xf numFmtId="0" fontId="2" fillId="15" borderId="0" applyNumberFormat="0" applyBorder="0" applyAlignment="0" applyProtection="0"/>
    <xf numFmtId="0" fontId="20" fillId="13"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19" fillId="0" borderId="0" applyNumberFormat="0" applyFill="0" applyBorder="0" applyAlignment="0" applyProtection="0"/>
    <xf numFmtId="0" fontId="20" fillId="20" borderId="0" applyNumberFormat="0" applyBorder="0" applyAlignment="0" applyProtection="0"/>
    <xf numFmtId="0" fontId="20" fillId="12" borderId="0" applyNumberFormat="0" applyBorder="0" applyAlignment="0" applyProtection="0"/>
    <xf numFmtId="0" fontId="15" fillId="5" borderId="0" applyNumberFormat="0" applyBorder="0" applyAlignment="0" applyProtection="0"/>
    <xf numFmtId="0" fontId="20" fillId="16" borderId="0" applyNumberFormat="0" applyBorder="0" applyAlignment="0" applyProtection="0"/>
    <xf numFmtId="0" fontId="7" fillId="0" borderId="6" applyNumberFormat="0" applyFill="0" applyAlignment="0" applyProtection="0"/>
    <xf numFmtId="0" fontId="20" fillId="20" borderId="0" applyNumberFormat="0" applyBorder="0" applyAlignment="0" applyProtection="0"/>
    <xf numFmtId="0" fontId="2" fillId="11" borderId="0" applyNumberFormat="0" applyBorder="0" applyAlignment="0" applyProtection="0"/>
    <xf numFmtId="0" fontId="20" fillId="28" borderId="0" applyNumberFormat="0" applyBorder="0" applyAlignment="0" applyProtection="0"/>
    <xf numFmtId="0" fontId="17" fillId="0" borderId="3" applyNumberFormat="0" applyFill="0" applyAlignment="0" applyProtection="0"/>
    <xf numFmtId="0" fontId="20" fillId="25" borderId="0" applyNumberFormat="0" applyBorder="0" applyAlignment="0" applyProtection="0"/>
    <xf numFmtId="0" fontId="20" fillId="13" borderId="0" applyNumberFormat="0" applyBorder="0" applyAlignment="0" applyProtection="0"/>
    <xf numFmtId="0" fontId="15" fillId="5" borderId="0" applyNumberFormat="0" applyBorder="0" applyAlignment="0" applyProtection="0"/>
    <xf numFmtId="0" fontId="18" fillId="7" borderId="4" applyNumberFormat="0" applyAlignment="0" applyProtection="0"/>
    <xf numFmtId="0" fontId="2" fillId="26" borderId="0" applyNumberFormat="0" applyBorder="0" applyAlignment="0" applyProtection="0"/>
    <xf numFmtId="0" fontId="19" fillId="0" borderId="0" applyNumberFormat="0" applyFill="0" applyBorder="0" applyAlignment="0" applyProtection="0"/>
    <xf numFmtId="0" fontId="15" fillId="5" borderId="0" applyNumberFormat="0" applyBorder="0" applyAlignment="0" applyProtection="0"/>
    <xf numFmtId="0" fontId="13" fillId="3" borderId="0" applyNumberFormat="0" applyBorder="0" applyAlignment="0" applyProtection="0"/>
    <xf numFmtId="0" fontId="16" fillId="6" borderId="1" applyNumberFormat="0" applyAlignment="0" applyProtection="0"/>
    <xf numFmtId="168" fontId="2" fillId="0" borderId="0" applyFont="0" applyFill="0" applyBorder="0" applyAlignment="0" applyProtection="0"/>
    <xf numFmtId="0" fontId="2" fillId="14" borderId="0" applyNumberFormat="0" applyBorder="0" applyAlignment="0" applyProtection="0"/>
    <xf numFmtId="0" fontId="7" fillId="0" borderId="6" applyNumberFormat="0" applyFill="0" applyAlignment="0" applyProtection="0"/>
    <xf numFmtId="0" fontId="13" fillId="3" borderId="0" applyNumberFormat="0" applyBorder="0" applyAlignment="0" applyProtection="0"/>
    <xf numFmtId="0" fontId="16" fillId="6" borderId="1" applyNumberFormat="0" applyAlignment="0" applyProtection="0"/>
    <xf numFmtId="0" fontId="7" fillId="0" borderId="6" applyNumberFormat="0" applyFill="0" applyAlignment="0" applyProtection="0"/>
    <xf numFmtId="0" fontId="2" fillId="30" borderId="0" applyNumberFormat="0" applyBorder="0" applyAlignment="0" applyProtection="0"/>
    <xf numFmtId="0" fontId="2" fillId="8" borderId="5" applyNumberFormat="0" applyFont="0" applyAlignment="0" applyProtection="0"/>
    <xf numFmtId="0" fontId="12" fillId="0" borderId="0" applyNumberFormat="0" applyFill="0" applyBorder="0" applyAlignment="0" applyProtection="0"/>
    <xf numFmtId="0" fontId="20" fillId="20" borderId="0" applyNumberFormat="0" applyBorder="0" applyAlignment="0" applyProtection="0"/>
    <xf numFmtId="0" fontId="20" fillId="13" borderId="0" applyNumberFormat="0" applyBorder="0" applyAlignment="0" applyProtection="0"/>
    <xf numFmtId="0" fontId="20" fillId="29" borderId="0" applyNumberFormat="0" applyBorder="0" applyAlignment="0" applyProtection="0"/>
    <xf numFmtId="0" fontId="15" fillId="5" borderId="0" applyNumberFormat="0" applyBorder="0" applyAlignment="0" applyProtection="0"/>
    <xf numFmtId="0" fontId="2" fillId="14" borderId="0" applyNumberFormat="0" applyBorder="0" applyAlignment="0" applyProtection="0"/>
    <xf numFmtId="0" fontId="2" fillId="23" borderId="0" applyNumberFormat="0" applyBorder="0" applyAlignment="0" applyProtection="0"/>
    <xf numFmtId="0" fontId="19" fillId="0" borderId="0" applyNumberFormat="0" applyFill="0" applyBorder="0" applyAlignment="0" applyProtection="0"/>
    <xf numFmtId="0" fontId="20" fillId="16" borderId="0" applyNumberFormat="0" applyBorder="0" applyAlignment="0" applyProtection="0"/>
    <xf numFmtId="166" fontId="2" fillId="0" borderId="0" applyFont="0" applyFill="0" applyBorder="0" applyAlignment="0" applyProtection="0"/>
    <xf numFmtId="0" fontId="20" fillId="21" borderId="0" applyNumberFormat="0" applyBorder="0" applyAlignment="0" applyProtection="0"/>
    <xf numFmtId="0" fontId="20" fillId="17" borderId="0" applyNumberFormat="0" applyBorder="0" applyAlignment="0" applyProtection="0"/>
    <xf numFmtId="167" fontId="2" fillId="0" borderId="0" applyFont="0" applyFill="0" applyBorder="0" applyAlignment="0" applyProtection="0"/>
    <xf numFmtId="0" fontId="16" fillId="6" borderId="1" applyNumberFormat="0" applyAlignment="0" applyProtection="0"/>
    <xf numFmtId="0" fontId="20" fillId="21" borderId="0" applyNumberFormat="0" applyBorder="0" applyAlignment="0" applyProtection="0"/>
    <xf numFmtId="0" fontId="16" fillId="6" borderId="1" applyNumberFormat="0" applyAlignment="0" applyProtection="0"/>
    <xf numFmtId="0" fontId="20" fillId="29" borderId="0" applyNumberFormat="0" applyBorder="0" applyAlignment="0" applyProtection="0"/>
    <xf numFmtId="0" fontId="20" fillId="13" borderId="0" applyNumberFormat="0" applyBorder="0" applyAlignment="0" applyProtection="0"/>
    <xf numFmtId="0" fontId="2" fillId="18" borderId="0" applyNumberFormat="0" applyBorder="0" applyAlignment="0" applyProtection="0"/>
    <xf numFmtId="0" fontId="20" fillId="24" borderId="0" applyNumberFormat="0" applyBorder="0" applyAlignment="0" applyProtection="0"/>
    <xf numFmtId="0" fontId="2" fillId="8" borderId="5" applyNumberFormat="0" applyFont="0" applyAlignment="0" applyProtection="0"/>
    <xf numFmtId="0" fontId="20" fillId="9" borderId="0" applyNumberFormat="0" applyBorder="0" applyAlignment="0" applyProtection="0"/>
    <xf numFmtId="0" fontId="2" fillId="8" borderId="5" applyNumberFormat="0" applyFont="0" applyAlignment="0" applyProtection="0"/>
    <xf numFmtId="0" fontId="20" fillId="25" borderId="0" applyNumberFormat="0" applyBorder="0" applyAlignment="0" applyProtection="0"/>
    <xf numFmtId="0" fontId="20" fillId="9" borderId="0" applyNumberFormat="0" applyBorder="0" applyAlignment="0" applyProtection="0"/>
    <xf numFmtId="0" fontId="15" fillId="5" borderId="0" applyNumberFormat="0" applyBorder="0" applyAlignment="0" applyProtection="0"/>
    <xf numFmtId="0" fontId="2" fillId="22" borderId="0" applyNumberFormat="0" applyBorder="0" applyAlignment="0" applyProtection="0"/>
    <xf numFmtId="0" fontId="14" fillId="4" borderId="0" applyNumberFormat="0" applyBorder="0" applyAlignment="0" applyProtection="0"/>
    <xf numFmtId="0" fontId="20" fillId="29" borderId="0" applyNumberFormat="0" applyBorder="0" applyAlignment="0" applyProtection="0"/>
    <xf numFmtId="0" fontId="2" fillId="14" borderId="0" applyNumberFormat="0" applyBorder="0" applyAlignment="0" applyProtection="0"/>
    <xf numFmtId="0" fontId="20" fillId="13" borderId="0" applyNumberFormat="0" applyBorder="0" applyAlignment="0" applyProtection="0"/>
    <xf numFmtId="0" fontId="20" fillId="20" borderId="0" applyNumberFormat="0" applyBorder="0" applyAlignment="0" applyProtection="0"/>
    <xf numFmtId="0" fontId="20" fillId="25" borderId="0" applyNumberFormat="0" applyBorder="0" applyAlignment="0" applyProtection="0"/>
    <xf numFmtId="0" fontId="20" fillId="17" borderId="0" applyNumberFormat="0" applyBorder="0" applyAlignment="0" applyProtection="0"/>
    <xf numFmtId="0" fontId="18" fillId="7" borderId="4" applyNumberFormat="0" applyAlignment="0" applyProtection="0"/>
    <xf numFmtId="0" fontId="2" fillId="30" borderId="0" applyNumberFormat="0" applyBorder="0" applyAlignment="0" applyProtection="0"/>
    <xf numFmtId="0" fontId="16" fillId="6" borderId="1" applyNumberFormat="0" applyAlignment="0" applyProtection="0"/>
    <xf numFmtId="0" fontId="12" fillId="0" borderId="0" applyNumberFormat="0" applyFill="0" applyBorder="0" applyAlignment="0" applyProtection="0"/>
    <xf numFmtId="0" fontId="20" fillId="25" borderId="0" applyNumberFormat="0" applyBorder="0" applyAlignment="0" applyProtection="0"/>
    <xf numFmtId="0" fontId="20" fillId="24" borderId="0" applyNumberFormat="0" applyBorder="0" applyAlignment="0" applyProtection="0"/>
    <xf numFmtId="0" fontId="20" fillId="29" borderId="0" applyNumberFormat="0" applyBorder="0" applyAlignment="0" applyProtection="0"/>
    <xf numFmtId="0" fontId="2" fillId="27" borderId="0" applyNumberFormat="0" applyBorder="0" applyAlignment="0" applyProtection="0"/>
    <xf numFmtId="0" fontId="2" fillId="26" borderId="0" applyNumberFormat="0" applyBorder="0" applyAlignment="0" applyProtection="0"/>
    <xf numFmtId="0" fontId="20" fillId="32"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5" fillId="5" borderId="0" applyNumberFormat="0" applyBorder="0" applyAlignment="0" applyProtection="0"/>
    <xf numFmtId="168" fontId="2" fillId="0" borderId="0" applyFont="0" applyFill="0" applyBorder="0" applyAlignment="0" applyProtection="0"/>
    <xf numFmtId="0" fontId="2" fillId="11" borderId="0" applyNumberFormat="0" applyBorder="0" applyAlignment="0" applyProtection="0"/>
    <xf numFmtId="0" fontId="20" fillId="24" borderId="0" applyNumberFormat="0" applyBorder="0" applyAlignment="0" applyProtection="0"/>
    <xf numFmtId="0" fontId="20" fillId="17" borderId="0" applyNumberFormat="0" applyBorder="0" applyAlignment="0" applyProtection="0"/>
    <xf numFmtId="0" fontId="2" fillId="11" borderId="0" applyNumberFormat="0" applyBorder="0" applyAlignment="0" applyProtection="0"/>
    <xf numFmtId="0" fontId="20" fillId="9" borderId="0" applyNumberFormat="0" applyBorder="0" applyAlignment="0" applyProtection="0"/>
    <xf numFmtId="0" fontId="14" fillId="4" borderId="0" applyNumberFormat="0" applyBorder="0" applyAlignment="0" applyProtection="0"/>
    <xf numFmtId="0" fontId="7" fillId="0" borderId="6" applyNumberFormat="0" applyFill="0" applyAlignment="0" applyProtection="0"/>
    <xf numFmtId="0" fontId="2" fillId="11" borderId="0" applyNumberFormat="0" applyBorder="0" applyAlignment="0" applyProtection="0"/>
    <xf numFmtId="0" fontId="20" fillId="21" borderId="0" applyNumberFormat="0" applyBorder="0" applyAlignment="0" applyProtection="0"/>
    <xf numFmtId="0" fontId="19" fillId="0" borderId="0" applyNumberFormat="0" applyFill="0" applyBorder="0" applyAlignment="0" applyProtection="0"/>
    <xf numFmtId="168" fontId="2" fillId="0" borderId="0" applyFont="0" applyFill="0" applyBorder="0" applyAlignment="0" applyProtection="0"/>
    <xf numFmtId="0" fontId="20" fillId="28" borderId="0" applyNumberFormat="0" applyBorder="0" applyAlignment="0" applyProtection="0"/>
    <xf numFmtId="0" fontId="17" fillId="0" borderId="3" applyNumberFormat="0" applyFill="0" applyAlignment="0" applyProtection="0"/>
    <xf numFmtId="0" fontId="2" fillId="10" borderId="0" applyNumberFormat="0" applyBorder="0" applyAlignment="0" applyProtection="0"/>
    <xf numFmtId="0" fontId="19" fillId="0" borderId="0" applyNumberFormat="0" applyFill="0" applyBorder="0" applyAlignment="0" applyProtection="0"/>
    <xf numFmtId="0" fontId="2" fillId="14" borderId="0" applyNumberFormat="0" applyBorder="0" applyAlignment="0" applyProtection="0"/>
    <xf numFmtId="0" fontId="13" fillId="3" borderId="0" applyNumberFormat="0" applyBorder="0" applyAlignment="0" applyProtection="0"/>
    <xf numFmtId="0" fontId="14" fillId="4" borderId="0" applyNumberFormat="0" applyBorder="0" applyAlignment="0" applyProtection="0"/>
    <xf numFmtId="0" fontId="20" fillId="20" borderId="0" applyNumberFormat="0" applyBorder="0" applyAlignment="0" applyProtection="0"/>
    <xf numFmtId="0" fontId="2" fillId="8" borderId="5" applyNumberFormat="0" applyFont="0" applyAlignment="0" applyProtection="0"/>
    <xf numFmtId="0" fontId="20" fillId="17" borderId="0" applyNumberFormat="0" applyBorder="0" applyAlignment="0" applyProtection="0"/>
    <xf numFmtId="0" fontId="17" fillId="0" borderId="3" applyNumberFormat="0" applyFill="0" applyAlignment="0" applyProtection="0"/>
    <xf numFmtId="0" fontId="7" fillId="0" borderId="6" applyNumberFormat="0" applyFill="0" applyAlignment="0" applyProtection="0"/>
    <xf numFmtId="0" fontId="20" fillId="24" borderId="0" applyNumberFormat="0" applyBorder="0" applyAlignment="0" applyProtection="0"/>
    <xf numFmtId="0" fontId="20" fillId="16" borderId="0" applyNumberFormat="0" applyBorder="0" applyAlignment="0" applyProtection="0"/>
    <xf numFmtId="0" fontId="20" fillId="29" borderId="0" applyNumberFormat="0" applyBorder="0" applyAlignment="0" applyProtection="0"/>
    <xf numFmtId="0" fontId="12" fillId="0" borderId="0" applyNumberFormat="0" applyFill="0" applyBorder="0" applyAlignment="0" applyProtection="0"/>
    <xf numFmtId="0" fontId="2" fillId="18" borderId="0" applyNumberFormat="0" applyBorder="0" applyAlignment="0" applyProtection="0"/>
    <xf numFmtId="0" fontId="2" fillId="26" borderId="0" applyNumberFormat="0" applyBorder="0" applyAlignment="0" applyProtection="0"/>
    <xf numFmtId="0" fontId="14" fillId="4" borderId="0" applyNumberFormat="0" applyBorder="0" applyAlignment="0" applyProtection="0"/>
    <xf numFmtId="0" fontId="7" fillId="0" borderId="6" applyNumberFormat="0" applyFill="0" applyAlignment="0" applyProtection="0"/>
    <xf numFmtId="0" fontId="2" fillId="26" borderId="0" applyNumberFormat="0" applyBorder="0" applyAlignment="0" applyProtection="0"/>
    <xf numFmtId="0" fontId="2" fillId="22" borderId="0" applyNumberFormat="0" applyBorder="0" applyAlignment="0" applyProtection="0"/>
    <xf numFmtId="0" fontId="20" fillId="17" borderId="0" applyNumberFormat="0" applyBorder="0" applyAlignment="0" applyProtection="0"/>
    <xf numFmtId="0" fontId="2" fillId="23" borderId="0" applyNumberFormat="0" applyBorder="0" applyAlignment="0" applyProtection="0"/>
    <xf numFmtId="0" fontId="2" fillId="22" borderId="0" applyNumberFormat="0" applyBorder="0" applyAlignment="0" applyProtection="0"/>
    <xf numFmtId="0" fontId="20" fillId="16" borderId="0" applyNumberFormat="0" applyBorder="0" applyAlignment="0" applyProtection="0"/>
    <xf numFmtId="0" fontId="20" fillId="9" borderId="0" applyNumberFormat="0" applyBorder="0" applyAlignment="0" applyProtection="0"/>
    <xf numFmtId="0" fontId="15" fillId="5" borderId="0" applyNumberFormat="0" applyBorder="0" applyAlignment="0" applyProtection="0"/>
    <xf numFmtId="0" fontId="2" fillId="14" borderId="0" applyNumberFormat="0" applyBorder="0" applyAlignment="0" applyProtection="0"/>
    <xf numFmtId="0" fontId="20" fillId="13" borderId="0" applyNumberFormat="0" applyBorder="0" applyAlignment="0" applyProtection="0"/>
    <xf numFmtId="0" fontId="2" fillId="19" borderId="0" applyNumberFormat="0" applyBorder="0" applyAlignment="0" applyProtection="0"/>
    <xf numFmtId="0" fontId="2" fillId="10" borderId="0" applyNumberFormat="0" applyBorder="0" applyAlignment="0" applyProtection="0"/>
    <xf numFmtId="0" fontId="20" fillId="24"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0" borderId="0" applyNumberFormat="0" applyBorder="0" applyAlignment="0" applyProtection="0"/>
    <xf numFmtId="0" fontId="2" fillId="26" borderId="0" applyNumberFormat="0" applyBorder="0" applyAlignment="0" applyProtection="0"/>
    <xf numFmtId="0" fontId="14" fillId="4" borderId="0" applyNumberFormat="0" applyBorder="0" applyAlignment="0" applyProtection="0"/>
    <xf numFmtId="0" fontId="20" fillId="24" borderId="0" applyNumberFormat="0" applyBorder="0" applyAlignment="0" applyProtection="0"/>
    <xf numFmtId="0" fontId="16" fillId="6" borderId="1" applyNumberFormat="0" applyAlignment="0" applyProtection="0"/>
    <xf numFmtId="0" fontId="13" fillId="3" borderId="0" applyNumberFormat="0" applyBorder="0" applyAlignment="0" applyProtection="0"/>
    <xf numFmtId="0" fontId="20" fillId="20" borderId="0" applyNumberFormat="0" applyBorder="0" applyAlignment="0" applyProtection="0"/>
    <xf numFmtId="0" fontId="20" fillId="9" borderId="0" applyNumberFormat="0" applyBorder="0" applyAlignment="0" applyProtection="0"/>
    <xf numFmtId="0" fontId="20" fillId="32" borderId="0" applyNumberFormat="0" applyBorder="0" applyAlignment="0" applyProtection="0"/>
    <xf numFmtId="0" fontId="20" fillId="12" borderId="0" applyNumberFormat="0" applyBorder="0" applyAlignment="0" applyProtection="0"/>
    <xf numFmtId="0" fontId="20" fillId="21" borderId="0" applyNumberFormat="0" applyBorder="0" applyAlignment="0" applyProtection="0"/>
    <xf numFmtId="0" fontId="20" fillId="12" borderId="0" applyNumberFormat="0" applyBorder="0" applyAlignment="0" applyProtection="0"/>
    <xf numFmtId="0" fontId="2" fillId="11" borderId="0" applyNumberFormat="0" applyBorder="0" applyAlignment="0" applyProtection="0"/>
    <xf numFmtId="0" fontId="20" fillId="29" borderId="0" applyNumberFormat="0" applyBorder="0" applyAlignment="0" applyProtection="0"/>
    <xf numFmtId="0" fontId="20" fillId="16" borderId="0" applyNumberFormat="0" applyBorder="0" applyAlignment="0" applyProtection="0"/>
    <xf numFmtId="0" fontId="17" fillId="0" borderId="3" applyNumberFormat="0" applyFill="0" applyAlignment="0" applyProtection="0"/>
    <xf numFmtId="0" fontId="20" fillId="16"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20" fillId="24" borderId="0" applyNumberFormat="0" applyBorder="0" applyAlignment="0" applyProtection="0"/>
    <xf numFmtId="0" fontId="20" fillId="17" borderId="0" applyNumberFormat="0" applyBorder="0" applyAlignment="0" applyProtection="0"/>
    <xf numFmtId="0" fontId="15" fillId="5" borderId="0" applyNumberFormat="0" applyBorder="0" applyAlignment="0" applyProtection="0"/>
    <xf numFmtId="0" fontId="13" fillId="3" borderId="0" applyNumberFormat="0" applyBorder="0" applyAlignment="0" applyProtection="0"/>
    <xf numFmtId="0" fontId="15" fillId="5" borderId="0" applyNumberFormat="0" applyBorder="0" applyAlignment="0" applyProtection="0"/>
    <xf numFmtId="0" fontId="2" fillId="27" borderId="0" applyNumberFormat="0" applyBorder="0" applyAlignment="0" applyProtection="0"/>
    <xf numFmtId="0" fontId="20" fillId="17" borderId="0" applyNumberFormat="0" applyBorder="0" applyAlignment="0" applyProtection="0"/>
    <xf numFmtId="0" fontId="18" fillId="7" borderId="4" applyNumberFormat="0" applyAlignment="0" applyProtection="0"/>
    <xf numFmtId="0" fontId="2" fillId="19" borderId="0" applyNumberFormat="0" applyBorder="0" applyAlignment="0" applyProtection="0"/>
    <xf numFmtId="0" fontId="20" fillId="12" borderId="0" applyNumberFormat="0" applyBorder="0" applyAlignment="0" applyProtection="0"/>
    <xf numFmtId="0" fontId="20" fillId="9" borderId="0" applyNumberFormat="0" applyBorder="0" applyAlignment="0" applyProtection="0"/>
    <xf numFmtId="0" fontId="20" fillId="25" borderId="0" applyNumberFormat="0" applyBorder="0" applyAlignment="0" applyProtection="0"/>
    <xf numFmtId="0" fontId="13" fillId="3" borderId="0" applyNumberFormat="0" applyBorder="0" applyAlignment="0" applyProtection="0"/>
    <xf numFmtId="0" fontId="18" fillId="7" borderId="4" applyNumberFormat="0" applyAlignment="0" applyProtection="0"/>
    <xf numFmtId="0" fontId="2" fillId="14" borderId="0" applyNumberFormat="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20" borderId="0" applyNumberFormat="0" applyBorder="0" applyAlignment="0" applyProtection="0"/>
    <xf numFmtId="167" fontId="2" fillId="0" borderId="0" applyFont="0" applyFill="0" applyBorder="0" applyAlignment="0" applyProtection="0"/>
    <xf numFmtId="0" fontId="20" fillId="29" borderId="0" applyNumberFormat="0" applyBorder="0" applyAlignment="0" applyProtection="0"/>
    <xf numFmtId="0" fontId="20" fillId="25" borderId="0" applyNumberFormat="0" applyBorder="0" applyAlignment="0" applyProtection="0"/>
    <xf numFmtId="0" fontId="20" fillId="9"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 fillId="19" borderId="0" applyNumberFormat="0" applyBorder="0" applyAlignment="0" applyProtection="0"/>
    <xf numFmtId="0" fontId="2" fillId="26"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 fillId="22" borderId="0" applyNumberFormat="0" applyBorder="0" applyAlignment="0" applyProtection="0"/>
    <xf numFmtId="0" fontId="2" fillId="8" borderId="5" applyNumberFormat="0" applyFont="0" applyAlignment="0" applyProtection="0"/>
    <xf numFmtId="0" fontId="20" fillId="16" borderId="0" applyNumberFormat="0" applyBorder="0" applyAlignment="0" applyProtection="0"/>
    <xf numFmtId="0" fontId="20" fillId="17" borderId="0" applyNumberFormat="0" applyBorder="0" applyAlignment="0" applyProtection="0"/>
    <xf numFmtId="0" fontId="2" fillId="30" borderId="0" applyNumberFormat="0" applyBorder="0" applyAlignment="0" applyProtection="0"/>
    <xf numFmtId="0" fontId="2" fillId="22" borderId="0" applyNumberFormat="0" applyBorder="0" applyAlignment="0" applyProtection="0"/>
    <xf numFmtId="0" fontId="2" fillId="11" borderId="0" applyNumberFormat="0" applyBorder="0" applyAlignment="0" applyProtection="0"/>
    <xf numFmtId="0" fontId="20" fillId="9" borderId="0" applyNumberFormat="0" applyBorder="0" applyAlignment="0" applyProtection="0"/>
    <xf numFmtId="0" fontId="2" fillId="30"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14"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13" borderId="0" applyNumberFormat="0" applyBorder="0" applyAlignment="0" applyProtection="0"/>
    <xf numFmtId="0" fontId="19" fillId="0" borderId="0" applyNumberFormat="0" applyFill="0" applyBorder="0" applyAlignment="0" applyProtection="0"/>
    <xf numFmtId="0" fontId="2" fillId="8" borderId="5" applyNumberFormat="0" applyFont="0" applyAlignment="0" applyProtection="0"/>
    <xf numFmtId="0" fontId="2" fillId="11" borderId="0" applyNumberFormat="0" applyBorder="0" applyAlignment="0" applyProtection="0"/>
    <xf numFmtId="0" fontId="2" fillId="10" borderId="0" applyNumberFormat="0" applyBorder="0" applyAlignment="0" applyProtection="0"/>
    <xf numFmtId="0" fontId="20" fillId="16" borderId="0" applyNumberFormat="0" applyBorder="0" applyAlignment="0" applyProtection="0"/>
    <xf numFmtId="0" fontId="20" fillId="13" borderId="0" applyNumberFormat="0" applyBorder="0" applyAlignment="0" applyProtection="0"/>
    <xf numFmtId="166" fontId="2" fillId="0" borderId="0" applyFont="0" applyFill="0" applyBorder="0" applyAlignment="0" applyProtection="0"/>
    <xf numFmtId="0" fontId="20" fillId="24" borderId="0" applyNumberFormat="0" applyBorder="0" applyAlignment="0" applyProtection="0"/>
    <xf numFmtId="0" fontId="20" fillId="16" borderId="0" applyNumberFormat="0" applyBorder="0" applyAlignment="0" applyProtection="0"/>
    <xf numFmtId="0" fontId="20" fillId="32" borderId="0" applyNumberFormat="0" applyBorder="0" applyAlignment="0" applyProtection="0"/>
    <xf numFmtId="0" fontId="2" fillId="22" borderId="0" applyNumberFormat="0" applyBorder="0" applyAlignment="0" applyProtection="0"/>
    <xf numFmtId="0" fontId="18" fillId="7" borderId="4" applyNumberFormat="0" applyAlignment="0" applyProtection="0"/>
    <xf numFmtId="0" fontId="19" fillId="0" borderId="0" applyNumberFormat="0" applyFill="0" applyBorder="0" applyAlignment="0" applyProtection="0"/>
    <xf numFmtId="0" fontId="2" fillId="15" borderId="0" applyNumberFormat="0" applyBorder="0" applyAlignment="0" applyProtection="0"/>
    <xf numFmtId="0" fontId="20" fillId="32" borderId="0" applyNumberFormat="0" applyBorder="0" applyAlignment="0" applyProtection="0"/>
    <xf numFmtId="0" fontId="17" fillId="0" borderId="3" applyNumberFormat="0" applyFill="0" applyAlignment="0" applyProtection="0"/>
    <xf numFmtId="0" fontId="20" fillId="21" borderId="0" applyNumberFormat="0" applyBorder="0" applyAlignment="0" applyProtection="0"/>
    <xf numFmtId="0" fontId="2" fillId="30" borderId="0" applyNumberFormat="0" applyBorder="0" applyAlignment="0" applyProtection="0"/>
    <xf numFmtId="0" fontId="20" fillId="29" borderId="0" applyNumberFormat="0" applyBorder="0" applyAlignment="0" applyProtection="0"/>
    <xf numFmtId="0" fontId="17" fillId="0" borderId="3" applyNumberFormat="0" applyFill="0" applyAlignment="0" applyProtection="0"/>
    <xf numFmtId="0" fontId="7" fillId="0" borderId="6" applyNumberFormat="0" applyFill="0" applyAlignment="0" applyProtection="0"/>
    <xf numFmtId="166" fontId="2" fillId="0" borderId="0" applyFont="0" applyFill="0" applyBorder="0" applyAlignment="0" applyProtection="0"/>
    <xf numFmtId="0" fontId="16" fillId="6" borderId="1" applyNumberFormat="0" applyAlignment="0" applyProtection="0"/>
    <xf numFmtId="0" fontId="20" fillId="21" borderId="0" applyNumberFormat="0" applyBorder="0" applyAlignment="0" applyProtection="0"/>
    <xf numFmtId="0" fontId="20" fillId="12" borderId="0" applyNumberFormat="0" applyBorder="0" applyAlignment="0" applyProtection="0"/>
    <xf numFmtId="0" fontId="20" fillId="17" borderId="0" applyNumberFormat="0" applyBorder="0" applyAlignment="0" applyProtection="0"/>
    <xf numFmtId="0" fontId="19" fillId="0" borderId="0" applyNumberFormat="0" applyFill="0" applyBorder="0" applyAlignment="0" applyProtection="0"/>
    <xf numFmtId="0" fontId="2" fillId="15" borderId="0" applyNumberFormat="0" applyBorder="0" applyAlignment="0" applyProtection="0"/>
    <xf numFmtId="0" fontId="20" fillId="17" borderId="0" applyNumberFormat="0" applyBorder="0" applyAlignment="0" applyProtection="0"/>
    <xf numFmtId="0" fontId="2" fillId="19"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16" fillId="6" borderId="1" applyNumberFormat="0" applyAlignment="0" applyProtection="0"/>
    <xf numFmtId="0" fontId="20" fillId="28" borderId="0" applyNumberFormat="0" applyBorder="0" applyAlignment="0" applyProtection="0"/>
    <xf numFmtId="0" fontId="20" fillId="21" borderId="0" applyNumberFormat="0" applyBorder="0" applyAlignment="0" applyProtection="0"/>
    <xf numFmtId="0" fontId="18" fillId="7" borderId="4" applyNumberFormat="0" applyAlignment="0" applyProtection="0"/>
    <xf numFmtId="0" fontId="12" fillId="0" borderId="0" applyNumberFormat="0" applyFill="0" applyBorder="0" applyAlignment="0" applyProtection="0"/>
    <xf numFmtId="0" fontId="20" fillId="21" borderId="0" applyNumberFormat="0" applyBorder="0" applyAlignment="0" applyProtection="0"/>
    <xf numFmtId="0" fontId="2" fillId="30" borderId="0" applyNumberFormat="0" applyBorder="0" applyAlignment="0" applyProtection="0"/>
    <xf numFmtId="0" fontId="20" fillId="32" borderId="0" applyNumberFormat="0" applyBorder="0" applyAlignment="0" applyProtection="0"/>
    <xf numFmtId="0" fontId="20" fillId="28" borderId="0" applyNumberFormat="0" applyBorder="0" applyAlignment="0" applyProtection="0"/>
    <xf numFmtId="0" fontId="2" fillId="14" borderId="0" applyNumberFormat="0" applyBorder="0" applyAlignment="0" applyProtection="0"/>
    <xf numFmtId="0" fontId="20" fillId="21"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166" fontId="2" fillId="0" borderId="0" applyFont="0" applyFill="0" applyBorder="0" applyAlignment="0" applyProtection="0"/>
    <xf numFmtId="0" fontId="20" fillId="29" borderId="0" applyNumberFormat="0" applyBorder="0" applyAlignment="0" applyProtection="0"/>
    <xf numFmtId="0" fontId="2" fillId="22" borderId="0" applyNumberFormat="0" applyBorder="0" applyAlignment="0" applyProtection="0"/>
    <xf numFmtId="0" fontId="15" fillId="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9" borderId="0" applyNumberFormat="0" applyBorder="0" applyAlignment="0" applyProtection="0"/>
    <xf numFmtId="0" fontId="20" fillId="13" borderId="0" applyNumberFormat="0" applyBorder="0" applyAlignment="0" applyProtection="0"/>
    <xf numFmtId="0" fontId="20" fillId="24" borderId="0" applyNumberFormat="0" applyBorder="0" applyAlignment="0" applyProtection="0"/>
    <xf numFmtId="0" fontId="20" fillId="21" borderId="0" applyNumberFormat="0" applyBorder="0" applyAlignment="0" applyProtection="0"/>
    <xf numFmtId="0" fontId="2" fillId="15" borderId="0" applyNumberFormat="0" applyBorder="0" applyAlignment="0" applyProtection="0"/>
    <xf numFmtId="0" fontId="17" fillId="0" borderId="3" applyNumberFormat="0" applyFill="0" applyAlignment="0" applyProtection="0"/>
    <xf numFmtId="0" fontId="16" fillId="6" borderId="1" applyNumberFormat="0" applyAlignment="0" applyProtection="0"/>
    <xf numFmtId="167" fontId="2" fillId="0" borderId="0" applyFont="0" applyFill="0" applyBorder="0" applyAlignment="0" applyProtection="0"/>
    <xf numFmtId="0" fontId="20" fillId="25" borderId="0" applyNumberFormat="0" applyBorder="0" applyAlignment="0" applyProtection="0"/>
    <xf numFmtId="0" fontId="20" fillId="17" borderId="0" applyNumberFormat="0" applyBorder="0" applyAlignment="0" applyProtection="0"/>
    <xf numFmtId="167" fontId="2" fillId="0" borderId="0" applyFont="0" applyFill="0" applyBorder="0" applyAlignment="0" applyProtection="0"/>
    <xf numFmtId="0" fontId="2" fillId="10" borderId="0" applyNumberFormat="0" applyBorder="0" applyAlignment="0" applyProtection="0"/>
    <xf numFmtId="0" fontId="20" fillId="9" borderId="0" applyNumberFormat="0" applyBorder="0" applyAlignment="0" applyProtection="0"/>
    <xf numFmtId="0" fontId="20" fillId="24" borderId="0" applyNumberFormat="0" applyBorder="0" applyAlignment="0" applyProtection="0"/>
    <xf numFmtId="0" fontId="13" fillId="3" borderId="0" applyNumberFormat="0" applyBorder="0" applyAlignment="0" applyProtection="0"/>
    <xf numFmtId="166" fontId="2" fillId="0" borderId="0" applyFont="0" applyFill="0" applyBorder="0" applyAlignment="0" applyProtection="0"/>
    <xf numFmtId="0" fontId="17" fillId="0" borderId="3" applyNumberFormat="0" applyFill="0" applyAlignment="0" applyProtection="0"/>
    <xf numFmtId="0" fontId="13" fillId="3"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0" fontId="20" fillId="32" borderId="0" applyNumberFormat="0" applyBorder="0" applyAlignment="0" applyProtection="0"/>
    <xf numFmtId="0" fontId="20" fillId="12" borderId="0" applyNumberFormat="0" applyBorder="0" applyAlignment="0" applyProtection="0"/>
    <xf numFmtId="0" fontId="14" fillId="4" borderId="0" applyNumberFormat="0" applyBorder="0" applyAlignment="0" applyProtection="0"/>
    <xf numFmtId="0" fontId="20" fillId="32" borderId="0" applyNumberFormat="0" applyBorder="0" applyAlignment="0" applyProtection="0"/>
    <xf numFmtId="0" fontId="2" fillId="11" borderId="0" applyNumberFormat="0" applyBorder="0" applyAlignment="0" applyProtection="0"/>
    <xf numFmtId="0" fontId="12" fillId="0" borderId="0" applyNumberFormat="0" applyFill="0" applyBorder="0" applyAlignment="0" applyProtection="0"/>
    <xf numFmtId="0" fontId="16" fillId="6" borderId="1" applyNumberFormat="0" applyAlignment="0" applyProtection="0"/>
    <xf numFmtId="0" fontId="20" fillId="16" borderId="0" applyNumberFormat="0" applyBorder="0" applyAlignment="0" applyProtection="0"/>
    <xf numFmtId="0" fontId="2" fillId="10" borderId="0" applyNumberFormat="0" applyBorder="0" applyAlignment="0" applyProtection="0"/>
    <xf numFmtId="0" fontId="14" fillId="4" borderId="0" applyNumberFormat="0" applyBorder="0" applyAlignment="0" applyProtection="0"/>
    <xf numFmtId="0" fontId="20" fillId="25" borderId="0" applyNumberFormat="0" applyBorder="0" applyAlignment="0" applyProtection="0"/>
    <xf numFmtId="9" fontId="2" fillId="0" borderId="0" applyFont="0" applyFill="0" applyBorder="0" applyAlignment="0" applyProtection="0"/>
    <xf numFmtId="0" fontId="20" fillId="29" borderId="0" applyNumberFormat="0" applyBorder="0" applyAlignment="0" applyProtection="0"/>
    <xf numFmtId="168" fontId="2" fillId="0" borderId="0" applyFont="0" applyFill="0" applyBorder="0" applyAlignment="0" applyProtection="0"/>
    <xf numFmtId="0" fontId="20" fillId="28" borderId="0" applyNumberFormat="0" applyBorder="0" applyAlignment="0" applyProtection="0"/>
    <xf numFmtId="0" fontId="20" fillId="20" borderId="0" applyNumberFormat="0" applyBorder="0" applyAlignment="0" applyProtection="0"/>
    <xf numFmtId="0" fontId="16" fillId="6" borderId="1" applyNumberFormat="0" applyAlignment="0" applyProtection="0"/>
    <xf numFmtId="0" fontId="20" fillId="9" borderId="0" applyNumberFormat="0" applyBorder="0" applyAlignment="0" applyProtection="0"/>
    <xf numFmtId="0" fontId="15" fillId="5" borderId="0" applyNumberFormat="0" applyBorder="0" applyAlignment="0" applyProtection="0"/>
    <xf numFmtId="0" fontId="2" fillId="8" borderId="5" applyNumberFormat="0" applyFont="0" applyAlignment="0" applyProtection="0"/>
    <xf numFmtId="168" fontId="2" fillId="0" borderId="0" applyFont="0" applyFill="0" applyBorder="0" applyAlignment="0" applyProtection="0"/>
    <xf numFmtId="0" fontId="17" fillId="0" borderId="3" applyNumberFormat="0" applyFill="0" applyAlignment="0" applyProtection="0"/>
    <xf numFmtId="0" fontId="20" fillId="16" borderId="0" applyNumberFormat="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2" fillId="22" borderId="0" applyNumberFormat="0" applyBorder="0" applyAlignment="0" applyProtection="0"/>
    <xf numFmtId="0" fontId="20" fillId="13" borderId="0" applyNumberFormat="0" applyBorder="0" applyAlignment="0" applyProtection="0"/>
    <xf numFmtId="0" fontId="17" fillId="0" borderId="3" applyNumberFormat="0" applyFill="0" applyAlignment="0" applyProtection="0"/>
    <xf numFmtId="168" fontId="2" fillId="0" borderId="0" applyFont="0" applyFill="0" applyBorder="0" applyAlignment="0" applyProtection="0"/>
    <xf numFmtId="0" fontId="2" fillId="31" borderId="0" applyNumberFormat="0" applyBorder="0" applyAlignment="0" applyProtection="0"/>
    <xf numFmtId="0" fontId="2" fillId="11" borderId="0" applyNumberFormat="0" applyBorder="0" applyAlignment="0" applyProtection="0"/>
    <xf numFmtId="167" fontId="2" fillId="0" borderId="0" applyFont="0" applyFill="0" applyBorder="0" applyAlignment="0" applyProtection="0"/>
    <xf numFmtId="168" fontId="2" fillId="0" borderId="0" applyFont="0" applyFill="0" applyBorder="0" applyAlignment="0" applyProtection="0"/>
    <xf numFmtId="0" fontId="14" fillId="4" borderId="0" applyNumberFormat="0" applyBorder="0" applyAlignment="0" applyProtection="0"/>
    <xf numFmtId="0" fontId="7" fillId="0" borderId="6" applyNumberFormat="0" applyFill="0" applyAlignment="0" applyProtection="0"/>
    <xf numFmtId="0" fontId="20" fillId="12" borderId="0" applyNumberFormat="0" applyBorder="0" applyAlignment="0" applyProtection="0"/>
    <xf numFmtId="0" fontId="15" fillId="5" borderId="0" applyNumberFormat="0" applyBorder="0" applyAlignment="0" applyProtection="0"/>
    <xf numFmtId="0" fontId="2" fillId="19" borderId="0" applyNumberFormat="0" applyBorder="0" applyAlignment="0" applyProtection="0"/>
    <xf numFmtId="0" fontId="13" fillId="3" borderId="0" applyNumberFormat="0" applyBorder="0" applyAlignment="0" applyProtection="0"/>
    <xf numFmtId="0" fontId="2" fillId="23" borderId="0" applyNumberFormat="0" applyBorder="0" applyAlignment="0" applyProtection="0"/>
    <xf numFmtId="0" fontId="16" fillId="6" borderId="1" applyNumberFormat="0" applyAlignment="0" applyProtection="0"/>
    <xf numFmtId="0" fontId="20" fillId="29" borderId="0" applyNumberFormat="0" applyBorder="0" applyAlignment="0" applyProtection="0"/>
    <xf numFmtId="168" fontId="2" fillId="0" borderId="0" applyFont="0" applyFill="0" applyBorder="0" applyAlignment="0" applyProtection="0"/>
    <xf numFmtId="0" fontId="2" fillId="19" borderId="0" applyNumberFormat="0" applyBorder="0" applyAlignment="0" applyProtection="0"/>
    <xf numFmtId="0" fontId="17" fillId="0" borderId="3" applyNumberFormat="0" applyFill="0" applyAlignment="0" applyProtection="0"/>
    <xf numFmtId="0" fontId="20" fillId="20" borderId="0" applyNumberFormat="0" applyBorder="0" applyAlignment="0" applyProtection="0"/>
    <xf numFmtId="0" fontId="17" fillId="0" borderId="3" applyNumberFormat="0" applyFill="0" applyAlignment="0" applyProtection="0"/>
    <xf numFmtId="0" fontId="7" fillId="0" borderId="6" applyNumberFormat="0" applyFill="0" applyAlignment="0" applyProtection="0"/>
    <xf numFmtId="0" fontId="2" fillId="31" borderId="0" applyNumberFormat="0" applyBorder="0" applyAlignment="0" applyProtection="0"/>
    <xf numFmtId="0" fontId="2" fillId="27" borderId="0" applyNumberFormat="0" applyBorder="0" applyAlignment="0" applyProtection="0"/>
    <xf numFmtId="0" fontId="20" fillId="32" borderId="0" applyNumberFormat="0" applyBorder="0" applyAlignment="0" applyProtection="0"/>
    <xf numFmtId="0" fontId="7" fillId="0" borderId="6" applyNumberFormat="0" applyFill="0" applyAlignment="0" applyProtection="0"/>
    <xf numFmtId="0" fontId="2" fillId="14" borderId="0" applyNumberFormat="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20" fillId="29" borderId="0" applyNumberFormat="0" applyBorder="0" applyAlignment="0" applyProtection="0"/>
    <xf numFmtId="0" fontId="20" fillId="24" borderId="0" applyNumberFormat="0" applyBorder="0" applyAlignment="0" applyProtection="0"/>
    <xf numFmtId="0" fontId="17" fillId="0" borderId="3" applyNumberFormat="0" applyFill="0" applyAlignment="0" applyProtection="0"/>
    <xf numFmtId="0" fontId="2" fillId="10" borderId="0" applyNumberFormat="0" applyBorder="0" applyAlignment="0" applyProtection="0"/>
    <xf numFmtId="0" fontId="20" fillId="25" borderId="0" applyNumberFormat="0" applyBorder="0" applyAlignment="0" applyProtection="0"/>
    <xf numFmtId="0" fontId="20" fillId="16"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 fillId="26" borderId="0" applyNumberFormat="0" applyBorder="0" applyAlignment="0" applyProtection="0"/>
    <xf numFmtId="0" fontId="12" fillId="0" borderId="0" applyNumberFormat="0" applyFill="0" applyBorder="0" applyAlignment="0" applyProtection="0"/>
    <xf numFmtId="0" fontId="20" fillId="29" borderId="0" applyNumberFormat="0" applyBorder="0" applyAlignment="0" applyProtection="0"/>
    <xf numFmtId="0" fontId="20" fillId="9" borderId="0" applyNumberFormat="0" applyBorder="0" applyAlignment="0" applyProtection="0"/>
    <xf numFmtId="0" fontId="2" fillId="31" borderId="0" applyNumberFormat="0" applyBorder="0" applyAlignment="0" applyProtection="0"/>
    <xf numFmtId="0" fontId="2" fillId="22" borderId="0" applyNumberFormat="0" applyBorder="0" applyAlignment="0" applyProtection="0"/>
    <xf numFmtId="168" fontId="2" fillId="0" borderId="0" applyFont="0" applyFill="0" applyBorder="0" applyAlignment="0" applyProtection="0"/>
    <xf numFmtId="0" fontId="20" fillId="32" borderId="0" applyNumberFormat="0" applyBorder="0" applyAlignment="0" applyProtection="0"/>
    <xf numFmtId="0" fontId="13" fillId="3" borderId="0" applyNumberFormat="0" applyBorder="0" applyAlignment="0" applyProtection="0"/>
    <xf numFmtId="0" fontId="2" fillId="19" borderId="0" applyNumberFormat="0" applyBorder="0" applyAlignment="0" applyProtection="0"/>
    <xf numFmtId="0" fontId="19" fillId="0" borderId="0" applyNumberFormat="0" applyFill="0" applyBorder="0" applyAlignment="0" applyProtection="0"/>
    <xf numFmtId="0" fontId="2" fillId="10" borderId="0" applyNumberFormat="0" applyBorder="0" applyAlignment="0" applyProtection="0"/>
    <xf numFmtId="0" fontId="2" fillId="31" borderId="0" applyNumberFormat="0" applyBorder="0" applyAlignment="0" applyProtection="0"/>
    <xf numFmtId="0" fontId="7" fillId="0" borderId="6" applyNumberFormat="0" applyFill="0" applyAlignment="0" applyProtection="0"/>
    <xf numFmtId="0" fontId="20" fillId="12" borderId="0" applyNumberFormat="0" applyBorder="0" applyAlignment="0" applyProtection="0"/>
    <xf numFmtId="0" fontId="12" fillId="0" borderId="0" applyNumberFormat="0" applyFill="0" applyBorder="0" applyAlignment="0" applyProtection="0"/>
    <xf numFmtId="0" fontId="20" fillId="13" borderId="0" applyNumberFormat="0" applyBorder="0" applyAlignment="0" applyProtection="0"/>
    <xf numFmtId="0" fontId="18" fillId="7" borderId="4" applyNumberFormat="0" applyAlignment="0" applyProtection="0"/>
    <xf numFmtId="0" fontId="12" fillId="0" borderId="0" applyNumberFormat="0" applyFill="0" applyBorder="0" applyAlignment="0" applyProtection="0"/>
    <xf numFmtId="0" fontId="20" fillId="21" borderId="0" applyNumberFormat="0" applyBorder="0" applyAlignment="0" applyProtection="0"/>
    <xf numFmtId="0" fontId="19" fillId="0" borderId="0" applyNumberFormat="0" applyFill="0" applyBorder="0" applyAlignment="0" applyProtection="0"/>
    <xf numFmtId="0" fontId="20" fillId="24" borderId="0" applyNumberFormat="0" applyBorder="0" applyAlignment="0" applyProtection="0"/>
    <xf numFmtId="166" fontId="2" fillId="0" borderId="0" applyFont="0" applyFill="0" applyBorder="0" applyAlignment="0" applyProtection="0"/>
    <xf numFmtId="0" fontId="20" fillId="17" borderId="0" applyNumberFormat="0" applyBorder="0" applyAlignment="0" applyProtection="0"/>
    <xf numFmtId="0" fontId="2" fillId="23" borderId="0" applyNumberFormat="0" applyBorder="0" applyAlignment="0" applyProtection="0"/>
    <xf numFmtId="0" fontId="2" fillId="30" borderId="0" applyNumberFormat="0" applyBorder="0" applyAlignment="0" applyProtection="0"/>
    <xf numFmtId="0" fontId="18" fillId="7" borderId="4" applyNumberFormat="0" applyAlignment="0" applyProtection="0"/>
    <xf numFmtId="0" fontId="20" fillId="25"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20" fillId="16" borderId="0" applyNumberFormat="0" applyBorder="0" applyAlignment="0" applyProtection="0"/>
    <xf numFmtId="0" fontId="17" fillId="0" borderId="3" applyNumberFormat="0" applyFill="0" applyAlignment="0" applyProtection="0"/>
    <xf numFmtId="0" fontId="20" fillId="32" borderId="0" applyNumberFormat="0" applyBorder="0" applyAlignment="0" applyProtection="0"/>
    <xf numFmtId="167" fontId="2" fillId="0" borderId="0" applyFont="0" applyFill="0" applyBorder="0" applyAlignment="0" applyProtection="0"/>
    <xf numFmtId="0" fontId="20" fillId="24" borderId="0" applyNumberFormat="0" applyBorder="0" applyAlignment="0" applyProtection="0"/>
    <xf numFmtId="0" fontId="20" fillId="16" borderId="0" applyNumberFormat="0" applyBorder="0" applyAlignment="0" applyProtection="0"/>
    <xf numFmtId="0" fontId="20" fillId="24" borderId="0" applyNumberFormat="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20" borderId="0" applyNumberFormat="0" applyBorder="0" applyAlignment="0" applyProtection="0"/>
    <xf numFmtId="0" fontId="16" fillId="6" borderId="1" applyNumberFormat="0" applyAlignment="0" applyProtection="0"/>
    <xf numFmtId="0" fontId="2" fillId="23" borderId="0" applyNumberFormat="0" applyBorder="0" applyAlignment="0" applyProtection="0"/>
    <xf numFmtId="0" fontId="2" fillId="10" borderId="0" applyNumberFormat="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7" borderId="0" applyNumberFormat="0" applyBorder="0" applyAlignment="0" applyProtection="0"/>
    <xf numFmtId="0" fontId="20" fillId="24" borderId="0" applyNumberFormat="0" applyBorder="0" applyAlignment="0" applyProtection="0"/>
    <xf numFmtId="0" fontId="2" fillId="27" borderId="0" applyNumberFormat="0" applyBorder="0" applyAlignment="0" applyProtection="0"/>
    <xf numFmtId="0" fontId="20" fillId="13" borderId="0" applyNumberFormat="0" applyBorder="0" applyAlignment="0" applyProtection="0"/>
    <xf numFmtId="0" fontId="20" fillId="12" borderId="0" applyNumberFormat="0" applyBorder="0" applyAlignment="0" applyProtection="0"/>
    <xf numFmtId="0" fontId="16" fillId="6" borderId="1" applyNumberFormat="0" applyAlignment="0" applyProtection="0"/>
    <xf numFmtId="0" fontId="19" fillId="0" borderId="0" applyNumberFormat="0" applyFill="0" applyBorder="0" applyAlignment="0" applyProtection="0"/>
    <xf numFmtId="0" fontId="2" fillId="22" borderId="0" applyNumberFormat="0" applyBorder="0" applyAlignment="0" applyProtection="0"/>
    <xf numFmtId="0" fontId="19" fillId="0" borderId="0" applyNumberFormat="0" applyFill="0" applyBorder="0" applyAlignment="0" applyProtection="0"/>
    <xf numFmtId="0" fontId="20" fillId="13" borderId="0" applyNumberFormat="0" applyBorder="0" applyAlignment="0" applyProtection="0"/>
    <xf numFmtId="167" fontId="2" fillId="0" borderId="0" applyFont="0" applyFill="0" applyBorder="0" applyAlignment="0" applyProtection="0"/>
    <xf numFmtId="0" fontId="19" fillId="0" borderId="0" applyNumberFormat="0" applyFill="0" applyBorder="0" applyAlignment="0" applyProtection="0"/>
    <xf numFmtId="0" fontId="2" fillId="11" borderId="0" applyNumberFormat="0" applyBorder="0" applyAlignment="0" applyProtection="0"/>
    <xf numFmtId="0" fontId="2" fillId="19" borderId="0" applyNumberFormat="0" applyBorder="0" applyAlignment="0" applyProtection="0"/>
    <xf numFmtId="0" fontId="19" fillId="0" borderId="0" applyNumberFormat="0" applyFill="0" applyBorder="0" applyAlignment="0" applyProtection="0"/>
    <xf numFmtId="0" fontId="20" fillId="9" borderId="0" applyNumberFormat="0" applyBorder="0" applyAlignment="0" applyProtection="0"/>
    <xf numFmtId="0" fontId="14" fillId="4" borderId="0" applyNumberFormat="0" applyBorder="0" applyAlignment="0" applyProtection="0"/>
    <xf numFmtId="0" fontId="20" fillId="9" borderId="0" applyNumberFormat="0" applyBorder="0" applyAlignment="0" applyProtection="0"/>
    <xf numFmtId="0" fontId="18" fillId="7" borderId="4" applyNumberFormat="0" applyAlignment="0" applyProtection="0"/>
    <xf numFmtId="0" fontId="19" fillId="0" borderId="0" applyNumberFormat="0" applyFill="0" applyBorder="0" applyAlignment="0" applyProtection="0"/>
    <xf numFmtId="0" fontId="20" fillId="21" borderId="0" applyNumberFormat="0" applyBorder="0" applyAlignment="0" applyProtection="0"/>
    <xf numFmtId="0" fontId="20" fillId="16" borderId="0" applyNumberFormat="0" applyBorder="0" applyAlignment="0" applyProtection="0"/>
    <xf numFmtId="0" fontId="12" fillId="0" borderId="0" applyNumberFormat="0" applyFill="0" applyBorder="0" applyAlignment="0" applyProtection="0"/>
    <xf numFmtId="0" fontId="17" fillId="0" borderId="3" applyNumberFormat="0" applyFill="0" applyAlignment="0" applyProtection="0"/>
    <xf numFmtId="0" fontId="19" fillId="0" borderId="0" applyNumberFormat="0" applyFill="0" applyBorder="0" applyAlignment="0" applyProtection="0"/>
    <xf numFmtId="0" fontId="20" fillId="16" borderId="0" applyNumberFormat="0" applyBorder="0" applyAlignment="0" applyProtection="0"/>
    <xf numFmtId="0" fontId="16" fillId="6" borderId="1" applyNumberFormat="0" applyAlignment="0" applyProtection="0"/>
    <xf numFmtId="0" fontId="2" fillId="23" borderId="0" applyNumberFormat="0" applyBorder="0" applyAlignment="0" applyProtection="0"/>
    <xf numFmtId="0" fontId="2" fillId="22" borderId="0" applyNumberFormat="0" applyBorder="0" applyAlignment="0" applyProtection="0"/>
    <xf numFmtId="0" fontId="16" fillId="6" borderId="1" applyNumberFormat="0" applyAlignment="0" applyProtection="0"/>
    <xf numFmtId="0" fontId="20" fillId="25" borderId="0" applyNumberFormat="0" applyBorder="0" applyAlignment="0" applyProtection="0"/>
    <xf numFmtId="0" fontId="17" fillId="0" borderId="3" applyNumberFormat="0" applyFill="0" applyAlignment="0" applyProtection="0"/>
    <xf numFmtId="0" fontId="2" fillId="22"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2" fillId="15" borderId="0" applyNumberFormat="0" applyBorder="0" applyAlignment="0" applyProtection="0"/>
    <xf numFmtId="0" fontId="20" fillId="29" borderId="0" applyNumberFormat="0" applyBorder="0" applyAlignment="0" applyProtection="0"/>
    <xf numFmtId="0" fontId="20" fillId="9" borderId="0" applyNumberFormat="0" applyBorder="0" applyAlignment="0" applyProtection="0"/>
    <xf numFmtId="0" fontId="2" fillId="11" borderId="0" applyNumberFormat="0" applyBorder="0" applyAlignment="0" applyProtection="0"/>
    <xf numFmtId="0" fontId="20" fillId="25" borderId="0" applyNumberFormat="0" applyBorder="0" applyAlignment="0" applyProtection="0"/>
    <xf numFmtId="0" fontId="18" fillId="7" borderId="4" applyNumberFormat="0" applyAlignment="0" applyProtection="0"/>
    <xf numFmtId="0" fontId="7" fillId="0" borderId="6" applyNumberFormat="0" applyFill="0" applyAlignment="0" applyProtection="0"/>
    <xf numFmtId="0" fontId="20" fillId="20" borderId="0" applyNumberFormat="0" applyBorder="0" applyAlignment="0" applyProtection="0"/>
    <xf numFmtId="0" fontId="20" fillId="24" borderId="0" applyNumberFormat="0" applyBorder="0" applyAlignment="0" applyProtection="0"/>
    <xf numFmtId="0" fontId="2" fillId="27" borderId="0" applyNumberFormat="0" applyBorder="0" applyAlignment="0" applyProtection="0"/>
    <xf numFmtId="0" fontId="13" fillId="3" borderId="0" applyNumberFormat="0" applyBorder="0" applyAlignment="0" applyProtection="0"/>
    <xf numFmtId="0" fontId="17" fillId="0" borderId="3" applyNumberFormat="0" applyFill="0" applyAlignment="0" applyProtection="0"/>
    <xf numFmtId="0" fontId="18" fillId="7" borderId="4" applyNumberFormat="0" applyAlignment="0" applyProtection="0"/>
    <xf numFmtId="0" fontId="20" fillId="16" borderId="0" applyNumberFormat="0" applyBorder="0" applyAlignment="0" applyProtection="0"/>
    <xf numFmtId="0" fontId="17" fillId="0" borderId="3" applyNumberFormat="0" applyFill="0" applyAlignment="0" applyProtection="0"/>
    <xf numFmtId="0" fontId="18" fillId="7" borderId="4" applyNumberFormat="0" applyAlignment="0" applyProtection="0"/>
    <xf numFmtId="0" fontId="20" fillId="20" borderId="0" applyNumberFormat="0" applyBorder="0" applyAlignment="0" applyProtection="0"/>
    <xf numFmtId="0" fontId="12" fillId="0" borderId="0" applyNumberFormat="0" applyFill="0" applyBorder="0" applyAlignment="0" applyProtection="0"/>
    <xf numFmtId="0" fontId="2" fillId="8" borderId="5" applyNumberFormat="0" applyFont="0" applyAlignment="0" applyProtection="0"/>
    <xf numFmtId="0" fontId="20" fillId="12" borderId="0" applyNumberFormat="0" applyBorder="0" applyAlignment="0" applyProtection="0"/>
    <xf numFmtId="0" fontId="20" fillId="17" borderId="0" applyNumberFormat="0" applyBorder="0" applyAlignment="0" applyProtection="0"/>
    <xf numFmtId="0" fontId="16" fillId="6" borderId="1" applyNumberFormat="0" applyAlignment="0" applyProtection="0"/>
    <xf numFmtId="0" fontId="20" fillId="17" borderId="0" applyNumberFormat="0" applyBorder="0" applyAlignment="0" applyProtection="0"/>
    <xf numFmtId="0" fontId="20" fillId="17" borderId="0" applyNumberFormat="0" applyBorder="0" applyAlignment="0" applyProtection="0"/>
    <xf numFmtId="0" fontId="13" fillId="3" borderId="0" applyNumberFormat="0" applyBorder="0" applyAlignment="0" applyProtection="0"/>
    <xf numFmtId="0" fontId="15" fillId="5" borderId="0" applyNumberFormat="0" applyBorder="0" applyAlignment="0" applyProtection="0"/>
    <xf numFmtId="0" fontId="20" fillId="16" borderId="0" applyNumberFormat="0" applyBorder="0" applyAlignment="0" applyProtection="0"/>
    <xf numFmtId="166" fontId="2" fillId="0" borderId="0" applyFont="0" applyFill="0" applyBorder="0" applyAlignment="0" applyProtection="0"/>
    <xf numFmtId="0" fontId="20" fillId="32" borderId="0" applyNumberFormat="0" applyBorder="0" applyAlignment="0" applyProtection="0"/>
    <xf numFmtId="0" fontId="2" fillId="22" borderId="0" applyNumberFormat="0" applyBorder="0" applyAlignment="0" applyProtection="0"/>
    <xf numFmtId="0" fontId="2" fillId="14" borderId="0" applyNumberFormat="0" applyBorder="0" applyAlignment="0" applyProtection="0"/>
    <xf numFmtId="0" fontId="20" fillId="16" borderId="0" applyNumberFormat="0" applyBorder="0" applyAlignment="0" applyProtection="0"/>
    <xf numFmtId="0" fontId="20" fillId="32" borderId="0" applyNumberFormat="0" applyBorder="0" applyAlignment="0" applyProtection="0"/>
    <xf numFmtId="0" fontId="20" fillId="13" borderId="0" applyNumberFormat="0" applyBorder="0" applyAlignment="0" applyProtection="0"/>
    <xf numFmtId="0" fontId="20" fillId="12"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20" fillId="32" borderId="0" applyNumberFormat="0" applyBorder="0" applyAlignment="0" applyProtection="0"/>
    <xf numFmtId="0" fontId="20" fillId="28" borderId="0" applyNumberFormat="0" applyBorder="0" applyAlignment="0" applyProtection="0"/>
    <xf numFmtId="0" fontId="20" fillId="25" borderId="0" applyNumberFormat="0" applyBorder="0" applyAlignment="0" applyProtection="0"/>
    <xf numFmtId="0" fontId="7" fillId="0" borderId="6" applyNumberFormat="0" applyFill="0" applyAlignment="0" applyProtection="0"/>
    <xf numFmtId="0" fontId="13" fillId="3" borderId="0" applyNumberFormat="0" applyBorder="0" applyAlignment="0" applyProtection="0"/>
    <xf numFmtId="0" fontId="12" fillId="0" borderId="0" applyNumberFormat="0" applyFill="0" applyBorder="0" applyAlignment="0" applyProtection="0"/>
    <xf numFmtId="0" fontId="2" fillId="10" borderId="0" applyNumberFormat="0" applyBorder="0" applyAlignment="0" applyProtection="0"/>
    <xf numFmtId="0" fontId="20" fillId="9" borderId="0" applyNumberFormat="0" applyBorder="0" applyAlignment="0" applyProtection="0"/>
    <xf numFmtId="0" fontId="20" fillId="12" borderId="0" applyNumberFormat="0" applyBorder="0" applyAlignment="0" applyProtection="0"/>
    <xf numFmtId="0" fontId="18" fillId="7" borderId="4" applyNumberFormat="0" applyAlignment="0" applyProtection="0"/>
    <xf numFmtId="0" fontId="7" fillId="0" borderId="6" applyNumberFormat="0" applyFill="0" applyAlignment="0" applyProtection="0"/>
    <xf numFmtId="0" fontId="20" fillId="17" borderId="0" applyNumberFormat="0" applyBorder="0" applyAlignment="0" applyProtection="0"/>
    <xf numFmtId="0" fontId="7" fillId="0" borderId="6" applyNumberFormat="0" applyFill="0" applyAlignment="0" applyProtection="0"/>
    <xf numFmtId="0" fontId="20" fillId="29" borderId="0" applyNumberFormat="0" applyBorder="0" applyAlignment="0" applyProtection="0"/>
    <xf numFmtId="0" fontId="20" fillId="20" borderId="0" applyNumberFormat="0" applyBorder="0" applyAlignment="0" applyProtection="0"/>
    <xf numFmtId="0" fontId="20" fillId="9" borderId="0" applyNumberFormat="0" applyBorder="0" applyAlignment="0" applyProtection="0"/>
    <xf numFmtId="0" fontId="20" fillId="12" borderId="0" applyNumberFormat="0" applyBorder="0" applyAlignment="0" applyProtection="0"/>
    <xf numFmtId="0" fontId="16" fillId="6" borderId="1" applyNumberFormat="0" applyAlignment="0" applyProtection="0"/>
    <xf numFmtId="0" fontId="2" fillId="8" borderId="5" applyNumberFormat="0" applyFont="0" applyAlignment="0" applyProtection="0"/>
    <xf numFmtId="0" fontId="20" fillId="28" borderId="0" applyNumberFormat="0" applyBorder="0" applyAlignment="0" applyProtection="0"/>
    <xf numFmtId="0" fontId="14" fillId="4" borderId="0" applyNumberFormat="0" applyBorder="0" applyAlignment="0" applyProtection="0"/>
    <xf numFmtId="0" fontId="17" fillId="0" borderId="3" applyNumberFormat="0" applyFill="0" applyAlignment="0" applyProtection="0"/>
    <xf numFmtId="0" fontId="20" fillId="12" borderId="0" applyNumberFormat="0" applyBorder="0" applyAlignment="0" applyProtection="0"/>
    <xf numFmtId="0" fontId="16" fillId="6" borderId="1" applyNumberFormat="0" applyAlignment="0" applyProtection="0"/>
    <xf numFmtId="0" fontId="2" fillId="23" borderId="0" applyNumberFormat="0" applyBorder="0" applyAlignment="0" applyProtection="0"/>
    <xf numFmtId="0" fontId="18" fillId="7" borderId="4" applyNumberFormat="0" applyAlignment="0" applyProtection="0"/>
    <xf numFmtId="0" fontId="20" fillId="29" borderId="0" applyNumberFormat="0" applyBorder="0" applyAlignment="0" applyProtection="0"/>
    <xf numFmtId="0" fontId="20" fillId="29" borderId="0" applyNumberFormat="0" applyBorder="0" applyAlignment="0" applyProtection="0"/>
    <xf numFmtId="0" fontId="20" fillId="21" borderId="0" applyNumberFormat="0" applyBorder="0" applyAlignment="0" applyProtection="0"/>
    <xf numFmtId="0" fontId="7" fillId="0" borderId="6" applyNumberFormat="0" applyFill="0" applyAlignment="0" applyProtection="0"/>
    <xf numFmtId="0" fontId="15" fillId="5" borderId="0" applyNumberFormat="0" applyBorder="0" applyAlignment="0" applyProtection="0"/>
    <xf numFmtId="0" fontId="20" fillId="24" borderId="0" applyNumberFormat="0" applyBorder="0" applyAlignment="0" applyProtection="0"/>
    <xf numFmtId="0" fontId="20" fillId="17" borderId="0" applyNumberFormat="0" applyBorder="0" applyAlignment="0" applyProtection="0"/>
    <xf numFmtId="168" fontId="2" fillId="0" borderId="0" applyFont="0" applyFill="0" applyBorder="0" applyAlignment="0" applyProtection="0"/>
    <xf numFmtId="0" fontId="20" fillId="20" borderId="0" applyNumberFormat="0" applyBorder="0" applyAlignment="0" applyProtection="0"/>
    <xf numFmtId="0" fontId="20" fillId="32" borderId="0" applyNumberFormat="0" applyBorder="0" applyAlignment="0" applyProtection="0"/>
    <xf numFmtId="0" fontId="20" fillId="20" borderId="0" applyNumberFormat="0" applyBorder="0" applyAlignment="0" applyProtection="0"/>
    <xf numFmtId="0" fontId="20" fillId="32" borderId="0" applyNumberFormat="0" applyBorder="0" applyAlignment="0" applyProtection="0"/>
    <xf numFmtId="0" fontId="14" fillId="4" borderId="0" applyNumberFormat="0" applyBorder="0" applyAlignment="0" applyProtection="0"/>
    <xf numFmtId="0" fontId="2" fillId="26" borderId="0" applyNumberFormat="0" applyBorder="0" applyAlignment="0" applyProtection="0"/>
    <xf numFmtId="0" fontId="2" fillId="23" borderId="0" applyNumberFormat="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13"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17" fillId="0" borderId="3" applyNumberFormat="0" applyFill="0" applyAlignment="0" applyProtection="0"/>
    <xf numFmtId="0" fontId="20" fillId="21" borderId="0" applyNumberFormat="0" applyBorder="0" applyAlignment="0" applyProtection="0"/>
    <xf numFmtId="168" fontId="2" fillId="0" borderId="0" applyFont="0" applyFill="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2"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19" fillId="0" borderId="0" applyNumberFormat="0" applyFill="0" applyBorder="0" applyAlignment="0" applyProtection="0"/>
    <xf numFmtId="0" fontId="20" fillId="32" borderId="0" applyNumberFormat="0" applyBorder="0" applyAlignment="0" applyProtection="0"/>
    <xf numFmtId="0" fontId="16" fillId="6" borderId="1" applyNumberFormat="0" applyAlignment="0" applyProtection="0"/>
    <xf numFmtId="0" fontId="7" fillId="0" borderId="6" applyNumberFormat="0" applyFill="0" applyAlignment="0" applyProtection="0"/>
    <xf numFmtId="0" fontId="13" fillId="3" borderId="0" applyNumberFormat="0" applyBorder="0" applyAlignment="0" applyProtection="0"/>
    <xf numFmtId="0" fontId="16" fillId="6" borderId="1" applyNumberFormat="0" applyAlignment="0" applyProtection="0"/>
    <xf numFmtId="0" fontId="2" fillId="27" borderId="0" applyNumberFormat="0" applyBorder="0" applyAlignment="0" applyProtection="0"/>
    <xf numFmtId="0" fontId="12" fillId="0" borderId="0" applyNumberFormat="0" applyFill="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20" fillId="24" borderId="0" applyNumberFormat="0" applyBorder="0" applyAlignment="0" applyProtection="0"/>
    <xf numFmtId="0" fontId="14" fillId="4" borderId="0" applyNumberFormat="0" applyBorder="0" applyAlignment="0" applyProtection="0"/>
    <xf numFmtId="0" fontId="2" fillId="19"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2" fillId="11" borderId="0" applyNumberFormat="0" applyBorder="0" applyAlignment="0" applyProtection="0"/>
    <xf numFmtId="0" fontId="20" fillId="24" borderId="0" applyNumberFormat="0" applyBorder="0" applyAlignment="0" applyProtection="0"/>
    <xf numFmtId="0" fontId="12" fillId="0" borderId="0" applyNumberFormat="0" applyFill="0" applyBorder="0" applyAlignment="0" applyProtection="0"/>
    <xf numFmtId="0" fontId="2" fillId="18" borderId="0" applyNumberFormat="0" applyBorder="0" applyAlignment="0" applyProtection="0"/>
    <xf numFmtId="0" fontId="17" fillId="0" borderId="3" applyNumberFormat="0" applyFill="0" applyAlignment="0" applyProtection="0"/>
    <xf numFmtId="0" fontId="13" fillId="3" borderId="0" applyNumberFormat="0" applyBorder="0" applyAlignment="0" applyProtection="0"/>
    <xf numFmtId="0" fontId="2" fillId="23" borderId="0" applyNumberFormat="0" applyBorder="0" applyAlignment="0" applyProtection="0"/>
    <xf numFmtId="0" fontId="18" fillId="7" borderId="4" applyNumberFormat="0" applyAlignment="0" applyProtection="0"/>
    <xf numFmtId="0" fontId="20" fillId="13" borderId="0" applyNumberFormat="0" applyBorder="0" applyAlignment="0" applyProtection="0"/>
    <xf numFmtId="0" fontId="20" fillId="16" borderId="0" applyNumberFormat="0" applyBorder="0" applyAlignment="0" applyProtection="0"/>
    <xf numFmtId="0" fontId="20" fillId="13" borderId="0" applyNumberFormat="0" applyBorder="0" applyAlignment="0" applyProtection="0"/>
    <xf numFmtId="0" fontId="20" fillId="24" borderId="0" applyNumberFormat="0" applyBorder="0" applyAlignment="0" applyProtection="0"/>
    <xf numFmtId="0" fontId="20" fillId="29" borderId="0" applyNumberFormat="0" applyBorder="0" applyAlignment="0" applyProtection="0"/>
    <xf numFmtId="0" fontId="20" fillId="13" borderId="0" applyNumberFormat="0" applyBorder="0" applyAlignment="0" applyProtection="0"/>
    <xf numFmtId="168" fontId="2" fillId="0" borderId="0" applyFont="0" applyFill="0" applyBorder="0" applyAlignment="0" applyProtection="0"/>
    <xf numFmtId="0" fontId="20" fillId="21" borderId="0" applyNumberFormat="0" applyBorder="0" applyAlignment="0" applyProtection="0"/>
    <xf numFmtId="0" fontId="13" fillId="3" borderId="0" applyNumberFormat="0" applyBorder="0" applyAlignment="0" applyProtection="0"/>
    <xf numFmtId="0" fontId="17" fillId="0" borderId="3" applyNumberFormat="0" applyFill="0" applyAlignment="0" applyProtection="0"/>
    <xf numFmtId="0" fontId="15" fillId="5" borderId="0" applyNumberFormat="0" applyBorder="0" applyAlignment="0" applyProtection="0"/>
    <xf numFmtId="0" fontId="20" fillId="32" borderId="0" applyNumberFormat="0" applyBorder="0" applyAlignment="0" applyProtection="0"/>
    <xf numFmtId="0" fontId="2" fillId="27" borderId="0" applyNumberFormat="0" applyBorder="0" applyAlignment="0" applyProtection="0"/>
    <xf numFmtId="0" fontId="16" fillId="6" borderId="1" applyNumberFormat="0" applyAlignment="0" applyProtection="0"/>
    <xf numFmtId="166" fontId="2" fillId="0" borderId="0" applyFont="0" applyFill="0" applyBorder="0" applyAlignment="0" applyProtection="0"/>
    <xf numFmtId="0" fontId="20" fillId="28" borderId="0" applyNumberFormat="0" applyBorder="0" applyAlignment="0" applyProtection="0"/>
    <xf numFmtId="166" fontId="2" fillId="0" borderId="0" applyFont="0" applyFill="0" applyBorder="0" applyAlignment="0" applyProtection="0"/>
    <xf numFmtId="0" fontId="20" fillId="25" borderId="0" applyNumberFormat="0" applyBorder="0" applyAlignment="0" applyProtection="0"/>
    <xf numFmtId="0" fontId="20" fillId="24" borderId="0" applyNumberFormat="0" applyBorder="0" applyAlignment="0" applyProtection="0"/>
    <xf numFmtId="0" fontId="2" fillId="23" borderId="0" applyNumberFormat="0" applyBorder="0" applyAlignment="0" applyProtection="0"/>
    <xf numFmtId="0" fontId="20" fillId="29" borderId="0" applyNumberFormat="0" applyBorder="0" applyAlignment="0" applyProtection="0"/>
    <xf numFmtId="0" fontId="20" fillId="17" borderId="0" applyNumberFormat="0" applyBorder="0" applyAlignment="0" applyProtection="0"/>
    <xf numFmtId="0" fontId="20" fillId="32" borderId="0" applyNumberFormat="0" applyBorder="0" applyAlignment="0" applyProtection="0"/>
    <xf numFmtId="0" fontId="16" fillId="6" borderId="1" applyNumberFormat="0" applyAlignment="0" applyProtection="0"/>
    <xf numFmtId="0" fontId="14" fillId="4" borderId="0" applyNumberFormat="0" applyBorder="0" applyAlignment="0" applyProtection="0"/>
    <xf numFmtId="0" fontId="12" fillId="0" borderId="0" applyNumberFormat="0" applyFill="0" applyBorder="0" applyAlignment="0" applyProtection="0"/>
    <xf numFmtId="0" fontId="2" fillId="11" borderId="0" applyNumberFormat="0" applyBorder="0" applyAlignment="0" applyProtection="0"/>
    <xf numFmtId="0" fontId="20" fillId="12" borderId="0" applyNumberFormat="0" applyBorder="0" applyAlignment="0" applyProtection="0"/>
    <xf numFmtId="0" fontId="12" fillId="0" borderId="0" applyNumberFormat="0" applyFill="0" applyBorder="0" applyAlignment="0" applyProtection="0"/>
    <xf numFmtId="0" fontId="2" fillId="26" borderId="0" applyNumberFormat="0" applyBorder="0" applyAlignment="0" applyProtection="0"/>
    <xf numFmtId="0" fontId="20" fillId="12" borderId="0" applyNumberFormat="0" applyBorder="0" applyAlignment="0" applyProtection="0"/>
    <xf numFmtId="168" fontId="2" fillId="0" borderId="0" applyFont="0" applyFill="0" applyBorder="0" applyAlignment="0" applyProtection="0"/>
    <xf numFmtId="0" fontId="20" fillId="16" borderId="0" applyNumberFormat="0" applyBorder="0" applyAlignment="0" applyProtection="0"/>
    <xf numFmtId="0" fontId="20" fillId="25" borderId="0" applyNumberFormat="0" applyBorder="0" applyAlignment="0" applyProtection="0"/>
    <xf numFmtId="0" fontId="20" fillId="16" borderId="0" applyNumberFormat="0" applyBorder="0" applyAlignment="0" applyProtection="0"/>
    <xf numFmtId="0" fontId="2" fillId="31" borderId="0" applyNumberFormat="0" applyBorder="0" applyAlignment="0" applyProtection="0"/>
    <xf numFmtId="0" fontId="13" fillId="3"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12" fillId="0" borderId="0" applyNumberFormat="0" applyFill="0" applyBorder="0" applyAlignment="0" applyProtection="0"/>
    <xf numFmtId="0" fontId="2" fillId="15" borderId="0" applyNumberFormat="0" applyBorder="0" applyAlignment="0" applyProtection="0"/>
    <xf numFmtId="0" fontId="2" fillId="18" borderId="0" applyNumberFormat="0" applyBorder="0" applyAlignment="0" applyProtection="0"/>
    <xf numFmtId="0" fontId="20" fillId="9" borderId="0" applyNumberFormat="0" applyBorder="0" applyAlignment="0" applyProtection="0"/>
    <xf numFmtId="0" fontId="20" fillId="16" borderId="0" applyNumberFormat="0" applyBorder="0" applyAlignment="0" applyProtection="0"/>
    <xf numFmtId="167" fontId="2" fillId="0" borderId="0" applyFont="0" applyFill="0" applyBorder="0" applyAlignment="0" applyProtection="0"/>
    <xf numFmtId="0" fontId="7" fillId="0" borderId="6" applyNumberFormat="0" applyFill="0" applyAlignment="0" applyProtection="0"/>
    <xf numFmtId="0" fontId="20" fillId="12" borderId="0" applyNumberFormat="0" applyBorder="0" applyAlignment="0" applyProtection="0"/>
    <xf numFmtId="168" fontId="2" fillId="0" borderId="0" applyFont="0" applyFill="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24" borderId="0" applyNumberFormat="0" applyBorder="0" applyAlignment="0" applyProtection="0"/>
    <xf numFmtId="0" fontId="20" fillId="13" borderId="0" applyNumberFormat="0" applyBorder="0" applyAlignment="0" applyProtection="0"/>
    <xf numFmtId="0" fontId="2" fillId="15" borderId="0" applyNumberFormat="0" applyBorder="0" applyAlignment="0" applyProtection="0"/>
    <xf numFmtId="0" fontId="17" fillId="0" borderId="3" applyNumberFormat="0" applyFill="0" applyAlignment="0" applyProtection="0"/>
    <xf numFmtId="0" fontId="20" fillId="32" borderId="0" applyNumberFormat="0" applyBorder="0" applyAlignment="0" applyProtection="0"/>
    <xf numFmtId="0" fontId="17" fillId="0" borderId="3" applyNumberFormat="0" applyFill="0" applyAlignment="0" applyProtection="0"/>
    <xf numFmtId="0" fontId="2" fillId="8" borderId="5" applyNumberFormat="0" applyFont="0" applyAlignment="0" applyProtection="0"/>
    <xf numFmtId="0" fontId="2" fillId="31" borderId="0" applyNumberFormat="0" applyBorder="0" applyAlignment="0" applyProtection="0"/>
    <xf numFmtId="0" fontId="20" fillId="29"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17" fillId="0" borderId="3" applyNumberFormat="0" applyFill="0" applyAlignment="0" applyProtection="0"/>
    <xf numFmtId="0" fontId="20" fillId="12" borderId="0" applyNumberFormat="0" applyBorder="0" applyAlignment="0" applyProtection="0"/>
    <xf numFmtId="0" fontId="15" fillId="5" borderId="0" applyNumberFormat="0" applyBorder="0" applyAlignment="0" applyProtection="0"/>
    <xf numFmtId="0" fontId="19" fillId="0" borderId="0" applyNumberFormat="0" applyFill="0" applyBorder="0" applyAlignment="0" applyProtection="0"/>
    <xf numFmtId="0" fontId="20" fillId="12" borderId="0" applyNumberFormat="0" applyBorder="0" applyAlignment="0" applyProtection="0"/>
    <xf numFmtId="0" fontId="12" fillId="0" borderId="0" applyNumberFormat="0" applyFill="0" applyBorder="0" applyAlignment="0" applyProtection="0"/>
    <xf numFmtId="0" fontId="14" fillId="4" borderId="0" applyNumberFormat="0" applyBorder="0" applyAlignment="0" applyProtection="0"/>
    <xf numFmtId="0" fontId="14" fillId="4" borderId="0" applyNumberFormat="0" applyBorder="0" applyAlignment="0" applyProtection="0"/>
    <xf numFmtId="0" fontId="20" fillId="20" borderId="0" applyNumberFormat="0" applyBorder="0" applyAlignment="0" applyProtection="0"/>
    <xf numFmtId="0" fontId="2" fillId="22" borderId="0" applyNumberFormat="0" applyBorder="0" applyAlignment="0" applyProtection="0"/>
    <xf numFmtId="0" fontId="19" fillId="0" borderId="0" applyNumberFormat="0" applyFill="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20" fillId="29" borderId="0" applyNumberFormat="0" applyBorder="0" applyAlignment="0" applyProtection="0"/>
    <xf numFmtId="0" fontId="20" fillId="24" borderId="0" applyNumberFormat="0" applyBorder="0" applyAlignment="0" applyProtection="0"/>
    <xf numFmtId="0" fontId="19" fillId="0" borderId="0" applyNumberFormat="0" applyFill="0" applyBorder="0" applyAlignment="0" applyProtection="0"/>
    <xf numFmtId="0" fontId="13" fillId="3" borderId="0" applyNumberFormat="0" applyBorder="0" applyAlignment="0" applyProtection="0"/>
    <xf numFmtId="0" fontId="20" fillId="12" borderId="0" applyNumberFormat="0" applyBorder="0" applyAlignment="0" applyProtection="0"/>
    <xf numFmtId="0" fontId="15" fillId="5" borderId="0" applyNumberFormat="0" applyBorder="0" applyAlignment="0" applyProtection="0"/>
    <xf numFmtId="0" fontId="14" fillId="4" borderId="0" applyNumberFormat="0" applyBorder="0" applyAlignment="0" applyProtection="0"/>
    <xf numFmtId="0" fontId="2" fillId="31" borderId="0" applyNumberFormat="0" applyBorder="0" applyAlignment="0" applyProtection="0"/>
    <xf numFmtId="0" fontId="2" fillId="26" borderId="0" applyNumberFormat="0" applyBorder="0" applyAlignment="0" applyProtection="0"/>
    <xf numFmtId="0" fontId="19" fillId="0" borderId="0" applyNumberFormat="0" applyFill="0" applyBorder="0" applyAlignment="0" applyProtection="0"/>
    <xf numFmtId="0" fontId="20" fillId="32" borderId="0" applyNumberFormat="0" applyBorder="0" applyAlignment="0" applyProtection="0"/>
    <xf numFmtId="0" fontId="2" fillId="31" borderId="0" applyNumberFormat="0" applyBorder="0" applyAlignment="0" applyProtection="0"/>
    <xf numFmtId="0" fontId="2" fillId="30" borderId="0" applyNumberFormat="0" applyBorder="0" applyAlignment="0" applyProtection="0"/>
    <xf numFmtId="0" fontId="20" fillId="24" borderId="0" applyNumberFormat="0" applyBorder="0" applyAlignment="0" applyProtection="0"/>
    <xf numFmtId="0" fontId="2" fillId="23" borderId="0" applyNumberFormat="0" applyBorder="0" applyAlignment="0" applyProtection="0"/>
    <xf numFmtId="0" fontId="2" fillId="22" borderId="0" applyNumberFormat="0" applyBorder="0" applyAlignment="0" applyProtection="0"/>
    <xf numFmtId="0" fontId="20" fillId="28" borderId="0" applyNumberFormat="0" applyBorder="0" applyAlignment="0" applyProtection="0"/>
    <xf numFmtId="0" fontId="2" fillId="26" borderId="0" applyNumberFormat="0" applyBorder="0" applyAlignment="0" applyProtection="0"/>
    <xf numFmtId="0" fontId="20" fillId="17" borderId="0" applyNumberFormat="0" applyBorder="0" applyAlignment="0" applyProtection="0"/>
    <xf numFmtId="0" fontId="19" fillId="0" borderId="0" applyNumberFormat="0" applyFill="0" applyBorder="0" applyAlignment="0" applyProtection="0"/>
    <xf numFmtId="0" fontId="20" fillId="21"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0" fillId="12"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12" borderId="0" applyNumberFormat="0" applyBorder="0" applyAlignment="0" applyProtection="0"/>
    <xf numFmtId="0" fontId="2" fillId="8" borderId="5" applyNumberFormat="0" applyFont="0" applyAlignment="0" applyProtection="0"/>
    <xf numFmtId="0" fontId="12" fillId="0" borderId="0" applyNumberFormat="0" applyFill="0" applyBorder="0" applyAlignment="0" applyProtection="0"/>
    <xf numFmtId="0" fontId="7" fillId="0" borderId="6" applyNumberFormat="0" applyFill="0" applyAlignment="0" applyProtection="0"/>
    <xf numFmtId="0" fontId="20" fillId="24" borderId="0" applyNumberFormat="0" applyBorder="0" applyAlignment="0" applyProtection="0"/>
    <xf numFmtId="0" fontId="7" fillId="0" borderId="6" applyNumberFormat="0" applyFill="0" applyAlignment="0" applyProtection="0"/>
    <xf numFmtId="0" fontId="19" fillId="0" borderId="0" applyNumberFormat="0" applyFill="0" applyBorder="0" applyAlignment="0" applyProtection="0"/>
    <xf numFmtId="0" fontId="2" fillId="3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0" fillId="20" borderId="0" applyNumberFormat="0" applyBorder="0" applyAlignment="0" applyProtection="0"/>
    <xf numFmtId="0" fontId="17" fillId="0" borderId="3" applyNumberFormat="0" applyFill="0" applyAlignment="0" applyProtection="0"/>
    <xf numFmtId="0" fontId="20" fillId="9" borderId="0" applyNumberFormat="0" applyBorder="0" applyAlignment="0" applyProtection="0"/>
    <xf numFmtId="0" fontId="20" fillId="24"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18" fillId="7" borderId="4" applyNumberFormat="0" applyAlignment="0" applyProtection="0"/>
    <xf numFmtId="0" fontId="20" fillId="24" borderId="0" applyNumberFormat="0" applyBorder="0" applyAlignment="0" applyProtection="0"/>
    <xf numFmtId="0" fontId="2" fillId="22" borderId="0" applyNumberFormat="0" applyBorder="0" applyAlignment="0" applyProtection="0"/>
    <xf numFmtId="0" fontId="19" fillId="0" borderId="0" applyNumberFormat="0" applyFill="0" applyBorder="0" applyAlignment="0" applyProtection="0"/>
    <xf numFmtId="0" fontId="20" fillId="24" borderId="0" applyNumberFormat="0" applyBorder="0" applyAlignment="0" applyProtection="0"/>
    <xf numFmtId="0" fontId="20" fillId="17" borderId="0" applyNumberFormat="0" applyBorder="0" applyAlignment="0" applyProtection="0"/>
    <xf numFmtId="0" fontId="2" fillId="31" borderId="0" applyNumberFormat="0" applyBorder="0" applyAlignment="0" applyProtection="0"/>
    <xf numFmtId="0" fontId="20" fillId="13" borderId="0" applyNumberFormat="0" applyBorder="0" applyAlignment="0" applyProtection="0"/>
    <xf numFmtId="0" fontId="2" fillId="27" borderId="0" applyNumberFormat="0" applyBorder="0" applyAlignment="0" applyProtection="0"/>
    <xf numFmtId="0" fontId="20" fillId="32" borderId="0" applyNumberFormat="0" applyBorder="0" applyAlignment="0" applyProtection="0"/>
    <xf numFmtId="0" fontId="2" fillId="22" borderId="0" applyNumberFormat="0" applyBorder="0" applyAlignment="0" applyProtection="0"/>
    <xf numFmtId="0" fontId="20" fillId="21" borderId="0" applyNumberFormat="0" applyBorder="0" applyAlignment="0" applyProtection="0"/>
    <xf numFmtId="0" fontId="15" fillId="5" borderId="0" applyNumberFormat="0" applyBorder="0" applyAlignment="0" applyProtection="0"/>
    <xf numFmtId="0" fontId="20" fillId="12" borderId="0" applyNumberFormat="0" applyBorder="0" applyAlignment="0" applyProtection="0"/>
    <xf numFmtId="0" fontId="20" fillId="28" borderId="0" applyNumberFormat="0" applyBorder="0" applyAlignment="0" applyProtection="0"/>
    <xf numFmtId="0" fontId="19" fillId="0" borderId="0" applyNumberFormat="0" applyFill="0" applyBorder="0" applyAlignment="0" applyProtection="0"/>
    <xf numFmtId="0" fontId="2" fillId="23" borderId="0" applyNumberFormat="0" applyBorder="0" applyAlignment="0" applyProtection="0"/>
    <xf numFmtId="0" fontId="13" fillId="3" borderId="0" applyNumberFormat="0" applyBorder="0" applyAlignment="0" applyProtection="0"/>
    <xf numFmtId="0" fontId="14" fillId="4" borderId="0" applyNumberFormat="0" applyBorder="0" applyAlignment="0" applyProtection="0"/>
    <xf numFmtId="0" fontId="18" fillId="7" borderId="4" applyNumberFormat="0" applyAlignment="0" applyProtection="0"/>
    <xf numFmtId="168" fontId="2" fillId="0" borderId="0" applyFont="0" applyFill="0" applyBorder="0" applyAlignment="0" applyProtection="0"/>
    <xf numFmtId="0" fontId="2" fillId="19" borderId="0" applyNumberFormat="0" applyBorder="0" applyAlignment="0" applyProtection="0"/>
    <xf numFmtId="0" fontId="17" fillId="0" borderId="3" applyNumberFormat="0" applyFill="0" applyAlignment="0" applyProtection="0"/>
    <xf numFmtId="0" fontId="2" fillId="18" borderId="0" applyNumberFormat="0" applyBorder="0" applyAlignment="0" applyProtection="0"/>
    <xf numFmtId="0" fontId="2" fillId="10" borderId="0" applyNumberFormat="0" applyBorder="0" applyAlignment="0" applyProtection="0"/>
    <xf numFmtId="0" fontId="20" fillId="24" borderId="0" applyNumberFormat="0" applyBorder="0" applyAlignment="0" applyProtection="0"/>
    <xf numFmtId="0" fontId="18" fillId="7" borderId="4" applyNumberFormat="0" applyAlignment="0" applyProtection="0"/>
    <xf numFmtId="0" fontId="15" fillId="5" borderId="0" applyNumberFormat="0" applyBorder="0" applyAlignment="0" applyProtection="0"/>
    <xf numFmtId="0" fontId="20" fillId="32" borderId="0" applyNumberFormat="0" applyBorder="0" applyAlignment="0" applyProtection="0"/>
    <xf numFmtId="0" fontId="20" fillId="24" borderId="0" applyNumberFormat="0" applyBorder="0" applyAlignment="0" applyProtection="0"/>
    <xf numFmtId="0" fontId="2" fillId="10" borderId="0" applyNumberFormat="0" applyBorder="0" applyAlignment="0" applyProtection="0"/>
    <xf numFmtId="167" fontId="2" fillId="0" borderId="0" applyFont="0" applyFill="0" applyBorder="0" applyAlignment="0" applyProtection="0"/>
    <xf numFmtId="0" fontId="2" fillId="19" borderId="0" applyNumberFormat="0" applyBorder="0" applyAlignment="0" applyProtection="0"/>
    <xf numFmtId="9" fontId="2" fillId="0" borderId="0" applyFont="0" applyFill="0" applyBorder="0" applyAlignment="0" applyProtection="0"/>
    <xf numFmtId="0" fontId="17" fillId="0" borderId="3" applyNumberFormat="0" applyFill="0" applyAlignment="0" applyProtection="0"/>
    <xf numFmtId="0" fontId="19" fillId="0" borderId="0" applyNumberFormat="0" applyFill="0" applyBorder="0" applyAlignment="0" applyProtection="0"/>
    <xf numFmtId="0" fontId="20" fillId="9" borderId="0" applyNumberFormat="0" applyBorder="0" applyAlignment="0" applyProtection="0"/>
    <xf numFmtId="0" fontId="20" fillId="17" borderId="0" applyNumberFormat="0" applyBorder="0" applyAlignment="0" applyProtection="0"/>
    <xf numFmtId="0" fontId="18" fillId="7" borderId="4" applyNumberFormat="0" applyAlignment="0" applyProtection="0"/>
    <xf numFmtId="0" fontId="12" fillId="0" borderId="0" applyNumberFormat="0" applyFill="0" applyBorder="0" applyAlignment="0" applyProtection="0"/>
    <xf numFmtId="0" fontId="20" fillId="24" borderId="0" applyNumberFormat="0" applyBorder="0" applyAlignment="0" applyProtection="0"/>
    <xf numFmtId="0" fontId="7" fillId="0" borderId="6" applyNumberFormat="0" applyFill="0" applyAlignment="0" applyProtection="0"/>
    <xf numFmtId="0" fontId="20" fillId="20"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16" borderId="0" applyNumberFormat="0" applyBorder="0" applyAlignment="0" applyProtection="0"/>
    <xf numFmtId="0" fontId="2" fillId="18" borderId="0" applyNumberFormat="0" applyBorder="0" applyAlignment="0" applyProtection="0"/>
    <xf numFmtId="0" fontId="2" fillId="11" borderId="0" applyNumberFormat="0" applyBorder="0" applyAlignment="0" applyProtection="0"/>
    <xf numFmtId="0" fontId="2" fillId="8" borderId="5" applyNumberFormat="0" applyFont="0" applyAlignment="0" applyProtection="0"/>
    <xf numFmtId="0" fontId="2" fillId="14" borderId="0" applyNumberFormat="0" applyBorder="0" applyAlignment="0" applyProtection="0"/>
    <xf numFmtId="0" fontId="20" fillId="12" borderId="0" applyNumberFormat="0" applyBorder="0" applyAlignment="0" applyProtection="0"/>
    <xf numFmtId="0" fontId="19" fillId="0" borderId="0" applyNumberFormat="0" applyFill="0" applyBorder="0" applyAlignment="0" applyProtection="0"/>
    <xf numFmtId="0" fontId="14" fillId="4" borderId="0" applyNumberFormat="0" applyBorder="0" applyAlignment="0" applyProtection="0"/>
    <xf numFmtId="166" fontId="2" fillId="0" borderId="0" applyFont="0" applyFill="0" applyBorder="0" applyAlignment="0" applyProtection="0"/>
    <xf numFmtId="0" fontId="12" fillId="0" borderId="0" applyNumberFormat="0" applyFill="0" applyBorder="0" applyAlignment="0" applyProtection="0"/>
    <xf numFmtId="0" fontId="15" fillId="5" borderId="0" applyNumberFormat="0" applyBorder="0" applyAlignment="0" applyProtection="0"/>
    <xf numFmtId="0" fontId="20" fillId="28" borderId="0" applyNumberFormat="0" applyBorder="0" applyAlignment="0" applyProtection="0"/>
    <xf numFmtId="0" fontId="20" fillId="9" borderId="0" applyNumberFormat="0" applyBorder="0" applyAlignment="0" applyProtection="0"/>
    <xf numFmtId="0" fontId="2" fillId="8" borderId="5" applyNumberFormat="0" applyFont="0" applyAlignment="0" applyProtection="0"/>
    <xf numFmtId="0" fontId="12" fillId="0" borderId="0" applyNumberForma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7" fillId="0" borderId="6" applyNumberFormat="0" applyFill="0" applyAlignment="0" applyProtection="0"/>
    <xf numFmtId="0" fontId="14" fillId="4" borderId="0" applyNumberFormat="0" applyBorder="0" applyAlignment="0" applyProtection="0"/>
    <xf numFmtId="0" fontId="20" fillId="21" borderId="0" applyNumberFormat="0" applyBorder="0" applyAlignment="0" applyProtection="0"/>
    <xf numFmtId="0" fontId="20" fillId="17" borderId="0" applyNumberFormat="0" applyBorder="0" applyAlignment="0" applyProtection="0"/>
    <xf numFmtId="0" fontId="18" fillId="7" borderId="4" applyNumberFormat="0" applyAlignment="0" applyProtection="0"/>
    <xf numFmtId="0" fontId="20" fillId="20" borderId="0" applyNumberFormat="0" applyBorder="0" applyAlignment="0" applyProtection="0"/>
    <xf numFmtId="0" fontId="14" fillId="4" borderId="0" applyNumberFormat="0" applyBorder="0" applyAlignment="0" applyProtection="0"/>
    <xf numFmtId="0" fontId="2" fillId="14" borderId="0" applyNumberFormat="0" applyBorder="0" applyAlignment="0" applyProtection="0"/>
    <xf numFmtId="0" fontId="20" fillId="29" borderId="0" applyNumberFormat="0" applyBorder="0" applyAlignment="0" applyProtection="0"/>
    <xf numFmtId="0" fontId="19" fillId="0" borderId="0" applyNumberFormat="0" applyFill="0" applyBorder="0" applyAlignment="0" applyProtection="0"/>
    <xf numFmtId="0" fontId="12" fillId="0" borderId="0" applyNumberFormat="0" applyFill="0" applyBorder="0" applyAlignment="0" applyProtection="0"/>
    <xf numFmtId="0" fontId="19" fillId="0" borderId="0" applyNumberFormat="0" applyFill="0" applyBorder="0" applyAlignment="0" applyProtection="0"/>
    <xf numFmtId="0" fontId="14" fillId="4" borderId="0" applyNumberFormat="0" applyBorder="0" applyAlignment="0" applyProtection="0"/>
    <xf numFmtId="168" fontId="2" fillId="0" borderId="0" applyFont="0" applyFill="0" applyBorder="0" applyAlignment="0" applyProtection="0"/>
    <xf numFmtId="0" fontId="20" fillId="32" borderId="0" applyNumberFormat="0" applyBorder="0" applyAlignment="0" applyProtection="0"/>
    <xf numFmtId="0" fontId="17" fillId="0" borderId="3" applyNumberFormat="0" applyFill="0" applyAlignment="0" applyProtection="0"/>
    <xf numFmtId="0" fontId="16" fillId="6" borderId="1" applyNumberFormat="0" applyAlignment="0" applyProtection="0"/>
    <xf numFmtId="0" fontId="20" fillId="29" borderId="0" applyNumberFormat="0" applyBorder="0" applyAlignment="0" applyProtection="0"/>
    <xf numFmtId="0" fontId="18" fillId="7" borderId="4" applyNumberFormat="0" applyAlignment="0" applyProtection="0"/>
    <xf numFmtId="0" fontId="20" fillId="21" borderId="0" applyNumberFormat="0" applyBorder="0" applyAlignment="0" applyProtection="0"/>
    <xf numFmtId="0" fontId="20" fillId="17" borderId="0" applyNumberFormat="0" applyBorder="0" applyAlignment="0" applyProtection="0"/>
    <xf numFmtId="0" fontId="20" fillId="12" borderId="0" applyNumberFormat="0" applyBorder="0" applyAlignment="0" applyProtection="0"/>
    <xf numFmtId="0" fontId="13" fillId="3" borderId="0" applyNumberFormat="0" applyBorder="0" applyAlignment="0" applyProtection="0"/>
    <xf numFmtId="9" fontId="2" fillId="0" borderId="0" applyFont="0" applyFill="0" applyBorder="0" applyAlignment="0" applyProtection="0"/>
    <xf numFmtId="0" fontId="20" fillId="24" borderId="0" applyNumberFormat="0" applyBorder="0" applyAlignment="0" applyProtection="0"/>
    <xf numFmtId="0" fontId="17" fillId="0" borderId="3" applyNumberFormat="0" applyFill="0" applyAlignment="0" applyProtection="0"/>
    <xf numFmtId="0" fontId="2" fillId="23" borderId="0" applyNumberFormat="0" applyBorder="0" applyAlignment="0" applyProtection="0"/>
    <xf numFmtId="0" fontId="18" fillId="7" borderId="4" applyNumberFormat="0" applyAlignment="0" applyProtection="0"/>
    <xf numFmtId="0" fontId="15" fillId="5" borderId="0" applyNumberFormat="0" applyBorder="0" applyAlignment="0" applyProtection="0"/>
    <xf numFmtId="0" fontId="2" fillId="11" borderId="0" applyNumberFormat="0" applyBorder="0" applyAlignment="0" applyProtection="0"/>
    <xf numFmtId="0" fontId="20" fillId="13" borderId="0" applyNumberFormat="0" applyBorder="0" applyAlignment="0" applyProtection="0"/>
    <xf numFmtId="0" fontId="20" fillId="17" borderId="0" applyNumberFormat="0" applyBorder="0" applyAlignment="0" applyProtection="0"/>
    <xf numFmtId="0" fontId="19" fillId="0" borderId="0" applyNumberFormat="0" applyFill="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9"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16" borderId="0" applyNumberFormat="0" applyBorder="0" applyAlignment="0" applyProtection="0"/>
    <xf numFmtId="0" fontId="19" fillId="0" borderId="0" applyNumberFormat="0" applyFill="0" applyBorder="0" applyAlignment="0" applyProtection="0"/>
    <xf numFmtId="0" fontId="14" fillId="4" borderId="0" applyNumberFormat="0" applyBorder="0" applyAlignment="0" applyProtection="0"/>
    <xf numFmtId="0" fontId="20" fillId="29" borderId="0" applyNumberFormat="0" applyBorder="0" applyAlignment="0" applyProtection="0"/>
    <xf numFmtId="0" fontId="12" fillId="0" borderId="0" applyNumberFormat="0" applyFill="0" applyBorder="0" applyAlignment="0" applyProtection="0"/>
    <xf numFmtId="0" fontId="20" fillId="24" borderId="0" applyNumberFormat="0" applyBorder="0" applyAlignment="0" applyProtection="0"/>
    <xf numFmtId="0" fontId="18" fillId="7" borderId="4" applyNumberFormat="0" applyAlignment="0" applyProtection="0"/>
    <xf numFmtId="0" fontId="20" fillId="9" borderId="0" applyNumberFormat="0" applyBorder="0" applyAlignment="0" applyProtection="0"/>
    <xf numFmtId="0" fontId="20" fillId="12" borderId="0" applyNumberFormat="0" applyBorder="0" applyAlignment="0" applyProtection="0"/>
    <xf numFmtId="0" fontId="16" fillId="6" borderId="1" applyNumberFormat="0" applyAlignment="0" applyProtection="0"/>
    <xf numFmtId="0" fontId="15" fillId="5" borderId="0" applyNumberFormat="0" applyBorder="0" applyAlignment="0" applyProtection="0"/>
    <xf numFmtId="0" fontId="16" fillId="6" borderId="1" applyNumberFormat="0" applyAlignment="0" applyProtection="0"/>
    <xf numFmtId="0" fontId="20" fillId="21" borderId="0" applyNumberFormat="0" applyBorder="0" applyAlignment="0" applyProtection="0"/>
    <xf numFmtId="0" fontId="20" fillId="25" borderId="0" applyNumberFormat="0" applyBorder="0" applyAlignment="0" applyProtection="0"/>
    <xf numFmtId="0" fontId="20" fillId="17" borderId="0" applyNumberFormat="0" applyBorder="0" applyAlignment="0" applyProtection="0"/>
    <xf numFmtId="0" fontId="20" fillId="9" borderId="0" applyNumberFormat="0" applyBorder="0" applyAlignment="0" applyProtection="0"/>
    <xf numFmtId="0" fontId="13" fillId="3" borderId="0" applyNumberFormat="0" applyBorder="0" applyAlignment="0" applyProtection="0"/>
    <xf numFmtId="0" fontId="2" fillId="30" borderId="0" applyNumberFormat="0" applyBorder="0" applyAlignment="0" applyProtection="0"/>
    <xf numFmtId="0" fontId="20" fillId="25" borderId="0" applyNumberFormat="0" applyBorder="0" applyAlignment="0" applyProtection="0"/>
    <xf numFmtId="0" fontId="18" fillId="7" borderId="4" applyNumberFormat="0" applyAlignment="0" applyProtection="0"/>
    <xf numFmtId="0" fontId="20" fillId="24"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25" borderId="0" applyNumberFormat="0" applyBorder="0" applyAlignment="0" applyProtection="0"/>
    <xf numFmtId="0" fontId="2" fillId="22" borderId="0" applyNumberFormat="0" applyBorder="0" applyAlignment="0" applyProtection="0"/>
    <xf numFmtId="0" fontId="20" fillId="21" borderId="0" applyNumberFormat="0" applyBorder="0" applyAlignment="0" applyProtection="0"/>
    <xf numFmtId="0" fontId="2" fillId="27" borderId="0" applyNumberFormat="0" applyBorder="0" applyAlignment="0" applyProtection="0"/>
    <xf numFmtId="0" fontId="15" fillId="5" borderId="0" applyNumberFormat="0" applyBorder="0" applyAlignment="0" applyProtection="0"/>
    <xf numFmtId="0" fontId="20" fillId="12" borderId="0" applyNumberFormat="0" applyBorder="0" applyAlignment="0" applyProtection="0"/>
    <xf numFmtId="0" fontId="20" fillId="9" borderId="0" applyNumberFormat="0" applyBorder="0" applyAlignment="0" applyProtection="0"/>
    <xf numFmtId="0" fontId="19" fillId="0" borderId="0" applyNumberFormat="0" applyFill="0" applyBorder="0" applyAlignment="0" applyProtection="0"/>
    <xf numFmtId="9" fontId="2" fillId="0" borderId="0" applyFont="0" applyFill="0" applyBorder="0" applyAlignment="0" applyProtection="0"/>
    <xf numFmtId="0" fontId="2" fillId="14" borderId="0" applyNumberFormat="0" applyBorder="0" applyAlignment="0" applyProtection="0"/>
    <xf numFmtId="167" fontId="2" fillId="0" borderId="0" applyFont="0" applyFill="0" applyBorder="0" applyAlignment="0" applyProtection="0"/>
    <xf numFmtId="166" fontId="2" fillId="0" borderId="0" applyFont="0" applyFill="0" applyBorder="0" applyAlignment="0" applyProtection="0"/>
    <xf numFmtId="0" fontId="20" fillId="17" borderId="0" applyNumberFormat="0" applyBorder="0" applyAlignment="0" applyProtection="0"/>
    <xf numFmtId="0" fontId="20" fillId="24"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7" fillId="0" borderId="6" applyNumberFormat="0" applyFill="0" applyAlignment="0" applyProtection="0"/>
    <xf numFmtId="0" fontId="14" fillId="4" borderId="0" applyNumberFormat="0" applyBorder="0" applyAlignment="0" applyProtection="0"/>
    <xf numFmtId="0" fontId="16" fillId="6" borderId="1" applyNumberFormat="0" applyAlignment="0" applyProtection="0"/>
    <xf numFmtId="0" fontId="20" fillId="21" borderId="0" applyNumberFormat="0" applyBorder="0" applyAlignment="0" applyProtection="0"/>
    <xf numFmtId="0" fontId="2" fillId="30" borderId="0" applyNumberFormat="0" applyBorder="0" applyAlignment="0" applyProtection="0"/>
    <xf numFmtId="0" fontId="16" fillId="6" borderId="1" applyNumberFormat="0" applyAlignment="0" applyProtection="0"/>
    <xf numFmtId="0" fontId="16" fillId="6" borderId="1" applyNumberFormat="0" applyAlignment="0" applyProtection="0"/>
    <xf numFmtId="0" fontId="15" fillId="5" borderId="0" applyNumberFormat="0" applyBorder="0" applyAlignment="0" applyProtection="0"/>
    <xf numFmtId="0" fontId="20" fillId="17" borderId="0" applyNumberFormat="0" applyBorder="0" applyAlignment="0" applyProtection="0"/>
    <xf numFmtId="0" fontId="20" fillId="21" borderId="0" applyNumberFormat="0" applyBorder="0" applyAlignment="0" applyProtection="0"/>
    <xf numFmtId="0" fontId="17" fillId="0" borderId="3" applyNumberFormat="0" applyFill="0" applyAlignment="0" applyProtection="0"/>
    <xf numFmtId="0" fontId="20" fillId="28" borderId="0" applyNumberFormat="0" applyBorder="0" applyAlignment="0" applyProtection="0"/>
    <xf numFmtId="0" fontId="20" fillId="32" borderId="0" applyNumberFormat="0" applyBorder="0" applyAlignment="0" applyProtection="0"/>
    <xf numFmtId="0" fontId="20" fillId="24" borderId="0" applyNumberFormat="0" applyBorder="0" applyAlignment="0" applyProtection="0"/>
    <xf numFmtId="0" fontId="2" fillId="10" borderId="0" applyNumberFormat="0" applyBorder="0" applyAlignment="0" applyProtection="0"/>
    <xf numFmtId="0" fontId="20" fillId="13" borderId="0" applyNumberFormat="0" applyBorder="0" applyAlignment="0" applyProtection="0"/>
    <xf numFmtId="0" fontId="18" fillId="7" borderId="4" applyNumberFormat="0" applyAlignment="0" applyProtection="0"/>
    <xf numFmtId="0" fontId="20" fillId="9" borderId="0" applyNumberFormat="0" applyBorder="0" applyAlignment="0" applyProtection="0"/>
    <xf numFmtId="0" fontId="18" fillId="7" borderId="4" applyNumberFormat="0" applyAlignment="0" applyProtection="0"/>
    <xf numFmtId="0" fontId="2" fillId="23" borderId="0" applyNumberFormat="0" applyBorder="0" applyAlignment="0" applyProtection="0"/>
    <xf numFmtId="0" fontId="2" fillId="18" borderId="0" applyNumberFormat="0" applyBorder="0" applyAlignment="0" applyProtection="0"/>
    <xf numFmtId="0" fontId="20" fillId="17" borderId="0" applyNumberFormat="0" applyBorder="0" applyAlignment="0" applyProtection="0"/>
    <xf numFmtId="0" fontId="20" fillId="16"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0" fillId="12" borderId="0" applyNumberFormat="0" applyBorder="0" applyAlignment="0" applyProtection="0"/>
    <xf numFmtId="0" fontId="2" fillId="26" borderId="0" applyNumberFormat="0" applyBorder="0" applyAlignment="0" applyProtection="0"/>
    <xf numFmtId="0" fontId="19" fillId="0" borderId="0" applyNumberFormat="0" applyFill="0" applyBorder="0" applyAlignment="0" applyProtection="0"/>
    <xf numFmtId="0" fontId="2" fillId="22"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0" borderId="0" applyNumberFormat="0" applyBorder="0" applyAlignment="0" applyProtection="0"/>
    <xf numFmtId="0" fontId="14" fillId="4"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2" fillId="30" borderId="0" applyNumberFormat="0" applyBorder="0" applyAlignment="0" applyProtection="0"/>
    <xf numFmtId="0" fontId="18" fillId="7" borderId="4" applyNumberFormat="0" applyAlignment="0" applyProtection="0"/>
    <xf numFmtId="0" fontId="19" fillId="0" borderId="0" applyNumberFormat="0" applyFill="0" applyBorder="0" applyAlignment="0" applyProtection="0"/>
    <xf numFmtId="0" fontId="20" fillId="21" borderId="0" applyNumberFormat="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0" fontId="20" fillId="13" borderId="0" applyNumberFormat="0" applyBorder="0" applyAlignment="0" applyProtection="0"/>
    <xf numFmtId="0" fontId="20" fillId="21" borderId="0" applyNumberFormat="0" applyBorder="0" applyAlignment="0" applyProtection="0"/>
    <xf numFmtId="0" fontId="17" fillId="0" borderId="3" applyNumberFormat="0" applyFill="0" applyAlignment="0" applyProtection="0"/>
    <xf numFmtId="0" fontId="2" fillId="31" borderId="0" applyNumberFormat="0" applyBorder="0" applyAlignment="0" applyProtection="0"/>
    <xf numFmtId="167" fontId="2" fillId="0" borderId="0" applyFont="0" applyFill="0" applyBorder="0" applyAlignment="0" applyProtection="0"/>
    <xf numFmtId="0" fontId="2" fillId="18" borderId="0" applyNumberFormat="0" applyBorder="0" applyAlignment="0" applyProtection="0"/>
    <xf numFmtId="0" fontId="14" fillId="4" borderId="0" applyNumberFormat="0" applyBorder="0" applyAlignment="0" applyProtection="0"/>
    <xf numFmtId="0" fontId="16" fillId="6" borderId="1" applyNumberFormat="0" applyAlignment="0" applyProtection="0"/>
    <xf numFmtId="0" fontId="20" fillId="17" borderId="0" applyNumberFormat="0" applyBorder="0" applyAlignment="0" applyProtection="0"/>
    <xf numFmtId="168" fontId="2" fillId="0" borderId="0" applyFont="0" applyFill="0" applyBorder="0" applyAlignment="0" applyProtection="0"/>
    <xf numFmtId="0" fontId="20" fillId="9" borderId="0" applyNumberFormat="0" applyBorder="0" applyAlignment="0" applyProtection="0"/>
    <xf numFmtId="0" fontId="2" fillId="23"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2" fillId="8" borderId="5" applyNumberFormat="0" applyFont="0" applyAlignment="0" applyProtection="0"/>
    <xf numFmtId="0" fontId="20" fillId="29" borderId="0" applyNumberFormat="0" applyBorder="0" applyAlignment="0" applyProtection="0"/>
    <xf numFmtId="0" fontId="2" fillId="18" borderId="0" applyNumberFormat="0" applyBorder="0" applyAlignment="0" applyProtection="0"/>
    <xf numFmtId="0" fontId="20" fillId="9" borderId="0" applyNumberFormat="0" applyBorder="0" applyAlignment="0" applyProtection="0"/>
    <xf numFmtId="0" fontId="2" fillId="23" borderId="0" applyNumberFormat="0" applyBorder="0" applyAlignment="0" applyProtection="0"/>
    <xf numFmtId="0" fontId="2" fillId="10" borderId="0" applyNumberFormat="0" applyBorder="0" applyAlignment="0" applyProtection="0"/>
    <xf numFmtId="0" fontId="2" fillId="27" borderId="0" applyNumberFormat="0" applyBorder="0" applyAlignment="0" applyProtection="0"/>
    <xf numFmtId="0" fontId="20" fillId="25" borderId="0" applyNumberFormat="0" applyBorder="0" applyAlignment="0" applyProtection="0"/>
    <xf numFmtId="0" fontId="13" fillId="3" borderId="0" applyNumberFormat="0" applyBorder="0" applyAlignment="0" applyProtection="0"/>
    <xf numFmtId="0" fontId="20" fillId="12" borderId="0" applyNumberFormat="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0" fillId="25" borderId="0" applyNumberFormat="0" applyBorder="0" applyAlignment="0" applyProtection="0"/>
    <xf numFmtId="0" fontId="16" fillId="6" borderId="1" applyNumberFormat="0" applyAlignment="0" applyProtection="0"/>
    <xf numFmtId="0" fontId="12" fillId="0" borderId="0" applyNumberFormat="0" applyFill="0" applyBorder="0" applyAlignment="0" applyProtection="0"/>
    <xf numFmtId="0" fontId="20" fillId="29" borderId="0" applyNumberFormat="0" applyBorder="0" applyAlignment="0" applyProtection="0"/>
    <xf numFmtId="0" fontId="20" fillId="20"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0" fillId="25" borderId="0" applyNumberFormat="0" applyBorder="0" applyAlignment="0" applyProtection="0"/>
    <xf numFmtId="0" fontId="20" fillId="20" borderId="0" applyNumberFormat="0" applyBorder="0" applyAlignment="0" applyProtection="0"/>
    <xf numFmtId="0" fontId="20" fillId="17" borderId="0" applyNumberFormat="0" applyBorder="0" applyAlignment="0" applyProtection="0"/>
    <xf numFmtId="0" fontId="13" fillId="3" borderId="0" applyNumberFormat="0" applyBorder="0" applyAlignment="0" applyProtection="0"/>
    <xf numFmtId="0" fontId="14" fillId="4" borderId="0" applyNumberFormat="0" applyBorder="0" applyAlignment="0" applyProtection="0"/>
    <xf numFmtId="0" fontId="20" fillId="25" borderId="0" applyNumberFormat="0" applyBorder="0" applyAlignment="0" applyProtection="0"/>
    <xf numFmtId="0" fontId="12" fillId="0" borderId="0" applyNumberFormat="0" applyFill="0" applyBorder="0" applyAlignment="0" applyProtection="0"/>
    <xf numFmtId="0" fontId="17" fillId="0" borderId="3" applyNumberFormat="0" applyFill="0" applyAlignment="0" applyProtection="0"/>
    <xf numFmtId="0" fontId="19" fillId="0" borderId="0" applyNumberFormat="0" applyFill="0" applyBorder="0" applyAlignment="0" applyProtection="0"/>
    <xf numFmtId="0" fontId="20" fillId="12" borderId="0" applyNumberFormat="0" applyBorder="0" applyAlignment="0" applyProtection="0"/>
    <xf numFmtId="0" fontId="2" fillId="22" borderId="0" applyNumberFormat="0" applyBorder="0" applyAlignment="0" applyProtection="0"/>
    <xf numFmtId="0" fontId="15" fillId="5" borderId="0" applyNumberFormat="0" applyBorder="0" applyAlignment="0" applyProtection="0"/>
    <xf numFmtId="0" fontId="13" fillId="3" borderId="0" applyNumberFormat="0" applyBorder="0" applyAlignment="0" applyProtection="0"/>
    <xf numFmtId="0" fontId="15" fillId="5" borderId="0" applyNumberFormat="0" applyBorder="0" applyAlignment="0" applyProtection="0"/>
    <xf numFmtId="0" fontId="20" fillId="25" borderId="0" applyNumberFormat="0" applyBorder="0" applyAlignment="0" applyProtection="0"/>
    <xf numFmtId="0" fontId="20" fillId="21"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 fillId="18" borderId="0" applyNumberFormat="0" applyBorder="0" applyAlignment="0" applyProtection="0"/>
    <xf numFmtId="0" fontId="2" fillId="8" borderId="5" applyNumberFormat="0" applyFont="0" applyAlignment="0" applyProtection="0"/>
    <xf numFmtId="0" fontId="2" fillId="14" borderId="0" applyNumberFormat="0" applyBorder="0" applyAlignment="0" applyProtection="0"/>
    <xf numFmtId="0" fontId="14" fillId="4" borderId="0" applyNumberFormat="0" applyBorder="0" applyAlignment="0" applyProtection="0"/>
    <xf numFmtId="0" fontId="20" fillId="32" borderId="0" applyNumberFormat="0" applyBorder="0" applyAlignment="0" applyProtection="0"/>
    <xf numFmtId="0" fontId="20" fillId="32" borderId="0" applyNumberFormat="0" applyBorder="0" applyAlignment="0" applyProtection="0"/>
    <xf numFmtId="0" fontId="7" fillId="0" borderId="6" applyNumberFormat="0" applyFill="0" applyAlignment="0" applyProtection="0"/>
    <xf numFmtId="0" fontId="15" fillId="5" borderId="0" applyNumberFormat="0" applyBorder="0" applyAlignment="0" applyProtection="0"/>
    <xf numFmtId="0" fontId="20" fillId="9" borderId="0" applyNumberFormat="0" applyBorder="0" applyAlignment="0" applyProtection="0"/>
    <xf numFmtId="167" fontId="2" fillId="0" borderId="0" applyFont="0" applyFill="0" applyBorder="0" applyAlignment="0" applyProtection="0"/>
    <xf numFmtId="0" fontId="20" fillId="13" borderId="0" applyNumberFormat="0" applyBorder="0" applyAlignment="0" applyProtection="0"/>
    <xf numFmtId="0" fontId="20" fillId="32" borderId="0" applyNumberFormat="0" applyBorder="0" applyAlignment="0" applyProtection="0"/>
    <xf numFmtId="0" fontId="20" fillId="21" borderId="0" applyNumberFormat="0" applyBorder="0" applyAlignment="0" applyProtection="0"/>
    <xf numFmtId="0" fontId="2" fillId="19" borderId="0" applyNumberFormat="0" applyBorder="0" applyAlignment="0" applyProtection="0"/>
    <xf numFmtId="0" fontId="20" fillId="29" borderId="0" applyNumberFormat="0" applyBorder="0" applyAlignment="0" applyProtection="0"/>
    <xf numFmtId="0" fontId="20" fillId="16" borderId="0" applyNumberFormat="0" applyBorder="0" applyAlignment="0" applyProtection="0"/>
    <xf numFmtId="0" fontId="2" fillId="11" borderId="0" applyNumberFormat="0" applyBorder="0" applyAlignment="0" applyProtection="0"/>
    <xf numFmtId="0" fontId="20" fillId="17" borderId="0" applyNumberFormat="0" applyBorder="0" applyAlignment="0" applyProtection="0"/>
    <xf numFmtId="0" fontId="20" fillId="13" borderId="0" applyNumberFormat="0" applyBorder="0" applyAlignment="0" applyProtection="0"/>
    <xf numFmtId="0" fontId="7" fillId="0" borderId="6" applyNumberFormat="0" applyFill="0" applyAlignment="0" applyProtection="0"/>
    <xf numFmtId="0" fontId="13" fillId="3" borderId="0" applyNumberFormat="0" applyBorder="0" applyAlignment="0" applyProtection="0"/>
    <xf numFmtId="0" fontId="17" fillId="0" borderId="3" applyNumberFormat="0" applyFill="0" applyAlignment="0" applyProtection="0"/>
    <xf numFmtId="0" fontId="2" fillId="10" borderId="0" applyNumberFormat="0" applyBorder="0" applyAlignment="0" applyProtection="0"/>
    <xf numFmtId="0" fontId="20" fillId="16"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16" fillId="6" borderId="1" applyNumberFormat="0" applyAlignment="0" applyProtection="0"/>
    <xf numFmtId="166" fontId="2" fillId="0" borderId="0" applyFont="0" applyFill="0" applyBorder="0" applyAlignment="0" applyProtection="0"/>
    <xf numFmtId="0" fontId="20" fillId="28" borderId="0" applyNumberFormat="0" applyBorder="0" applyAlignment="0" applyProtection="0"/>
    <xf numFmtId="0" fontId="7" fillId="0" borderId="6" applyNumberFormat="0" applyFill="0" applyAlignment="0" applyProtection="0"/>
    <xf numFmtId="168" fontId="2" fillId="0" borderId="0" applyFont="0" applyFill="0" applyBorder="0" applyAlignment="0" applyProtection="0"/>
    <xf numFmtId="0" fontId="20" fillId="29" borderId="0" applyNumberFormat="0" applyBorder="0" applyAlignment="0" applyProtection="0"/>
    <xf numFmtId="0" fontId="20" fillId="20" borderId="0" applyNumberFormat="0" applyBorder="0" applyAlignment="0" applyProtection="0"/>
    <xf numFmtId="0" fontId="2" fillId="19" borderId="0" applyNumberFormat="0" applyBorder="0" applyAlignment="0" applyProtection="0"/>
    <xf numFmtId="0" fontId="20" fillId="25" borderId="0" applyNumberFormat="0" applyBorder="0" applyAlignment="0" applyProtection="0"/>
    <xf numFmtId="0" fontId="20" fillId="24" borderId="0" applyNumberFormat="0" applyBorder="0" applyAlignment="0" applyProtection="0"/>
    <xf numFmtId="0" fontId="2" fillId="30" borderId="0" applyNumberFormat="0" applyBorder="0" applyAlignment="0" applyProtection="0"/>
    <xf numFmtId="0" fontId="18" fillId="7" borderId="4" applyNumberFormat="0" applyAlignment="0" applyProtection="0"/>
    <xf numFmtId="0" fontId="20" fillId="29" borderId="0" applyNumberFormat="0" applyBorder="0" applyAlignment="0" applyProtection="0"/>
    <xf numFmtId="0" fontId="2" fillId="14" borderId="0" applyNumberFormat="0" applyBorder="0" applyAlignment="0" applyProtection="0"/>
    <xf numFmtId="0" fontId="20" fillId="13" borderId="0" applyNumberFormat="0" applyBorder="0" applyAlignment="0" applyProtection="0"/>
    <xf numFmtId="0" fontId="2" fillId="23" borderId="0" applyNumberFormat="0" applyBorder="0" applyAlignment="0" applyProtection="0"/>
    <xf numFmtId="0" fontId="20" fillId="16" borderId="0" applyNumberFormat="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24" borderId="0" applyNumberFormat="0" applyBorder="0" applyAlignment="0" applyProtection="0"/>
    <xf numFmtId="0" fontId="20" fillId="28" borderId="0" applyNumberFormat="0" applyBorder="0" applyAlignment="0" applyProtection="0"/>
    <xf numFmtId="0" fontId="2" fillId="22" borderId="0" applyNumberFormat="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0" fontId="20" fillId="20" borderId="0" applyNumberFormat="0" applyBorder="0" applyAlignment="0" applyProtection="0"/>
    <xf numFmtId="168" fontId="2" fillId="0" borderId="0" applyFont="0" applyFill="0" applyBorder="0" applyAlignment="0" applyProtection="0"/>
    <xf numFmtId="0" fontId="2" fillId="30" borderId="0" applyNumberFormat="0" applyBorder="0" applyAlignment="0" applyProtection="0"/>
    <xf numFmtId="168" fontId="2" fillId="0" borderId="0" applyFont="0" applyFill="0" applyBorder="0" applyAlignment="0" applyProtection="0"/>
    <xf numFmtId="0" fontId="20" fillId="17" borderId="0" applyNumberFormat="0" applyBorder="0" applyAlignment="0" applyProtection="0"/>
    <xf numFmtId="168" fontId="2" fillId="0" borderId="0" applyFont="0" applyFill="0" applyBorder="0" applyAlignment="0" applyProtection="0"/>
    <xf numFmtId="0" fontId="20" fillId="24"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167" fontId="2" fillId="0" borderId="0" applyFont="0" applyFill="0" applyBorder="0" applyAlignment="0" applyProtection="0"/>
    <xf numFmtId="0" fontId="20" fillId="13" borderId="0" applyNumberFormat="0" applyBorder="0" applyAlignment="0" applyProtection="0"/>
    <xf numFmtId="0" fontId="2" fillId="18" borderId="0" applyNumberFormat="0" applyBorder="0" applyAlignment="0" applyProtection="0"/>
    <xf numFmtId="0" fontId="2" fillId="10" borderId="0" applyNumberFormat="0" applyBorder="0" applyAlignment="0" applyProtection="0"/>
    <xf numFmtId="0" fontId="20" fillId="28" borderId="0" applyNumberFormat="0" applyBorder="0" applyAlignment="0" applyProtection="0"/>
    <xf numFmtId="167" fontId="2" fillId="0" borderId="0" applyFont="0" applyFill="0" applyBorder="0" applyAlignment="0" applyProtection="0"/>
    <xf numFmtId="0" fontId="16" fillId="6" borderId="1" applyNumberFormat="0" applyAlignment="0" applyProtection="0"/>
    <xf numFmtId="0" fontId="20" fillId="17" borderId="0" applyNumberFormat="0" applyBorder="0" applyAlignment="0" applyProtection="0"/>
    <xf numFmtId="0" fontId="7" fillId="0" borderId="6" applyNumberFormat="0" applyFill="0" applyAlignment="0" applyProtection="0"/>
    <xf numFmtId="0" fontId="13" fillId="3" borderId="0" applyNumberFormat="0" applyBorder="0" applyAlignment="0" applyProtection="0"/>
    <xf numFmtId="0" fontId="12" fillId="0" borderId="0" applyNumberFormat="0" applyFill="0" applyBorder="0" applyAlignment="0" applyProtection="0"/>
    <xf numFmtId="0" fontId="20" fillId="9" borderId="0" applyNumberFormat="0" applyBorder="0" applyAlignment="0" applyProtection="0"/>
    <xf numFmtId="0" fontId="2" fillId="18" borderId="0" applyNumberFormat="0" applyBorder="0" applyAlignment="0" applyProtection="0"/>
    <xf numFmtId="167" fontId="2" fillId="0" borderId="0" applyFont="0" applyFill="0" applyBorder="0" applyAlignment="0" applyProtection="0"/>
    <xf numFmtId="0" fontId="2" fillId="23" borderId="0" applyNumberFormat="0" applyBorder="0" applyAlignment="0" applyProtection="0"/>
    <xf numFmtId="0" fontId="20" fillId="32" borderId="0" applyNumberFormat="0" applyBorder="0" applyAlignment="0" applyProtection="0"/>
    <xf numFmtId="0" fontId="16" fillId="6" borderId="1" applyNumberFormat="0" applyAlignment="0" applyProtection="0"/>
    <xf numFmtId="0" fontId="2" fillId="18" borderId="0" applyNumberFormat="0" applyBorder="0" applyAlignment="0" applyProtection="0"/>
    <xf numFmtId="0" fontId="7" fillId="0" borderId="6" applyNumberFormat="0" applyFill="0" applyAlignment="0" applyProtection="0"/>
    <xf numFmtId="0" fontId="13" fillId="3" borderId="0" applyNumberFormat="0" applyBorder="0" applyAlignment="0" applyProtection="0"/>
    <xf numFmtId="0" fontId="2" fillId="14" borderId="0" applyNumberFormat="0" applyBorder="0" applyAlignment="0" applyProtection="0"/>
    <xf numFmtId="0" fontId="7" fillId="0" borderId="6" applyNumberFormat="0" applyFill="0" applyAlignment="0" applyProtection="0"/>
    <xf numFmtId="0" fontId="20" fillId="16" borderId="0" applyNumberFormat="0" applyBorder="0" applyAlignment="0" applyProtection="0"/>
    <xf numFmtId="0" fontId="7" fillId="0" borderId="6" applyNumberFormat="0" applyFill="0" applyAlignment="0" applyProtection="0"/>
    <xf numFmtId="0" fontId="17" fillId="0" borderId="3" applyNumberFormat="0" applyFill="0" applyAlignment="0" applyProtection="0"/>
    <xf numFmtId="0" fontId="2" fillId="31" borderId="0" applyNumberFormat="0" applyBorder="0" applyAlignment="0" applyProtection="0"/>
    <xf numFmtId="167" fontId="2" fillId="0" borderId="0" applyFont="0" applyFill="0" applyBorder="0" applyAlignment="0" applyProtection="0"/>
    <xf numFmtId="0" fontId="19" fillId="0" borderId="0" applyNumberFormat="0" applyFill="0" applyBorder="0" applyAlignment="0" applyProtection="0"/>
    <xf numFmtId="0" fontId="20" fillId="9" borderId="0" applyNumberFormat="0" applyBorder="0" applyAlignment="0" applyProtection="0"/>
    <xf numFmtId="0" fontId="2" fillId="31" borderId="0" applyNumberFormat="0" applyBorder="0" applyAlignment="0" applyProtection="0"/>
    <xf numFmtId="0" fontId="14" fillId="4" borderId="0" applyNumberFormat="0" applyBorder="0" applyAlignment="0" applyProtection="0"/>
    <xf numFmtId="0" fontId="20" fillId="17" borderId="0" applyNumberFormat="0" applyBorder="0" applyAlignment="0" applyProtection="0"/>
    <xf numFmtId="0" fontId="15" fillId="5" borderId="0" applyNumberFormat="0" applyBorder="0" applyAlignment="0" applyProtection="0"/>
    <xf numFmtId="0" fontId="20" fillId="16" borderId="0" applyNumberFormat="0" applyBorder="0" applyAlignment="0" applyProtection="0"/>
    <xf numFmtId="0" fontId="7" fillId="0" borderId="6" applyNumberFormat="0" applyFill="0" applyAlignment="0" applyProtection="0"/>
    <xf numFmtId="0" fontId="2" fillId="15" borderId="0" applyNumberFormat="0" applyBorder="0" applyAlignment="0" applyProtection="0"/>
    <xf numFmtId="0" fontId="20" fillId="24" borderId="0" applyNumberFormat="0" applyBorder="0" applyAlignment="0" applyProtection="0"/>
    <xf numFmtId="0" fontId="2" fillId="14"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1" borderId="0" applyNumberFormat="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20" fillId="20" borderId="0" applyNumberFormat="0" applyBorder="0" applyAlignment="0" applyProtection="0"/>
    <xf numFmtId="167" fontId="2" fillId="0" borderId="0" applyFont="0" applyFill="0" applyBorder="0" applyAlignment="0" applyProtection="0"/>
    <xf numFmtId="0" fontId="2" fillId="19" borderId="0" applyNumberFormat="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20" fillId="25" borderId="0" applyNumberFormat="0" applyBorder="0" applyAlignment="0" applyProtection="0"/>
    <xf numFmtId="0" fontId="20" fillId="13" borderId="0" applyNumberFormat="0" applyBorder="0" applyAlignment="0" applyProtection="0"/>
    <xf numFmtId="0" fontId="15" fillId="5" borderId="0" applyNumberFormat="0" applyBorder="0" applyAlignment="0" applyProtection="0"/>
    <xf numFmtId="0" fontId="20" fillId="12" borderId="0" applyNumberFormat="0" applyBorder="0" applyAlignment="0" applyProtection="0"/>
    <xf numFmtId="0" fontId="7" fillId="0" borderId="6" applyNumberFormat="0" applyFill="0" applyAlignment="0" applyProtection="0"/>
    <xf numFmtId="0" fontId="20" fillId="13" borderId="0" applyNumberFormat="0" applyBorder="0" applyAlignment="0" applyProtection="0"/>
    <xf numFmtId="167" fontId="2" fillId="0" borderId="0" applyFont="0" applyFill="0" applyBorder="0" applyAlignment="0" applyProtection="0"/>
    <xf numFmtId="0" fontId="16" fillId="6" borderId="1" applyNumberFormat="0" applyAlignment="0" applyProtection="0"/>
    <xf numFmtId="0" fontId="2" fillId="11" borderId="0" applyNumberFormat="0" applyBorder="0" applyAlignment="0" applyProtection="0"/>
    <xf numFmtId="0" fontId="2" fillId="8" borderId="5" applyNumberFormat="0" applyFont="0" applyAlignment="0" applyProtection="0"/>
    <xf numFmtId="0" fontId="14" fillId="4" borderId="0" applyNumberFormat="0" applyBorder="0" applyAlignment="0" applyProtection="0"/>
    <xf numFmtId="166" fontId="2" fillId="0" borderId="0" applyFont="0" applyFill="0" applyBorder="0" applyAlignment="0" applyProtection="0"/>
    <xf numFmtId="168" fontId="2" fillId="0" borderId="0" applyFont="0" applyFill="0" applyBorder="0" applyAlignment="0" applyProtection="0"/>
    <xf numFmtId="0" fontId="18" fillId="7" borderId="4" applyNumberFormat="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6" fillId="6" borderId="1" applyNumberFormat="0" applyAlignment="0" applyProtection="0"/>
    <xf numFmtId="0" fontId="20" fillId="16" borderId="0" applyNumberFormat="0" applyBorder="0" applyAlignment="0" applyProtection="0"/>
    <xf numFmtId="0" fontId="20" fillId="17" borderId="0" applyNumberFormat="0" applyBorder="0" applyAlignment="0" applyProtection="0"/>
    <xf numFmtId="0" fontId="20" fillId="2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17"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6" borderId="0" applyNumberFormat="0" applyBorder="0" applyAlignment="0" applyProtection="0"/>
    <xf numFmtId="0" fontId="20" fillId="32"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17" fillId="0" borderId="3" applyNumberFormat="0" applyFill="0" applyAlignment="0" applyProtection="0"/>
    <xf numFmtId="0" fontId="20" fillId="24" borderId="0" applyNumberFormat="0" applyBorder="0" applyAlignment="0" applyProtection="0"/>
    <xf numFmtId="0" fontId="20" fillId="25" borderId="0" applyNumberFormat="0" applyBorder="0" applyAlignment="0" applyProtection="0"/>
    <xf numFmtId="0" fontId="20" fillId="16"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20" fillId="28"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2" fillId="23"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0" fillId="28" borderId="0" applyNumberFormat="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17" fillId="0" borderId="3" applyNumberFormat="0" applyFill="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166" fontId="2" fillId="0" borderId="0" applyFont="0" applyFill="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7" fillId="0" borderId="6" applyNumberFormat="0" applyFill="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0"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20" fillId="28" borderId="0" applyNumberFormat="0" applyBorder="0" applyAlignment="0" applyProtection="0"/>
    <xf numFmtId="0" fontId="2" fillId="27"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20" fillId="9" borderId="0" applyNumberFormat="0" applyBorder="0" applyAlignment="0" applyProtection="0"/>
    <xf numFmtId="0" fontId="20" fillId="20" borderId="0" applyNumberFormat="0" applyBorder="0" applyAlignment="0" applyProtection="0"/>
    <xf numFmtId="0" fontId="2" fillId="18" borderId="0" applyNumberFormat="0" applyBorder="0" applyAlignment="0" applyProtection="0"/>
    <xf numFmtId="0" fontId="16" fillId="6" borderId="1" applyNumberFormat="0" applyAlignment="0" applyProtection="0"/>
    <xf numFmtId="0" fontId="2" fillId="19" borderId="0" applyNumberFormat="0" applyBorder="0" applyAlignment="0" applyProtection="0"/>
    <xf numFmtId="0" fontId="13" fillId="3" borderId="0" applyNumberFormat="0" applyBorder="0" applyAlignment="0" applyProtection="0"/>
    <xf numFmtId="0" fontId="2" fillId="10" borderId="0" applyNumberFormat="0" applyBorder="0" applyAlignment="0" applyProtection="0"/>
    <xf numFmtId="167" fontId="2" fillId="0" borderId="0" applyFont="0" applyFill="0" applyBorder="0" applyAlignment="0" applyProtection="0"/>
    <xf numFmtId="0" fontId="20" fillId="17" borderId="0" applyNumberFormat="0" applyBorder="0" applyAlignment="0" applyProtection="0"/>
    <xf numFmtId="0" fontId="20" fillId="21" borderId="0" applyNumberFormat="0" applyBorder="0" applyAlignment="0" applyProtection="0"/>
    <xf numFmtId="166" fontId="2" fillId="0" borderId="0" applyFont="0" applyFill="0" applyBorder="0" applyAlignment="0" applyProtection="0"/>
    <xf numFmtId="168" fontId="2" fillId="0" borderId="0" applyFont="0" applyFill="0" applyBorder="0" applyAlignment="0" applyProtection="0"/>
    <xf numFmtId="0" fontId="20" fillId="12" borderId="0" applyNumberFormat="0" applyBorder="0" applyAlignment="0" applyProtection="0"/>
    <xf numFmtId="0" fontId="20" fillId="9"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8" borderId="5" applyNumberFormat="0" applyFont="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13" fillId="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30" borderId="0" applyNumberFormat="0" applyBorder="0" applyAlignment="0" applyProtection="0"/>
    <xf numFmtId="166" fontId="2" fillId="0" borderId="0" applyFon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1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18" borderId="0" applyNumberFormat="0" applyBorder="0" applyAlignment="0" applyProtection="0"/>
    <xf numFmtId="0" fontId="20" fillId="32"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 fillId="26"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18" fillId="7" borderId="4"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9" borderId="0" applyNumberFormat="0" applyBorder="0" applyAlignment="0" applyProtection="0"/>
    <xf numFmtId="0" fontId="14" fillId="4"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3" borderId="0" applyNumberFormat="0" applyBorder="0" applyAlignment="0" applyProtection="0"/>
    <xf numFmtId="0" fontId="7" fillId="0" borderId="6" applyNumberFormat="0" applyFill="0" applyAlignment="0" applyProtection="0"/>
    <xf numFmtId="0" fontId="20" fillId="24" borderId="0" applyNumberFormat="0" applyBorder="0" applyAlignment="0" applyProtection="0"/>
    <xf numFmtId="0" fontId="20" fillId="25" borderId="0" applyNumberFormat="0" applyBorder="0" applyAlignment="0" applyProtection="0"/>
    <xf numFmtId="0" fontId="20" fillId="17" borderId="0" applyNumberFormat="0" applyBorder="0" applyAlignment="0" applyProtection="0"/>
    <xf numFmtId="0" fontId="2" fillId="31"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11"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8" fillId="7" borderId="4"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8" fillId="7" borderId="4" applyNumberFormat="0" applyAlignment="0" applyProtection="0"/>
    <xf numFmtId="0" fontId="17" fillId="0" borderId="3"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2" fillId="0" borderId="0" applyNumberFormat="0" applyFill="0" applyBorder="0" applyAlignment="0" applyProtection="0"/>
    <xf numFmtId="0" fontId="2" fillId="14"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 fillId="8" borderId="5" applyNumberFormat="0" applyFont="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0" fillId="12"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6" borderId="0" applyNumberFormat="0" applyBorder="0" applyAlignment="0" applyProtection="0"/>
    <xf numFmtId="0" fontId="2" fillId="30"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10" borderId="0" applyNumberFormat="0" applyBorder="0" applyAlignment="0" applyProtection="0"/>
    <xf numFmtId="0" fontId="20" fillId="24" borderId="0" applyNumberFormat="0" applyBorder="0" applyAlignment="0" applyProtection="0"/>
    <xf numFmtId="0" fontId="20" fillId="32" borderId="0" applyNumberFormat="0" applyBorder="0" applyAlignment="0" applyProtection="0"/>
    <xf numFmtId="166" fontId="2" fillId="0" borderId="0" applyFont="0" applyFill="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7" fillId="0" borderId="3" applyNumberFormat="0" applyFill="0" applyAlignment="0" applyProtection="0"/>
    <xf numFmtId="0" fontId="7" fillId="0" borderId="6" applyNumberFormat="0" applyFill="0" applyAlignment="0" applyProtection="0"/>
    <xf numFmtId="0" fontId="20" fillId="9" borderId="0" applyNumberFormat="0" applyBorder="0" applyAlignment="0" applyProtection="0"/>
    <xf numFmtId="0" fontId="17" fillId="0" borderId="3" applyNumberFormat="0" applyFill="0" applyAlignment="0" applyProtection="0"/>
    <xf numFmtId="0" fontId="16" fillId="6" borderId="1"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2" fillId="19" borderId="0" applyNumberFormat="0" applyBorder="0" applyAlignment="0" applyProtection="0"/>
    <xf numFmtId="0" fontId="17" fillId="0" borderId="3" applyNumberFormat="0" applyFill="0" applyAlignment="0" applyProtection="0"/>
    <xf numFmtId="0" fontId="20" fillId="16" borderId="0" applyNumberFormat="0" applyBorder="0" applyAlignment="0" applyProtection="0"/>
    <xf numFmtId="0" fontId="20" fillId="17" borderId="0" applyNumberFormat="0" applyBorder="0" applyAlignment="0" applyProtection="0"/>
    <xf numFmtId="0" fontId="2" fillId="27" borderId="0" applyNumberFormat="0" applyBorder="0" applyAlignment="0" applyProtection="0"/>
    <xf numFmtId="167" fontId="2" fillId="0" borderId="0" applyFon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15" fillId="5"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15" borderId="0" applyNumberFormat="0" applyBorder="0" applyAlignment="0" applyProtection="0"/>
    <xf numFmtId="0" fontId="20" fillId="2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9" borderId="0" applyNumberFormat="0" applyBorder="0" applyAlignment="0" applyProtection="0"/>
    <xf numFmtId="0" fontId="2" fillId="23" borderId="0" applyNumberFormat="0" applyBorder="0" applyAlignment="0" applyProtection="0"/>
    <xf numFmtId="0" fontId="20" fillId="32" borderId="0" applyNumberFormat="0" applyBorder="0" applyAlignment="0" applyProtection="0"/>
    <xf numFmtId="0" fontId="19" fillId="0" borderId="0" applyNumberForma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6" fillId="6" borderId="1"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6" fillId="6" borderId="1" applyNumberFormat="0" applyAlignment="0" applyProtection="0"/>
    <xf numFmtId="0" fontId="15" fillId="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26" borderId="0" applyNumberFormat="0" applyBorder="0" applyAlignment="0" applyProtection="0"/>
    <xf numFmtId="0" fontId="18" fillId="7" borderId="4" applyNumberFormat="0" applyAlignment="0" applyProtection="0"/>
    <xf numFmtId="0" fontId="20" fillId="20"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 fillId="15"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14"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7" fillId="0" borderId="6" applyNumberFormat="0" applyFill="0" applyAlignment="0" applyProtection="0"/>
    <xf numFmtId="0" fontId="2" fillId="22" borderId="0" applyNumberFormat="0" applyBorder="0" applyAlignment="0" applyProtection="0"/>
    <xf numFmtId="0" fontId="20" fillId="32" borderId="0" applyNumberFormat="0" applyBorder="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166" fontId="2" fillId="0" borderId="0" applyFont="0" applyFill="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0" fontId="2" fillId="11"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0" fontId="2" fillId="14"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31" borderId="0" applyNumberFormat="0" applyBorder="0" applyAlignment="0" applyProtection="0"/>
    <xf numFmtId="168" fontId="2" fillId="0" borderId="0" applyFon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1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3" borderId="0" applyNumberFormat="0" applyBorder="0" applyAlignment="0" applyProtection="0"/>
    <xf numFmtId="0" fontId="2" fillId="27"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20" fillId="20"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3" fillId="3" borderId="0" applyNumberFormat="0" applyBorder="0" applyAlignment="0" applyProtection="0"/>
    <xf numFmtId="0" fontId="2" fillId="10" borderId="0" applyNumberFormat="0" applyBorder="0" applyAlignment="0" applyProtection="0"/>
    <xf numFmtId="167" fontId="2" fillId="0" borderId="0" applyFont="0" applyFill="0" applyBorder="0" applyAlignment="0" applyProtection="0"/>
    <xf numFmtId="0" fontId="20" fillId="17" borderId="0" applyNumberFormat="0" applyBorder="0" applyAlignment="0" applyProtection="0"/>
    <xf numFmtId="0" fontId="20" fillId="21" borderId="0" applyNumberFormat="0" applyBorder="0" applyAlignment="0" applyProtection="0"/>
    <xf numFmtId="166" fontId="2" fillId="0" borderId="0" applyFont="0" applyFill="0" applyBorder="0" applyAlignment="0" applyProtection="0"/>
    <xf numFmtId="168" fontId="2" fillId="0" borderId="0" applyFont="0" applyFill="0" applyBorder="0" applyAlignment="0" applyProtection="0"/>
    <xf numFmtId="0" fontId="20" fillId="12" borderId="0" applyNumberFormat="0" applyBorder="0" applyAlignment="0" applyProtection="0"/>
    <xf numFmtId="0" fontId="20" fillId="9"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8" borderId="5" applyNumberFormat="0" applyFont="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13" fillId="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30" borderId="0" applyNumberFormat="0" applyBorder="0" applyAlignment="0" applyProtection="0"/>
    <xf numFmtId="166" fontId="2" fillId="0" borderId="0" applyFon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18" borderId="0" applyNumberFormat="0" applyBorder="0" applyAlignment="0" applyProtection="0"/>
    <xf numFmtId="0" fontId="20" fillId="32"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 fillId="26"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18" fillId="7" borderId="4"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7" borderId="0" applyNumberFormat="0" applyBorder="0" applyAlignment="0" applyProtection="0"/>
    <xf numFmtId="0" fontId="2" fillId="31"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11"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14" fillId="4" borderId="0" applyNumberFormat="0" applyBorder="0" applyAlignment="0" applyProtection="0"/>
    <xf numFmtId="0" fontId="17" fillId="0" borderId="3" applyNumberFormat="0" applyFill="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8" fillId="7" borderId="4"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8" fillId="7" borderId="4" applyNumberFormat="0" applyAlignment="0" applyProtection="0"/>
    <xf numFmtId="0" fontId="17" fillId="0" borderId="3"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6" borderId="0" applyNumberFormat="0" applyBorder="0" applyAlignment="0" applyProtection="0"/>
    <xf numFmtId="0" fontId="2" fillId="30"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10" borderId="0" applyNumberFormat="0" applyBorder="0" applyAlignment="0" applyProtection="0"/>
    <xf numFmtId="0" fontId="20" fillId="24" borderId="0" applyNumberFormat="0" applyBorder="0" applyAlignment="0" applyProtection="0"/>
    <xf numFmtId="0" fontId="20" fillId="32" borderId="0" applyNumberFormat="0" applyBorder="0" applyAlignment="0" applyProtection="0"/>
    <xf numFmtId="166" fontId="2" fillId="0" borderId="0" applyFont="0" applyFill="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7" fillId="0" borderId="3" applyNumberFormat="0" applyFill="0" applyAlignment="0" applyProtection="0"/>
    <xf numFmtId="0" fontId="7" fillId="0" borderId="6" applyNumberFormat="0" applyFill="0" applyAlignment="0" applyProtection="0"/>
    <xf numFmtId="0" fontId="20" fillId="9" borderId="0" applyNumberFormat="0" applyBorder="0" applyAlignment="0" applyProtection="0"/>
    <xf numFmtId="0" fontId="17" fillId="0" borderId="3" applyNumberFormat="0" applyFill="0" applyAlignment="0" applyProtection="0"/>
    <xf numFmtId="0" fontId="16" fillId="6" borderId="1"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2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15" borderId="0" applyNumberFormat="0" applyBorder="0" applyAlignment="0" applyProtection="0"/>
    <xf numFmtId="0" fontId="20" fillId="2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9" borderId="0" applyNumberFormat="0" applyBorder="0" applyAlignment="0" applyProtection="0"/>
    <xf numFmtId="0" fontId="2" fillId="23"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6" fillId="6" borderId="1"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6" fillId="6" borderId="1" applyNumberFormat="0" applyAlignment="0" applyProtection="0"/>
    <xf numFmtId="0" fontId="15" fillId="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26"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14"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7" fillId="0" borderId="6" applyNumberFormat="0" applyFill="0" applyAlignment="0" applyProtection="0"/>
    <xf numFmtId="0" fontId="2" fillId="22" borderId="0" applyNumberFormat="0" applyBorder="0" applyAlignment="0" applyProtection="0"/>
    <xf numFmtId="0" fontId="20" fillId="32" borderId="0" applyNumberFormat="0" applyBorder="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166" fontId="2" fillId="0" borderId="0" applyFont="0" applyFill="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0" fontId="7" fillId="0" borderId="6" applyNumberFormat="0" applyFill="0" applyAlignment="0" applyProtection="0"/>
    <xf numFmtId="0" fontId="2" fillId="15" borderId="0" applyNumberFormat="0" applyBorder="0" applyAlignment="0" applyProtection="0"/>
    <xf numFmtId="0" fontId="2" fillId="14" borderId="0" applyNumberFormat="0" applyBorder="0" applyAlignment="0" applyProtection="0"/>
    <xf numFmtId="0" fontId="20" fillId="13" borderId="0" applyNumberFormat="0" applyBorder="0" applyAlignment="0" applyProtection="0"/>
    <xf numFmtId="0" fontId="2" fillId="11"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0" fillId="16" borderId="0" applyNumberFormat="0" applyBorder="0" applyAlignment="0" applyProtection="0"/>
    <xf numFmtId="0" fontId="7" fillId="0" borderId="6" applyNumberFormat="0" applyFill="0" applyAlignment="0" applyProtection="0"/>
    <xf numFmtId="0" fontId="20" fillId="9" borderId="0" applyNumberFormat="0" applyBorder="0" applyAlignment="0" applyProtection="0"/>
    <xf numFmtId="0" fontId="7" fillId="0" borderId="6" applyNumberFormat="0" applyFill="0" applyAlignment="0" applyProtection="0"/>
    <xf numFmtId="0" fontId="2" fillId="8" borderId="5" applyNumberFormat="0" applyFont="0" applyAlignment="0" applyProtection="0"/>
    <xf numFmtId="0" fontId="20" fillId="12" borderId="0" applyNumberFormat="0" applyBorder="0" applyAlignment="0" applyProtection="0"/>
    <xf numFmtId="0" fontId="20" fillId="13" borderId="0" applyNumberFormat="0" applyBorder="0" applyAlignment="0" applyProtection="0"/>
    <xf numFmtId="0" fontId="15" fillId="5" borderId="0" applyNumberFormat="0" applyBorder="0" applyAlignment="0" applyProtection="0"/>
    <xf numFmtId="0" fontId="14" fillId="4"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31" borderId="0" applyNumberFormat="0" applyBorder="0" applyAlignment="0" applyProtection="0"/>
    <xf numFmtId="168" fontId="2" fillId="0" borderId="0" applyFon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1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3" borderId="0" applyNumberFormat="0" applyBorder="0" applyAlignment="0" applyProtection="0"/>
    <xf numFmtId="0" fontId="2" fillId="27"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20" fillId="20"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3" fillId="3" borderId="0" applyNumberFormat="0" applyBorder="0" applyAlignment="0" applyProtection="0"/>
    <xf numFmtId="0" fontId="2" fillId="10" borderId="0" applyNumberFormat="0" applyBorder="0" applyAlignment="0" applyProtection="0"/>
    <xf numFmtId="167" fontId="2" fillId="0" borderId="0" applyFont="0" applyFill="0" applyBorder="0" applyAlignment="0" applyProtection="0"/>
    <xf numFmtId="0" fontId="20" fillId="17" borderId="0" applyNumberFormat="0" applyBorder="0" applyAlignment="0" applyProtection="0"/>
    <xf numFmtId="0" fontId="20" fillId="21" borderId="0" applyNumberFormat="0" applyBorder="0" applyAlignment="0" applyProtection="0"/>
    <xf numFmtId="166" fontId="2" fillId="0" borderId="0" applyFont="0" applyFill="0" applyBorder="0" applyAlignment="0" applyProtection="0"/>
    <xf numFmtId="168" fontId="2" fillId="0" borderId="0" applyFont="0" applyFill="0" applyBorder="0" applyAlignment="0" applyProtection="0"/>
    <xf numFmtId="0" fontId="20" fillId="12" borderId="0" applyNumberFormat="0" applyBorder="0" applyAlignment="0" applyProtection="0"/>
    <xf numFmtId="0" fontId="20" fillId="9" borderId="0" applyNumberFormat="0" applyBorder="0" applyAlignment="0" applyProtection="0"/>
    <xf numFmtId="0" fontId="2" fillId="19"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8" borderId="5" applyNumberFormat="0" applyFont="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13" fillId="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30" borderId="0" applyNumberFormat="0" applyBorder="0" applyAlignment="0" applyProtection="0"/>
    <xf numFmtId="166" fontId="2" fillId="0" borderId="0" applyFon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18" borderId="0" applyNumberFormat="0" applyBorder="0" applyAlignment="0" applyProtection="0"/>
    <xf numFmtId="0" fontId="20" fillId="32"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 fillId="26" borderId="0" applyNumberFormat="0" applyBorder="0" applyAlignment="0" applyProtection="0"/>
    <xf numFmtId="0" fontId="20" fillId="32" borderId="0" applyNumberFormat="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18" fillId="7" borderId="4"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7" borderId="0" applyNumberFormat="0" applyBorder="0" applyAlignment="0" applyProtection="0"/>
    <xf numFmtId="0" fontId="2" fillId="31"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11"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14" fillId="4" borderId="0" applyNumberFormat="0" applyBorder="0" applyAlignment="0" applyProtection="0"/>
    <xf numFmtId="0" fontId="20" fillId="13"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8" fillId="7" borderId="4"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8" fillId="7" borderId="4" applyNumberFormat="0" applyAlignment="0" applyProtection="0"/>
    <xf numFmtId="0" fontId="17" fillId="0" borderId="3"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6" borderId="0" applyNumberFormat="0" applyBorder="0" applyAlignment="0" applyProtection="0"/>
    <xf numFmtId="0" fontId="2" fillId="30"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10" borderId="0" applyNumberFormat="0" applyBorder="0" applyAlignment="0" applyProtection="0"/>
    <xf numFmtId="0" fontId="20" fillId="24" borderId="0" applyNumberFormat="0" applyBorder="0" applyAlignment="0" applyProtection="0"/>
    <xf numFmtId="0" fontId="20" fillId="32" borderId="0" applyNumberFormat="0" applyBorder="0" applyAlignment="0" applyProtection="0"/>
    <xf numFmtId="166" fontId="2" fillId="0" borderId="0" applyFont="0" applyFill="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7" fillId="0" borderId="3" applyNumberFormat="0" applyFill="0" applyAlignment="0" applyProtection="0"/>
    <xf numFmtId="0" fontId="7" fillId="0" borderId="6" applyNumberFormat="0" applyFill="0" applyAlignment="0" applyProtection="0"/>
    <xf numFmtId="0" fontId="20" fillId="9" borderId="0" applyNumberFormat="0" applyBorder="0" applyAlignment="0" applyProtection="0"/>
    <xf numFmtId="0" fontId="17" fillId="0" borderId="3" applyNumberFormat="0" applyFill="0" applyAlignment="0" applyProtection="0"/>
    <xf numFmtId="0" fontId="16" fillId="6" borderId="1"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2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15" borderId="0" applyNumberFormat="0" applyBorder="0" applyAlignment="0" applyProtection="0"/>
    <xf numFmtId="0" fontId="20" fillId="2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9" borderId="0" applyNumberFormat="0" applyBorder="0" applyAlignment="0" applyProtection="0"/>
    <xf numFmtId="0" fontId="2" fillId="23"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6" fillId="6" borderId="1"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6" fillId="6" borderId="1" applyNumberFormat="0" applyAlignment="0" applyProtection="0"/>
    <xf numFmtId="0" fontId="15" fillId="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26"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14"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7" fillId="0" borderId="6" applyNumberFormat="0" applyFill="0" applyAlignment="0" applyProtection="0"/>
    <xf numFmtId="0" fontId="2" fillId="22" borderId="0" applyNumberFormat="0" applyBorder="0" applyAlignment="0" applyProtection="0"/>
    <xf numFmtId="0" fontId="20" fillId="32" borderId="0" applyNumberFormat="0" applyBorder="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0" fontId="18" fillId="7" borderId="4" applyNumberFormat="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166" fontId="2" fillId="0" borderId="0" applyFont="0" applyFill="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166" fontId="2" fillId="0" borderId="0" applyFont="0" applyFill="0" applyBorder="0" applyAlignment="0" applyProtection="0"/>
    <xf numFmtId="166" fontId="2" fillId="0" borderId="0" applyFon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20" fillId="25" borderId="0" applyNumberFormat="0" applyBorder="0" applyAlignment="0" applyProtection="0"/>
    <xf numFmtId="0" fontId="15" fillId="5" borderId="0" applyNumberFormat="0" applyBorder="0" applyAlignment="0" applyProtection="0"/>
    <xf numFmtId="0" fontId="18" fillId="7" borderId="4" applyNumberFormat="0" applyAlignment="0" applyProtection="0"/>
    <xf numFmtId="0" fontId="14" fillId="4" borderId="0" applyNumberFormat="0" applyBorder="0" applyAlignment="0" applyProtection="0"/>
    <xf numFmtId="166" fontId="2" fillId="0" borderId="0" applyFont="0" applyFill="0" applyBorder="0" applyAlignment="0" applyProtection="0"/>
    <xf numFmtId="0" fontId="15" fillId="5" borderId="0" applyNumberFormat="0" applyBorder="0" applyAlignment="0" applyProtection="0"/>
    <xf numFmtId="0" fontId="20" fillId="24" borderId="0" applyNumberFormat="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167" fontId="2" fillId="0" borderId="0" applyFont="0" applyFill="0" applyBorder="0" applyAlignment="0" applyProtection="0"/>
    <xf numFmtId="0" fontId="2" fillId="19"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18" fillId="7" borderId="4" applyNumberFormat="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2" fillId="22" borderId="0" applyNumberFormat="0" applyBorder="0" applyAlignment="0" applyProtection="0"/>
    <xf numFmtId="0" fontId="20" fillId="13" borderId="0" applyNumberFormat="0" applyBorder="0" applyAlignment="0" applyProtection="0"/>
    <xf numFmtId="0" fontId="20" fillId="29" borderId="0" applyNumberFormat="0" applyBorder="0" applyAlignment="0" applyProtection="0"/>
    <xf numFmtId="0" fontId="7" fillId="0" borderId="6" applyNumberFormat="0" applyFill="0" applyAlignment="0" applyProtection="0"/>
    <xf numFmtId="0" fontId="2" fillId="14" borderId="0" applyNumberFormat="0" applyBorder="0" applyAlignment="0" applyProtection="0"/>
    <xf numFmtId="168" fontId="2" fillId="0" borderId="0" applyFont="0" applyFill="0" applyBorder="0" applyAlignment="0" applyProtection="0"/>
    <xf numFmtId="0" fontId="20" fillId="9" borderId="0" applyNumberFormat="0" applyBorder="0" applyAlignment="0" applyProtection="0"/>
    <xf numFmtId="0" fontId="20" fillId="9" borderId="0" applyNumberFormat="0" applyBorder="0" applyAlignment="0" applyProtection="0"/>
    <xf numFmtId="0" fontId="17" fillId="0" borderId="3" applyNumberFormat="0" applyFill="0" applyAlignment="0" applyProtection="0"/>
    <xf numFmtId="0" fontId="20" fillId="24"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 fillId="30" borderId="0" applyNumberFormat="0" applyBorder="0" applyAlignment="0" applyProtection="0"/>
    <xf numFmtId="0" fontId="18" fillId="7" borderId="4" applyNumberFormat="0" applyAlignment="0" applyProtection="0"/>
    <xf numFmtId="0" fontId="16" fillId="6" borderId="1" applyNumberFormat="0" applyAlignment="0" applyProtection="0"/>
    <xf numFmtId="0" fontId="2" fillId="27" borderId="0" applyNumberFormat="0" applyBorder="0" applyAlignment="0" applyProtection="0"/>
    <xf numFmtId="0" fontId="19" fillId="0" borderId="0" applyNumberFormat="0" applyFill="0" applyBorder="0" applyAlignment="0" applyProtection="0"/>
    <xf numFmtId="0" fontId="20" fillId="16" borderId="0" applyNumberFormat="0" applyBorder="0" applyAlignment="0" applyProtection="0"/>
    <xf numFmtId="166" fontId="2" fillId="0" borderId="0" applyFont="0" applyFill="0" applyBorder="0" applyAlignment="0" applyProtection="0"/>
    <xf numFmtId="0" fontId="17" fillId="0" borderId="3" applyNumberFormat="0" applyFill="0" applyAlignment="0" applyProtection="0"/>
    <xf numFmtId="0" fontId="17" fillId="0" borderId="3" applyNumberFormat="0" applyFill="0" applyAlignment="0" applyProtection="0"/>
    <xf numFmtId="0" fontId="15" fillId="5" borderId="0" applyNumberFormat="0" applyBorder="0" applyAlignment="0" applyProtection="0"/>
    <xf numFmtId="0" fontId="20" fillId="16" borderId="0" applyNumberFormat="0" applyBorder="0" applyAlignment="0" applyProtection="0"/>
    <xf numFmtId="0" fontId="18" fillId="7" borderId="4" applyNumberFormat="0" applyAlignment="0" applyProtection="0"/>
    <xf numFmtId="0" fontId="20" fillId="29" borderId="0" applyNumberFormat="0" applyBorder="0" applyAlignment="0" applyProtection="0"/>
    <xf numFmtId="0" fontId="20" fillId="9" borderId="0" applyNumberFormat="0" applyBorder="0" applyAlignment="0" applyProtection="0"/>
    <xf numFmtId="0" fontId="20" fillId="21" borderId="0" applyNumberFormat="0" applyBorder="0" applyAlignment="0" applyProtection="0"/>
    <xf numFmtId="0" fontId="18" fillId="7" borderId="4" applyNumberFormat="0" applyAlignment="0" applyProtection="0"/>
    <xf numFmtId="0" fontId="20" fillId="21" borderId="0" applyNumberFormat="0" applyBorder="0" applyAlignment="0" applyProtection="0"/>
    <xf numFmtId="0" fontId="20" fillId="25" borderId="0" applyNumberFormat="0" applyBorder="0" applyAlignment="0" applyProtection="0"/>
    <xf numFmtId="0" fontId="7" fillId="0" borderId="6" applyNumberFormat="0" applyFill="0" applyAlignment="0" applyProtection="0"/>
    <xf numFmtId="0" fontId="20" fillId="32" borderId="0" applyNumberFormat="0" applyBorder="0" applyAlignment="0" applyProtection="0"/>
    <xf numFmtId="0" fontId="20" fillId="24" borderId="0" applyNumberFormat="0" applyBorder="0" applyAlignment="0" applyProtection="0"/>
    <xf numFmtId="0" fontId="16" fillId="6" borderId="1" applyNumberFormat="0" applyAlignment="0" applyProtection="0"/>
    <xf numFmtId="0" fontId="12" fillId="0" borderId="0" applyNumberFormat="0" applyFill="0" applyBorder="0" applyAlignment="0" applyProtection="0"/>
    <xf numFmtId="0" fontId="2" fillId="18" borderId="0" applyNumberFormat="0" applyBorder="0" applyAlignment="0" applyProtection="0"/>
    <xf numFmtId="168" fontId="2" fillId="0" borderId="0" applyFont="0" applyFill="0" applyBorder="0" applyAlignment="0" applyProtection="0"/>
    <xf numFmtId="0" fontId="13" fillId="3" borderId="0" applyNumberFormat="0" applyBorder="0" applyAlignment="0" applyProtection="0"/>
    <xf numFmtId="0" fontId="18" fillId="7" borderId="4" applyNumberFormat="0" applyAlignment="0" applyProtection="0"/>
    <xf numFmtId="0" fontId="20" fillId="29" borderId="0" applyNumberFormat="0" applyBorder="0" applyAlignment="0" applyProtection="0"/>
    <xf numFmtId="0" fontId="12" fillId="0" borderId="0" applyNumberFormat="0" applyFill="0" applyBorder="0" applyAlignment="0" applyProtection="0"/>
    <xf numFmtId="0" fontId="14" fillId="4" borderId="0" applyNumberFormat="0" applyBorder="0" applyAlignment="0" applyProtection="0"/>
    <xf numFmtId="0" fontId="15" fillId="5" borderId="0" applyNumberFormat="0" applyBorder="0" applyAlignment="0" applyProtection="0"/>
    <xf numFmtId="0" fontId="20" fillId="16" borderId="0" applyNumberFormat="0" applyBorder="0" applyAlignment="0" applyProtection="0"/>
    <xf numFmtId="0" fontId="15" fillId="5" borderId="0" applyNumberFormat="0" applyBorder="0" applyAlignment="0" applyProtection="0"/>
    <xf numFmtId="0" fontId="20" fillId="24" borderId="0" applyNumberFormat="0" applyBorder="0" applyAlignment="0" applyProtection="0"/>
    <xf numFmtId="0" fontId="2" fillId="11" borderId="0" applyNumberFormat="0" applyBorder="0" applyAlignment="0" applyProtection="0"/>
    <xf numFmtId="0" fontId="20" fillId="13" borderId="0" applyNumberFormat="0" applyBorder="0" applyAlignment="0" applyProtection="0"/>
    <xf numFmtId="0" fontId="2" fillId="11" borderId="0" applyNumberFormat="0" applyBorder="0" applyAlignment="0" applyProtection="0"/>
    <xf numFmtId="0" fontId="2" fillId="18"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15" fillId="5" borderId="0" applyNumberFormat="0" applyBorder="0" applyAlignment="0" applyProtection="0"/>
    <xf numFmtId="0" fontId="2" fillId="15" borderId="0" applyNumberFormat="0" applyBorder="0" applyAlignment="0" applyProtection="0"/>
    <xf numFmtId="0" fontId="20" fillId="13" borderId="0" applyNumberFormat="0" applyBorder="0" applyAlignment="0" applyProtection="0"/>
    <xf numFmtId="0" fontId="7" fillId="0" borderId="6" applyNumberFormat="0" applyFill="0" applyAlignment="0" applyProtection="0"/>
    <xf numFmtId="0" fontId="20" fillId="21" borderId="0" applyNumberFormat="0" applyBorder="0" applyAlignment="0" applyProtection="0"/>
    <xf numFmtId="0" fontId="17" fillId="0" borderId="3" applyNumberFormat="0" applyFill="0" applyAlignment="0" applyProtection="0"/>
    <xf numFmtId="0" fontId="20" fillId="16" borderId="0" applyNumberFormat="0" applyBorder="0" applyAlignment="0" applyProtection="0"/>
    <xf numFmtId="0" fontId="20" fillId="28" borderId="0" applyNumberFormat="0" applyBorder="0" applyAlignment="0" applyProtection="0"/>
    <xf numFmtId="0" fontId="2" fillId="22" borderId="0" applyNumberFormat="0" applyBorder="0" applyAlignment="0" applyProtection="0"/>
    <xf numFmtId="0" fontId="20" fillId="17" borderId="0" applyNumberFormat="0" applyBorder="0" applyAlignment="0" applyProtection="0"/>
    <xf numFmtId="0" fontId="17" fillId="0" borderId="3" applyNumberFormat="0" applyFill="0" applyAlignment="0" applyProtection="0"/>
    <xf numFmtId="0" fontId="2" fillId="18" borderId="0" applyNumberFormat="0" applyBorder="0" applyAlignment="0" applyProtection="0"/>
    <xf numFmtId="0" fontId="20" fillId="32" borderId="0" applyNumberFormat="0" applyBorder="0" applyAlignment="0" applyProtection="0"/>
    <xf numFmtId="166" fontId="2" fillId="0" borderId="0" applyFont="0" applyFill="0" applyBorder="0" applyAlignment="0" applyProtection="0"/>
    <xf numFmtId="0" fontId="20" fillId="29" borderId="0" applyNumberFormat="0" applyBorder="0" applyAlignment="0" applyProtection="0"/>
    <xf numFmtId="0" fontId="20" fillId="25" borderId="0" applyNumberFormat="0" applyBorder="0" applyAlignment="0" applyProtection="0"/>
    <xf numFmtId="0" fontId="19" fillId="0" borderId="0" applyNumberFormat="0" applyFill="0" applyBorder="0" applyAlignment="0" applyProtection="0"/>
    <xf numFmtId="0" fontId="20" fillId="25" borderId="0" applyNumberFormat="0" applyBorder="0" applyAlignment="0" applyProtection="0"/>
    <xf numFmtId="0" fontId="15" fillId="5" borderId="0" applyNumberFormat="0" applyBorder="0" applyAlignment="0" applyProtection="0"/>
    <xf numFmtId="0" fontId="7" fillId="0" borderId="6" applyNumberFormat="0" applyFill="0" applyAlignment="0" applyProtection="0"/>
    <xf numFmtId="0" fontId="17" fillId="0" borderId="3" applyNumberFormat="0" applyFill="0" applyAlignment="0" applyProtection="0"/>
    <xf numFmtId="0" fontId="20" fillId="29" borderId="0" applyNumberFormat="0" applyBorder="0" applyAlignment="0" applyProtection="0"/>
    <xf numFmtId="0" fontId="20" fillId="29" borderId="0" applyNumberFormat="0" applyBorder="0" applyAlignment="0" applyProtection="0"/>
    <xf numFmtId="0" fontId="15" fillId="5" borderId="0" applyNumberFormat="0" applyBorder="0" applyAlignment="0" applyProtection="0"/>
    <xf numFmtId="167" fontId="2" fillId="0" borderId="0" applyFont="0" applyFill="0" applyBorder="0" applyAlignment="0" applyProtection="0"/>
    <xf numFmtId="0" fontId="18" fillId="7" borderId="4" applyNumberFormat="0" applyAlignment="0" applyProtection="0"/>
    <xf numFmtId="0" fontId="20" fillId="13" borderId="0" applyNumberFormat="0" applyBorder="0" applyAlignment="0" applyProtection="0"/>
    <xf numFmtId="0" fontId="20" fillId="13" borderId="0" applyNumberFormat="0" applyBorder="0" applyAlignment="0" applyProtection="0"/>
    <xf numFmtId="0" fontId="18" fillId="7" borderId="4" applyNumberFormat="0" applyAlignment="0" applyProtection="0"/>
    <xf numFmtId="0" fontId="16" fillId="6" borderId="1" applyNumberFormat="0" applyAlignment="0" applyProtection="0"/>
    <xf numFmtId="0" fontId="20" fillId="24" borderId="0" applyNumberFormat="0" applyBorder="0" applyAlignment="0" applyProtection="0"/>
    <xf numFmtId="0" fontId="20" fillId="32" borderId="0" applyNumberFormat="0" applyBorder="0" applyAlignment="0" applyProtection="0"/>
    <xf numFmtId="0" fontId="20" fillId="28" borderId="0" applyNumberFormat="0" applyBorder="0" applyAlignment="0" applyProtection="0"/>
    <xf numFmtId="0" fontId="2" fillId="27" borderId="0" applyNumberFormat="0" applyBorder="0" applyAlignment="0" applyProtection="0"/>
    <xf numFmtId="0" fontId="20" fillId="12" borderId="0" applyNumberFormat="0" applyBorder="0" applyAlignment="0" applyProtection="0"/>
    <xf numFmtId="0" fontId="2" fillId="15" borderId="0" applyNumberFormat="0" applyBorder="0" applyAlignment="0" applyProtection="0"/>
    <xf numFmtId="0" fontId="20" fillId="28" borderId="0" applyNumberFormat="0" applyBorder="0" applyAlignment="0" applyProtection="0"/>
    <xf numFmtId="0" fontId="20" fillId="12" borderId="0" applyNumberFormat="0" applyBorder="0" applyAlignment="0" applyProtection="0"/>
    <xf numFmtId="0" fontId="20" fillId="20" borderId="0" applyNumberFormat="0" applyBorder="0" applyAlignment="0" applyProtection="0"/>
    <xf numFmtId="0" fontId="20" fillId="12" borderId="0" applyNumberFormat="0" applyBorder="0" applyAlignment="0" applyProtection="0"/>
    <xf numFmtId="0" fontId="2" fillId="23" borderId="0" applyNumberFormat="0" applyBorder="0" applyAlignment="0" applyProtection="0"/>
    <xf numFmtId="0" fontId="20" fillId="25" borderId="0" applyNumberFormat="0" applyBorder="0" applyAlignment="0" applyProtection="0"/>
    <xf numFmtId="0" fontId="15" fillId="5" borderId="0" applyNumberFormat="0" applyBorder="0" applyAlignment="0" applyProtection="0"/>
    <xf numFmtId="0" fontId="17" fillId="0" borderId="3" applyNumberFormat="0" applyFill="0" applyAlignment="0" applyProtection="0"/>
    <xf numFmtId="0" fontId="15" fillId="5"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18" fillId="7" borderId="4" applyNumberFormat="0" applyAlignment="0" applyProtection="0"/>
    <xf numFmtId="0" fontId="20" fillId="12"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0" fillId="28" borderId="0" applyNumberFormat="0" applyBorder="0" applyAlignment="0" applyProtection="0"/>
    <xf numFmtId="0" fontId="14" fillId="4" borderId="0" applyNumberFormat="0" applyBorder="0" applyAlignment="0" applyProtection="0"/>
    <xf numFmtId="0" fontId="20" fillId="32" borderId="0" applyNumberFormat="0" applyBorder="0" applyAlignment="0" applyProtection="0"/>
    <xf numFmtId="167" fontId="2" fillId="0" borderId="0" applyFont="0" applyFill="0" applyBorder="0" applyAlignment="0" applyProtection="0"/>
    <xf numFmtId="0" fontId="13" fillId="3" borderId="0" applyNumberFormat="0" applyBorder="0" applyAlignment="0" applyProtection="0"/>
    <xf numFmtId="0" fontId="2" fillId="30" borderId="0" applyNumberFormat="0" applyBorder="0" applyAlignment="0" applyProtection="0"/>
    <xf numFmtId="0" fontId="20" fillId="9" borderId="0" applyNumberFormat="0" applyBorder="0" applyAlignment="0" applyProtection="0"/>
    <xf numFmtId="0" fontId="2" fillId="22" borderId="0" applyNumberFormat="0" applyBorder="0" applyAlignment="0" applyProtection="0"/>
    <xf numFmtId="0" fontId="20" fillId="16" borderId="0" applyNumberFormat="0" applyBorder="0" applyAlignment="0" applyProtection="0"/>
    <xf numFmtId="0" fontId="18" fillId="7" borderId="4" applyNumberFormat="0" applyAlignment="0" applyProtection="0"/>
    <xf numFmtId="0" fontId="18" fillId="7" borderId="4" applyNumberFormat="0" applyAlignment="0" applyProtection="0"/>
    <xf numFmtId="0" fontId="13" fillId="3" borderId="0" applyNumberFormat="0" applyBorder="0" applyAlignment="0" applyProtection="0"/>
    <xf numFmtId="0" fontId="20" fillId="32" borderId="0" applyNumberFormat="0" applyBorder="0" applyAlignment="0" applyProtection="0"/>
    <xf numFmtId="0" fontId="20" fillId="12" borderId="0" applyNumberFormat="0" applyBorder="0" applyAlignment="0" applyProtection="0"/>
    <xf numFmtId="0" fontId="7" fillId="0" borderId="6" applyNumberFormat="0" applyFill="0" applyAlignment="0" applyProtection="0"/>
    <xf numFmtId="0" fontId="20" fillId="13" borderId="0" applyNumberFormat="0" applyBorder="0" applyAlignment="0" applyProtection="0"/>
    <xf numFmtId="0" fontId="20" fillId="13" borderId="0" applyNumberFormat="0" applyBorder="0" applyAlignment="0" applyProtection="0"/>
    <xf numFmtId="0" fontId="19" fillId="0" borderId="0" applyNumberFormat="0" applyFill="0" applyBorder="0" applyAlignment="0" applyProtection="0"/>
    <xf numFmtId="0" fontId="15" fillId="5" borderId="0" applyNumberFormat="0" applyBorder="0" applyAlignment="0" applyProtection="0"/>
    <xf numFmtId="0" fontId="15" fillId="5"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13" fillId="3" borderId="0" applyNumberFormat="0" applyBorder="0" applyAlignment="0" applyProtection="0"/>
    <xf numFmtId="0" fontId="16" fillId="6" borderId="1" applyNumberFormat="0" applyAlignment="0" applyProtection="0"/>
    <xf numFmtId="0" fontId="16" fillId="6" borderId="1" applyNumberFormat="0" applyAlignment="0" applyProtection="0"/>
    <xf numFmtId="0" fontId="2" fillId="14" borderId="0" applyNumberFormat="0" applyBorder="0" applyAlignment="0" applyProtection="0"/>
    <xf numFmtId="0" fontId="15" fillId="5" borderId="0" applyNumberFormat="0" applyBorder="0" applyAlignment="0" applyProtection="0"/>
    <xf numFmtId="0" fontId="18" fillId="7" borderId="4" applyNumberFormat="0" applyAlignment="0" applyProtection="0"/>
    <xf numFmtId="0" fontId="2" fillId="15"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168" fontId="2" fillId="0" borderId="0" applyFont="0" applyFill="0" applyBorder="0" applyAlignment="0" applyProtection="0"/>
    <xf numFmtId="0" fontId="20" fillId="24" borderId="0" applyNumberFormat="0" applyBorder="0" applyAlignment="0" applyProtection="0"/>
    <xf numFmtId="0" fontId="20" fillId="16" borderId="0" applyNumberFormat="0" applyBorder="0" applyAlignment="0" applyProtection="0"/>
    <xf numFmtId="0" fontId="19" fillId="0" borderId="0" applyNumberFormat="0" applyFill="0" applyBorder="0" applyAlignment="0" applyProtection="0"/>
    <xf numFmtId="0" fontId="18" fillId="7" borderId="4" applyNumberFormat="0" applyAlignment="0" applyProtection="0"/>
    <xf numFmtId="0" fontId="2" fillId="31" borderId="0" applyNumberFormat="0" applyBorder="0" applyAlignment="0" applyProtection="0"/>
    <xf numFmtId="0" fontId="20" fillId="25" borderId="0" applyNumberFormat="0" applyBorder="0" applyAlignment="0" applyProtection="0"/>
    <xf numFmtId="0" fontId="17" fillId="0" borderId="3" applyNumberFormat="0" applyFill="0" applyAlignment="0" applyProtection="0"/>
    <xf numFmtId="0" fontId="20" fillId="13" borderId="0" applyNumberFormat="0" applyBorder="0" applyAlignment="0" applyProtection="0"/>
    <xf numFmtId="0" fontId="20" fillId="21" borderId="0" applyNumberFormat="0" applyBorder="0" applyAlignment="0" applyProtection="0"/>
    <xf numFmtId="0" fontId="20" fillId="13" borderId="0" applyNumberFormat="0" applyBorder="0" applyAlignment="0" applyProtection="0"/>
    <xf numFmtId="0" fontId="2" fillId="18" borderId="0" applyNumberFormat="0" applyBorder="0" applyAlignment="0" applyProtection="0"/>
    <xf numFmtId="0" fontId="2" fillId="23" borderId="0" applyNumberFormat="0" applyBorder="0" applyAlignment="0" applyProtection="0"/>
    <xf numFmtId="0" fontId="13" fillId="3" borderId="0" applyNumberFormat="0" applyBorder="0" applyAlignment="0" applyProtection="0"/>
    <xf numFmtId="0" fontId="16" fillId="6" borderId="1" applyNumberFormat="0" applyAlignment="0" applyProtection="0"/>
    <xf numFmtId="0" fontId="20" fillId="9" borderId="0" applyNumberFormat="0" applyBorder="0" applyAlignment="0" applyProtection="0"/>
    <xf numFmtId="0" fontId="20" fillId="32" borderId="0" applyNumberFormat="0" applyBorder="0" applyAlignment="0" applyProtection="0"/>
    <xf numFmtId="0" fontId="20" fillId="28" borderId="0" applyNumberFormat="0" applyBorder="0" applyAlignment="0" applyProtection="0"/>
    <xf numFmtId="0" fontId="20" fillId="9" borderId="0" applyNumberFormat="0" applyBorder="0" applyAlignment="0" applyProtection="0"/>
    <xf numFmtId="0" fontId="20" fillId="28" borderId="0" applyNumberFormat="0" applyBorder="0" applyAlignment="0" applyProtection="0"/>
    <xf numFmtId="0" fontId="19" fillId="0" borderId="0" applyNumberFormat="0" applyFill="0" applyBorder="0" applyAlignment="0" applyProtection="0"/>
    <xf numFmtId="0" fontId="2" fillId="27" borderId="0" applyNumberFormat="0" applyBorder="0" applyAlignment="0" applyProtection="0"/>
    <xf numFmtId="0" fontId="2" fillId="19" borderId="0" applyNumberFormat="0" applyBorder="0" applyAlignment="0" applyProtection="0"/>
    <xf numFmtId="0" fontId="17" fillId="0" borderId="3" applyNumberFormat="0" applyFill="0" applyAlignment="0" applyProtection="0"/>
    <xf numFmtId="0" fontId="17" fillId="0" borderId="3" applyNumberFormat="0" applyFill="0" applyAlignment="0" applyProtection="0"/>
    <xf numFmtId="0" fontId="20" fillId="29" borderId="0" applyNumberFormat="0" applyBorder="0" applyAlignment="0" applyProtection="0"/>
    <xf numFmtId="0" fontId="7" fillId="0" borderId="6" applyNumberFormat="0" applyFill="0" applyAlignment="0" applyProtection="0"/>
    <xf numFmtId="0" fontId="14" fillId="4" borderId="0" applyNumberFormat="0" applyBorder="0" applyAlignment="0" applyProtection="0"/>
    <xf numFmtId="0" fontId="20" fillId="16" borderId="0" applyNumberFormat="0" applyBorder="0" applyAlignment="0" applyProtection="0"/>
    <xf numFmtId="0" fontId="2" fillId="18" borderId="0" applyNumberFormat="0" applyBorder="0" applyAlignment="0" applyProtection="0"/>
    <xf numFmtId="0" fontId="19" fillId="0" borderId="0" applyNumberFormat="0" applyFill="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17" fillId="0" borderId="3" applyNumberFormat="0" applyFill="0" applyAlignment="0" applyProtection="0"/>
    <xf numFmtId="0" fontId="2" fillId="31"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0" fillId="29" borderId="0" applyNumberFormat="0" applyBorder="0" applyAlignment="0" applyProtection="0"/>
    <xf numFmtId="0" fontId="20" fillId="21" borderId="0" applyNumberFormat="0" applyBorder="0" applyAlignment="0" applyProtection="0"/>
    <xf numFmtId="0" fontId="12" fillId="0" borderId="0" applyNumberFormat="0" applyFill="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12" borderId="0" applyNumberFormat="0" applyBorder="0" applyAlignment="0" applyProtection="0"/>
    <xf numFmtId="0" fontId="19" fillId="0" borderId="0" applyNumberFormat="0" applyFill="0" applyBorder="0" applyAlignment="0" applyProtection="0"/>
    <xf numFmtId="0" fontId="2" fillId="26" borderId="0" applyNumberFormat="0" applyBorder="0" applyAlignment="0" applyProtection="0"/>
    <xf numFmtId="0" fontId="20" fillId="9" borderId="0" applyNumberFormat="0" applyBorder="0" applyAlignment="0" applyProtection="0"/>
    <xf numFmtId="0" fontId="15" fillId="5" borderId="0" applyNumberFormat="0" applyBorder="0" applyAlignment="0" applyProtection="0"/>
    <xf numFmtId="0" fontId="2" fillId="11" borderId="0" applyNumberFormat="0" applyBorder="0" applyAlignment="0" applyProtection="0"/>
    <xf numFmtId="0" fontId="20" fillId="29" borderId="0" applyNumberFormat="0" applyBorder="0" applyAlignment="0" applyProtection="0"/>
    <xf numFmtId="0" fontId="20" fillId="21" borderId="0" applyNumberFormat="0" applyBorder="0" applyAlignment="0" applyProtection="0"/>
    <xf numFmtId="0" fontId="7" fillId="0" borderId="6" applyNumberFormat="0" applyFill="0" applyAlignment="0" applyProtection="0"/>
    <xf numFmtId="0" fontId="20" fillId="12"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20" fillId="32" borderId="0" applyNumberFormat="0" applyBorder="0" applyAlignment="0" applyProtection="0"/>
    <xf numFmtId="0" fontId="17" fillId="0" borderId="3" applyNumberFormat="0" applyFill="0" applyAlignment="0" applyProtection="0"/>
    <xf numFmtId="0" fontId="15" fillId="5" borderId="0" applyNumberFormat="0" applyBorder="0" applyAlignment="0" applyProtection="0"/>
    <xf numFmtId="9" fontId="2" fillId="0" borderId="0" applyFont="0" applyFill="0" applyBorder="0" applyAlignment="0" applyProtection="0"/>
    <xf numFmtId="0" fontId="20" fillId="32" borderId="0" applyNumberFormat="0" applyBorder="0" applyAlignment="0" applyProtection="0"/>
    <xf numFmtId="0" fontId="7" fillId="0" borderId="6" applyNumberFormat="0" applyFill="0" applyAlignment="0" applyProtection="0"/>
    <xf numFmtId="0" fontId="17" fillId="0" borderId="3" applyNumberFormat="0" applyFill="0" applyAlignment="0" applyProtection="0"/>
    <xf numFmtId="168" fontId="2" fillId="0" borderId="0" applyFont="0" applyFill="0" applyBorder="0" applyAlignment="0" applyProtection="0"/>
    <xf numFmtId="0" fontId="20" fillId="13" borderId="0" applyNumberFormat="0" applyBorder="0" applyAlignment="0" applyProtection="0"/>
    <xf numFmtId="0" fontId="2" fillId="26"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 fillId="18"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13" fillId="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2" borderId="0" applyNumberFormat="0" applyBorder="0" applyAlignment="0" applyProtection="0"/>
    <xf numFmtId="0" fontId="2" fillId="10" borderId="0" applyNumberFormat="0" applyBorder="0" applyAlignment="0" applyProtection="0"/>
    <xf numFmtId="0" fontId="19" fillId="0" borderId="0" applyNumberFormat="0" applyFill="0" applyBorder="0" applyAlignment="0" applyProtection="0"/>
    <xf numFmtId="0" fontId="20" fillId="29"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 fillId="8" borderId="5" applyNumberFormat="0" applyFont="0" applyAlignment="0" applyProtection="0"/>
    <xf numFmtId="0" fontId="20" fillId="20" borderId="0" applyNumberFormat="0" applyBorder="0" applyAlignment="0" applyProtection="0"/>
    <xf numFmtId="0" fontId="20" fillId="9" borderId="0" applyNumberFormat="0" applyBorder="0" applyAlignment="0" applyProtection="0"/>
    <xf numFmtId="0" fontId="2" fillId="18" borderId="0" applyNumberFormat="0" applyBorder="0" applyAlignment="0" applyProtection="0"/>
    <xf numFmtId="0" fontId="20" fillId="24"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18" fillId="7" borderId="4" applyNumberFormat="0" applyAlignment="0" applyProtection="0"/>
    <xf numFmtId="0" fontId="20" fillId="20" borderId="0" applyNumberFormat="0" applyBorder="0" applyAlignment="0" applyProtection="0"/>
    <xf numFmtId="0" fontId="20" fillId="12" borderId="0" applyNumberFormat="0" applyBorder="0" applyAlignment="0" applyProtection="0"/>
    <xf numFmtId="0" fontId="7" fillId="0" borderId="6" applyNumberFormat="0" applyFill="0" applyAlignment="0" applyProtection="0"/>
    <xf numFmtId="0" fontId="2" fillId="11" borderId="0" applyNumberFormat="0" applyBorder="0" applyAlignment="0" applyProtection="0"/>
    <xf numFmtId="0" fontId="13" fillId="3" borderId="0" applyNumberFormat="0" applyBorder="0" applyAlignment="0" applyProtection="0"/>
    <xf numFmtId="0" fontId="20" fillId="29"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5"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13" borderId="0" applyNumberFormat="0" applyBorder="0" applyAlignment="0" applyProtection="0"/>
    <xf numFmtId="0" fontId="2" fillId="27" borderId="0" applyNumberFormat="0" applyBorder="0" applyAlignment="0" applyProtection="0"/>
    <xf numFmtId="0" fontId="19" fillId="0" borderId="0" applyNumberFormat="0" applyFill="0" applyBorder="0" applyAlignment="0" applyProtection="0"/>
    <xf numFmtId="0" fontId="20" fillId="29" borderId="0" applyNumberFormat="0" applyBorder="0" applyAlignment="0" applyProtection="0"/>
    <xf numFmtId="0" fontId="20" fillId="32"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20" fillId="29" borderId="0" applyNumberFormat="0" applyBorder="0" applyAlignment="0" applyProtection="0"/>
    <xf numFmtId="0" fontId="20" fillId="21" borderId="0" applyNumberFormat="0" applyBorder="0" applyAlignment="0" applyProtection="0"/>
    <xf numFmtId="0" fontId="7" fillId="0" borderId="6" applyNumberFormat="0" applyFill="0" applyAlignment="0" applyProtection="0"/>
    <xf numFmtId="0" fontId="20" fillId="17" borderId="0" applyNumberFormat="0" applyBorder="0" applyAlignment="0" applyProtection="0"/>
    <xf numFmtId="0" fontId="20" fillId="12"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17" fillId="0" borderId="3" applyNumberFormat="0" applyFill="0" applyAlignment="0" applyProtection="0"/>
    <xf numFmtId="0" fontId="2" fillId="31" borderId="0" applyNumberFormat="0" applyBorder="0" applyAlignment="0" applyProtection="0"/>
    <xf numFmtId="167" fontId="2" fillId="0" borderId="0" applyFont="0" applyFill="0" applyBorder="0" applyAlignment="0" applyProtection="0"/>
    <xf numFmtId="0" fontId="15" fillId="5" borderId="0" applyNumberFormat="0" applyBorder="0" applyAlignment="0" applyProtection="0"/>
    <xf numFmtId="0" fontId="20" fillId="21" borderId="0" applyNumberFormat="0" applyBorder="0" applyAlignment="0" applyProtection="0"/>
    <xf numFmtId="0" fontId="2" fillId="19" borderId="0" applyNumberFormat="0" applyBorder="0" applyAlignment="0" applyProtection="0"/>
    <xf numFmtId="0" fontId="12" fillId="0" borderId="0" applyNumberFormat="0" applyFill="0" applyBorder="0" applyAlignment="0" applyProtection="0"/>
    <xf numFmtId="0" fontId="16" fillId="6" borderId="1" applyNumberFormat="0" applyAlignment="0" applyProtection="0"/>
    <xf numFmtId="168" fontId="2" fillId="0" borderId="0" applyFont="0" applyFill="0" applyBorder="0" applyAlignment="0" applyProtection="0"/>
    <xf numFmtId="0" fontId="2" fillId="30" borderId="0" applyNumberFormat="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0" fontId="20" fillId="9" borderId="0" applyNumberFormat="0" applyBorder="0" applyAlignment="0" applyProtection="0"/>
    <xf numFmtId="0" fontId="12" fillId="0" borderId="0" applyNumberFormat="0" applyFill="0" applyBorder="0" applyAlignment="0" applyProtection="0"/>
    <xf numFmtId="0" fontId="20" fillId="21" borderId="0" applyNumberFormat="0" applyBorder="0" applyAlignment="0" applyProtection="0"/>
    <xf numFmtId="0" fontId="16" fillId="6" borderId="1" applyNumberFormat="0" applyAlignment="0" applyProtection="0"/>
    <xf numFmtId="0" fontId="20" fillId="13" borderId="0" applyNumberFormat="0" applyBorder="0" applyAlignment="0" applyProtection="0"/>
    <xf numFmtId="166" fontId="2" fillId="0" borderId="0" applyFont="0" applyFill="0" applyBorder="0" applyAlignment="0" applyProtection="0"/>
    <xf numFmtId="0" fontId="2" fillId="8" borderId="5" applyNumberFormat="0" applyFont="0" applyAlignment="0" applyProtection="0"/>
    <xf numFmtId="0" fontId="20" fillId="12" borderId="0" applyNumberFormat="0" applyBorder="0" applyAlignment="0" applyProtection="0"/>
    <xf numFmtId="0" fontId="20" fillId="25" borderId="0" applyNumberFormat="0" applyBorder="0" applyAlignment="0" applyProtection="0"/>
    <xf numFmtId="0" fontId="20" fillId="13" borderId="0" applyNumberFormat="0" applyBorder="0" applyAlignment="0" applyProtection="0"/>
    <xf numFmtId="0" fontId="12" fillId="0" borderId="0" applyNumberFormat="0" applyFill="0" applyBorder="0" applyAlignment="0" applyProtection="0"/>
    <xf numFmtId="0" fontId="20" fillId="20" borderId="0" applyNumberFormat="0" applyBorder="0" applyAlignment="0" applyProtection="0"/>
    <xf numFmtId="0" fontId="13" fillId="3" borderId="0" applyNumberFormat="0" applyBorder="0" applyAlignment="0" applyProtection="0"/>
    <xf numFmtId="167" fontId="2" fillId="0" borderId="0" applyFont="0" applyFill="0" applyBorder="0" applyAlignment="0" applyProtection="0"/>
    <xf numFmtId="0" fontId="20" fillId="24" borderId="0" applyNumberFormat="0" applyBorder="0" applyAlignment="0" applyProtection="0"/>
    <xf numFmtId="0" fontId="20" fillId="13" borderId="0" applyNumberFormat="0" applyBorder="0" applyAlignment="0" applyProtection="0"/>
    <xf numFmtId="0" fontId="20" fillId="28" borderId="0" applyNumberFormat="0" applyBorder="0" applyAlignment="0" applyProtection="0"/>
    <xf numFmtId="0" fontId="2" fillId="23" borderId="0" applyNumberFormat="0" applyBorder="0" applyAlignment="0" applyProtection="0"/>
    <xf numFmtId="0" fontId="20" fillId="16" borderId="0" applyNumberFormat="0" applyBorder="0" applyAlignment="0" applyProtection="0"/>
    <xf numFmtId="0" fontId="20" fillId="29" borderId="0" applyNumberFormat="0" applyBorder="0" applyAlignment="0" applyProtection="0"/>
    <xf numFmtId="0" fontId="20" fillId="16" borderId="0" applyNumberFormat="0" applyBorder="0" applyAlignment="0" applyProtection="0"/>
    <xf numFmtId="0" fontId="15" fillId="5" borderId="0" applyNumberFormat="0" applyBorder="0" applyAlignment="0" applyProtection="0"/>
    <xf numFmtId="0" fontId="7" fillId="0" borderId="6" applyNumberFormat="0" applyFill="0" applyAlignment="0" applyProtection="0"/>
    <xf numFmtId="0" fontId="19" fillId="0" borderId="0" applyNumberFormat="0" applyFill="0" applyBorder="0" applyAlignment="0" applyProtection="0"/>
    <xf numFmtId="0" fontId="20" fillId="21" borderId="0" applyNumberFormat="0" applyBorder="0" applyAlignment="0" applyProtection="0"/>
    <xf numFmtId="0" fontId="7" fillId="0" borderId="6" applyNumberFormat="0" applyFill="0" applyAlignment="0" applyProtection="0"/>
    <xf numFmtId="0" fontId="2" fillId="15" borderId="0" applyNumberFormat="0" applyBorder="0" applyAlignment="0" applyProtection="0"/>
    <xf numFmtId="0" fontId="19" fillId="0" borderId="0" applyNumberFormat="0" applyFill="0" applyBorder="0" applyAlignment="0" applyProtection="0"/>
    <xf numFmtId="0" fontId="20" fillId="16" borderId="0" applyNumberFormat="0" applyBorder="0" applyAlignment="0" applyProtection="0"/>
    <xf numFmtId="0" fontId="7" fillId="0" borderId="6" applyNumberFormat="0" applyFill="0" applyAlignment="0" applyProtection="0"/>
    <xf numFmtId="0" fontId="20" fillId="24" borderId="0" applyNumberFormat="0" applyBorder="0" applyAlignment="0" applyProtection="0"/>
    <xf numFmtId="0" fontId="20" fillId="25" borderId="0" applyNumberFormat="0" applyBorder="0" applyAlignment="0" applyProtection="0"/>
    <xf numFmtId="0" fontId="20" fillId="24" borderId="0" applyNumberFormat="0" applyBorder="0" applyAlignment="0" applyProtection="0"/>
    <xf numFmtId="0" fontId="20" fillId="20" borderId="0" applyNumberFormat="0" applyBorder="0" applyAlignment="0" applyProtection="0"/>
    <xf numFmtId="0" fontId="20" fillId="29" borderId="0" applyNumberFormat="0" applyBorder="0" applyAlignment="0" applyProtection="0"/>
    <xf numFmtId="0" fontId="18" fillId="7" borderId="4" applyNumberFormat="0" applyAlignment="0" applyProtection="0"/>
    <xf numFmtId="0" fontId="19" fillId="0" borderId="0" applyNumberFormat="0" applyFill="0" applyBorder="0" applyAlignment="0" applyProtection="0"/>
    <xf numFmtId="0" fontId="16" fillId="6" borderId="1" applyNumberFormat="0" applyAlignment="0" applyProtection="0"/>
    <xf numFmtId="0" fontId="18" fillId="7" borderId="4" applyNumberFormat="0" applyAlignment="0" applyProtection="0"/>
    <xf numFmtId="0" fontId="20" fillId="13" borderId="0" applyNumberFormat="0" applyBorder="0" applyAlignment="0" applyProtection="0"/>
    <xf numFmtId="0" fontId="20" fillId="29" borderId="0" applyNumberFormat="0" applyBorder="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9" borderId="0" applyNumberFormat="0" applyBorder="0" applyAlignment="0" applyProtection="0"/>
    <xf numFmtId="0" fontId="7" fillId="0" borderId="6" applyNumberFormat="0" applyFill="0" applyAlignment="0" applyProtection="0"/>
    <xf numFmtId="0" fontId="20" fillId="16" borderId="0" applyNumberFormat="0" applyBorder="0" applyAlignment="0" applyProtection="0"/>
    <xf numFmtId="0" fontId="2" fillId="14" borderId="0" applyNumberFormat="0" applyBorder="0" applyAlignment="0" applyProtection="0"/>
    <xf numFmtId="0" fontId="17" fillId="0" borderId="3" applyNumberFormat="0" applyFill="0" applyAlignment="0" applyProtection="0"/>
    <xf numFmtId="0" fontId="20" fillId="20" borderId="0" applyNumberFormat="0" applyBorder="0" applyAlignment="0" applyProtection="0"/>
    <xf numFmtId="0" fontId="20" fillId="16" borderId="0" applyNumberFormat="0" applyBorder="0" applyAlignment="0" applyProtection="0"/>
    <xf numFmtId="0" fontId="15" fillId="5" borderId="0" applyNumberFormat="0" applyBorder="0" applyAlignment="0" applyProtection="0"/>
    <xf numFmtId="0" fontId="2" fillId="27" borderId="0" applyNumberFormat="0" applyBorder="0" applyAlignment="0" applyProtection="0"/>
    <xf numFmtId="0" fontId="18" fillId="7" borderId="4" applyNumberFormat="0" applyAlignment="0" applyProtection="0"/>
    <xf numFmtId="0" fontId="20" fillId="12" borderId="0" applyNumberFormat="0" applyBorder="0" applyAlignment="0" applyProtection="0"/>
    <xf numFmtId="0" fontId="20" fillId="32" borderId="0" applyNumberFormat="0" applyBorder="0" applyAlignment="0" applyProtection="0"/>
    <xf numFmtId="0" fontId="20" fillId="17" borderId="0" applyNumberFormat="0" applyBorder="0" applyAlignment="0" applyProtection="0"/>
    <xf numFmtId="0" fontId="20" fillId="9"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32" borderId="0" applyNumberFormat="0" applyBorder="0" applyAlignment="0" applyProtection="0"/>
    <xf numFmtId="0" fontId="14" fillId="4" borderId="0" applyNumberFormat="0" applyBorder="0" applyAlignment="0" applyProtection="0"/>
    <xf numFmtId="0" fontId="20" fillId="9" borderId="0" applyNumberFormat="0" applyBorder="0" applyAlignment="0" applyProtection="0"/>
    <xf numFmtId="0" fontId="15" fillId="5" borderId="0" applyNumberFormat="0" applyBorder="0" applyAlignment="0" applyProtection="0"/>
    <xf numFmtId="0" fontId="17" fillId="0" borderId="3" applyNumberFormat="0" applyFill="0" applyAlignment="0" applyProtection="0"/>
    <xf numFmtId="0" fontId="20" fillId="16" borderId="0" applyNumberFormat="0" applyBorder="0" applyAlignment="0" applyProtection="0"/>
    <xf numFmtId="0" fontId="20" fillId="20" borderId="0" applyNumberFormat="0" applyBorder="0" applyAlignment="0" applyProtection="0"/>
    <xf numFmtId="0" fontId="2" fillId="10" borderId="0" applyNumberFormat="0" applyBorder="0" applyAlignment="0" applyProtection="0"/>
    <xf numFmtId="0" fontId="7" fillId="0" borderId="6" applyNumberFormat="0" applyFill="0" applyAlignment="0" applyProtection="0"/>
    <xf numFmtId="0" fontId="20" fillId="20" borderId="0" applyNumberFormat="0" applyBorder="0" applyAlignment="0" applyProtection="0"/>
    <xf numFmtId="0" fontId="7" fillId="0" borderId="6" applyNumberFormat="0" applyFill="0" applyAlignment="0" applyProtection="0"/>
    <xf numFmtId="0" fontId="2" fillId="1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17" borderId="0" applyNumberFormat="0" applyBorder="0" applyAlignment="0" applyProtection="0"/>
    <xf numFmtId="0" fontId="12" fillId="0" borderId="0" applyNumberFormat="0" applyFill="0" applyBorder="0" applyAlignment="0" applyProtection="0"/>
    <xf numFmtId="0" fontId="2" fillId="30"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0" fillId="24" borderId="0" applyNumberFormat="0" applyBorder="0" applyAlignment="0" applyProtection="0"/>
    <xf numFmtId="0" fontId="2" fillId="8" borderId="5" applyNumberFormat="0" applyFont="0" applyAlignment="0" applyProtection="0"/>
    <xf numFmtId="0" fontId="20" fillId="28" borderId="0" applyNumberFormat="0" applyBorder="0" applyAlignment="0" applyProtection="0"/>
    <xf numFmtId="0" fontId="20" fillId="25" borderId="0" applyNumberFormat="0" applyBorder="0" applyAlignment="0" applyProtection="0"/>
    <xf numFmtId="0" fontId="18" fillId="7" borderId="4" applyNumberFormat="0" applyAlignment="0" applyProtection="0"/>
    <xf numFmtId="0" fontId="7" fillId="0" borderId="6" applyNumberFormat="0" applyFill="0" applyAlignment="0" applyProtection="0"/>
    <xf numFmtId="0" fontId="7" fillId="0" borderId="6" applyNumberFormat="0" applyFill="0" applyAlignment="0" applyProtection="0"/>
    <xf numFmtId="0" fontId="2" fillId="8" borderId="5" applyNumberFormat="0" applyFont="0" applyAlignment="0" applyProtection="0"/>
    <xf numFmtId="0" fontId="20" fillId="13" borderId="0" applyNumberFormat="0" applyBorder="0" applyAlignment="0" applyProtection="0"/>
    <xf numFmtId="0" fontId="20" fillId="28" borderId="0" applyNumberFormat="0" applyBorder="0" applyAlignment="0" applyProtection="0"/>
    <xf numFmtId="0" fontId="2" fillId="26" borderId="0" applyNumberFormat="0" applyBorder="0" applyAlignment="0" applyProtection="0"/>
    <xf numFmtId="0" fontId="14" fillId="4" borderId="0" applyNumberFormat="0" applyBorder="0" applyAlignment="0" applyProtection="0"/>
    <xf numFmtId="0" fontId="20" fillId="24" borderId="0" applyNumberFormat="0" applyBorder="0" applyAlignment="0" applyProtection="0"/>
    <xf numFmtId="0" fontId="15" fillId="5" borderId="0" applyNumberFormat="0" applyBorder="0" applyAlignment="0" applyProtection="0"/>
    <xf numFmtId="0" fontId="2" fillId="8" borderId="5" applyNumberFormat="0" applyFont="0" applyAlignment="0" applyProtection="0"/>
    <xf numFmtId="0" fontId="13" fillId="3" borderId="0" applyNumberFormat="0" applyBorder="0" applyAlignment="0" applyProtection="0"/>
    <xf numFmtId="0" fontId="2" fillId="8" borderId="5" applyNumberFormat="0" applyFont="0" applyAlignment="0" applyProtection="0"/>
    <xf numFmtId="0" fontId="2" fillId="19" borderId="0" applyNumberFormat="0" applyBorder="0" applyAlignment="0" applyProtection="0"/>
    <xf numFmtId="0" fontId="20" fillId="13" borderId="0" applyNumberFormat="0" applyBorder="0" applyAlignment="0" applyProtection="0"/>
    <xf numFmtId="0" fontId="20" fillId="28" borderId="0" applyNumberFormat="0" applyBorder="0" applyAlignment="0" applyProtection="0"/>
    <xf numFmtId="0" fontId="15" fillId="5" borderId="0" applyNumberFormat="0" applyBorder="0" applyAlignment="0" applyProtection="0"/>
    <xf numFmtId="0" fontId="20" fillId="25"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2" fillId="27" borderId="0" applyNumberFormat="0" applyBorder="0" applyAlignment="0" applyProtection="0"/>
    <xf numFmtId="0" fontId="16" fillId="6" borderId="1" applyNumberFormat="0" applyAlignment="0" applyProtection="0"/>
    <xf numFmtId="0" fontId="20" fillId="32" borderId="0" applyNumberFormat="0" applyBorder="0" applyAlignment="0" applyProtection="0"/>
    <xf numFmtId="0" fontId="20" fillId="28" borderId="0" applyNumberFormat="0" applyBorder="0" applyAlignment="0" applyProtection="0"/>
    <xf numFmtId="0" fontId="20" fillId="16" borderId="0" applyNumberFormat="0" applyBorder="0" applyAlignment="0" applyProtection="0"/>
    <xf numFmtId="0" fontId="2" fillId="14" borderId="0" applyNumberFormat="0" applyBorder="0" applyAlignment="0" applyProtection="0"/>
    <xf numFmtId="0" fontId="2" fillId="11" borderId="0" applyNumberFormat="0" applyBorder="0" applyAlignment="0" applyProtection="0"/>
    <xf numFmtId="0" fontId="20" fillId="24" borderId="0" applyNumberFormat="0" applyBorder="0" applyAlignment="0" applyProtection="0"/>
    <xf numFmtId="0" fontId="16" fillId="6" borderId="1" applyNumberFormat="0" applyAlignment="0" applyProtection="0"/>
    <xf numFmtId="0" fontId="2" fillId="22"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20" fillId="13" borderId="0" applyNumberFormat="0" applyBorder="0" applyAlignment="0" applyProtection="0"/>
    <xf numFmtId="0" fontId="18" fillId="7" borderId="4" applyNumberFormat="0" applyAlignment="0" applyProtection="0"/>
    <xf numFmtId="0" fontId="13" fillId="3" borderId="0" applyNumberFormat="0" applyBorder="0" applyAlignment="0" applyProtection="0"/>
    <xf numFmtId="0" fontId="15" fillId="5" borderId="0" applyNumberFormat="0" applyBorder="0" applyAlignment="0" applyProtection="0"/>
    <xf numFmtId="0" fontId="13" fillId="3" borderId="0" applyNumberFormat="0" applyBorder="0" applyAlignment="0" applyProtection="0"/>
    <xf numFmtId="0" fontId="20" fillId="32" borderId="0" applyNumberFormat="0" applyBorder="0" applyAlignment="0" applyProtection="0"/>
    <xf numFmtId="0" fontId="20" fillId="12" borderId="0" applyNumberFormat="0" applyBorder="0" applyAlignment="0" applyProtection="0"/>
    <xf numFmtId="0" fontId="19" fillId="0" borderId="0" applyNumberFormat="0" applyFill="0" applyBorder="0" applyAlignment="0" applyProtection="0"/>
    <xf numFmtId="0" fontId="20" fillId="20" borderId="0" applyNumberFormat="0" applyBorder="0" applyAlignment="0" applyProtection="0"/>
    <xf numFmtId="0" fontId="2" fillId="8" borderId="5" applyNumberFormat="0" applyFont="0" applyAlignment="0" applyProtection="0"/>
    <xf numFmtId="0" fontId="20" fillId="13" borderId="0" applyNumberFormat="0" applyBorder="0" applyAlignment="0" applyProtection="0"/>
    <xf numFmtId="0" fontId="2" fillId="26" borderId="0" applyNumberFormat="0" applyBorder="0" applyAlignment="0" applyProtection="0"/>
    <xf numFmtId="0" fontId="13" fillId="3"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1" borderId="0" applyNumberFormat="0" applyBorder="0" applyAlignment="0" applyProtection="0"/>
    <xf numFmtId="0" fontId="15" fillId="5" borderId="0" applyNumberFormat="0" applyBorder="0" applyAlignment="0" applyProtection="0"/>
    <xf numFmtId="0" fontId="7" fillId="0" borderId="6" applyNumberFormat="0" applyFill="0" applyAlignment="0" applyProtection="0"/>
    <xf numFmtId="0" fontId="2" fillId="11" borderId="0" applyNumberFormat="0" applyBorder="0" applyAlignment="0" applyProtection="0"/>
    <xf numFmtId="0" fontId="19" fillId="0" borderId="0" applyNumberFormat="0" applyFill="0" applyBorder="0" applyAlignment="0" applyProtection="0"/>
    <xf numFmtId="0" fontId="2" fillId="18" borderId="0" applyNumberFormat="0" applyBorder="0" applyAlignment="0" applyProtection="0"/>
    <xf numFmtId="0" fontId="17" fillId="0" borderId="3" applyNumberFormat="0" applyFill="0" applyAlignment="0" applyProtection="0"/>
    <xf numFmtId="0" fontId="20" fillId="13" borderId="0" applyNumberFormat="0" applyBorder="0" applyAlignment="0" applyProtection="0"/>
    <xf numFmtId="0" fontId="20" fillId="12" borderId="0" applyNumberFormat="0" applyBorder="0" applyAlignment="0" applyProtection="0"/>
    <xf numFmtId="0" fontId="20" fillId="29" borderId="0" applyNumberFormat="0" applyBorder="0" applyAlignment="0" applyProtection="0"/>
    <xf numFmtId="0" fontId="20" fillId="16" borderId="0" applyNumberFormat="0" applyBorder="0" applyAlignment="0" applyProtection="0"/>
    <xf numFmtId="0" fontId="20" fillId="21" borderId="0" applyNumberFormat="0" applyBorder="0" applyAlignment="0" applyProtection="0"/>
    <xf numFmtId="0" fontId="2" fillId="18" borderId="0" applyNumberFormat="0" applyBorder="0" applyAlignment="0" applyProtection="0"/>
    <xf numFmtId="0" fontId="20" fillId="17" borderId="0" applyNumberFormat="0" applyBorder="0" applyAlignment="0" applyProtection="0"/>
    <xf numFmtId="0" fontId="20" fillId="25" borderId="0" applyNumberFormat="0" applyBorder="0" applyAlignment="0" applyProtection="0"/>
    <xf numFmtId="0" fontId="13" fillId="3" borderId="0" applyNumberFormat="0" applyBorder="0" applyAlignment="0" applyProtection="0"/>
    <xf numFmtId="0" fontId="20" fillId="21" borderId="0" applyNumberFormat="0" applyBorder="0" applyAlignment="0" applyProtection="0"/>
    <xf numFmtId="0" fontId="18" fillId="7" borderId="4" applyNumberFormat="0" applyAlignment="0" applyProtection="0"/>
    <xf numFmtId="0" fontId="20" fillId="17"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10" borderId="0" applyNumberFormat="0" applyBorder="0" applyAlignment="0" applyProtection="0"/>
    <xf numFmtId="0" fontId="14" fillId="4" borderId="0" applyNumberFormat="0" applyBorder="0" applyAlignment="0" applyProtection="0"/>
    <xf numFmtId="0" fontId="20" fillId="16" borderId="0" applyNumberFormat="0" applyBorder="0" applyAlignment="0" applyProtection="0"/>
    <xf numFmtId="0" fontId="20" fillId="12" borderId="0" applyNumberFormat="0" applyBorder="0" applyAlignment="0" applyProtection="0"/>
    <xf numFmtId="0" fontId="15" fillId="5" borderId="0" applyNumberFormat="0" applyBorder="0" applyAlignment="0" applyProtection="0"/>
    <xf numFmtId="0" fontId="2" fillId="8" borderId="5" applyNumberFormat="0" applyFont="0" applyAlignment="0" applyProtection="0"/>
    <xf numFmtId="0" fontId="20" fillId="9" borderId="0" applyNumberFormat="0" applyBorder="0" applyAlignment="0" applyProtection="0"/>
    <xf numFmtId="0" fontId="20" fillId="29" borderId="0" applyNumberFormat="0" applyBorder="0" applyAlignment="0" applyProtection="0"/>
    <xf numFmtId="0" fontId="20" fillId="20" borderId="0" applyNumberFormat="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2" fillId="22"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168" fontId="2" fillId="0" borderId="0" applyFont="0" applyFill="0" applyBorder="0" applyAlignment="0" applyProtection="0"/>
    <xf numFmtId="0" fontId="20" fillId="21"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20" fillId="28"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 fillId="15" borderId="0" applyNumberFormat="0" applyBorder="0" applyAlignment="0" applyProtection="0"/>
    <xf numFmtId="0" fontId="18" fillId="7" borderId="4" applyNumberFormat="0" applyAlignment="0" applyProtection="0"/>
    <xf numFmtId="0" fontId="20" fillId="13" borderId="0" applyNumberFormat="0" applyBorder="0" applyAlignment="0" applyProtection="0"/>
    <xf numFmtId="0" fontId="2" fillId="23" borderId="0" applyNumberFormat="0" applyBorder="0" applyAlignment="0" applyProtection="0"/>
    <xf numFmtId="0" fontId="20" fillId="20" borderId="0" applyNumberFormat="0" applyBorder="0" applyAlignment="0" applyProtection="0"/>
    <xf numFmtId="0" fontId="2" fillId="26" borderId="0" applyNumberFormat="0" applyBorder="0" applyAlignment="0" applyProtection="0"/>
    <xf numFmtId="0" fontId="20" fillId="9" borderId="0" applyNumberFormat="0" applyBorder="0" applyAlignment="0" applyProtection="0"/>
    <xf numFmtId="0" fontId="2" fillId="11" borderId="0" applyNumberFormat="0" applyBorder="0" applyAlignment="0" applyProtection="0"/>
    <xf numFmtId="0" fontId="20" fillId="17" borderId="0" applyNumberFormat="0" applyBorder="0" applyAlignment="0" applyProtection="0"/>
    <xf numFmtId="0" fontId="16" fillId="6" borderId="1" applyNumberFormat="0" applyAlignment="0" applyProtection="0"/>
    <xf numFmtId="0" fontId="2" fillId="14" borderId="0" applyNumberFormat="0" applyBorder="0" applyAlignment="0" applyProtection="0"/>
    <xf numFmtId="0" fontId="2" fillId="10" borderId="0" applyNumberFormat="0" applyBorder="0" applyAlignment="0" applyProtection="0"/>
    <xf numFmtId="0" fontId="2" fillId="8" borderId="5" applyNumberFormat="0" applyFont="0" applyAlignment="0" applyProtection="0"/>
    <xf numFmtId="0" fontId="20" fillId="9" borderId="0" applyNumberFormat="0" applyBorder="0" applyAlignment="0" applyProtection="0"/>
    <xf numFmtId="0" fontId="14" fillId="4" borderId="0" applyNumberFormat="0" applyBorder="0" applyAlignment="0" applyProtection="0"/>
    <xf numFmtId="0" fontId="20" fillId="9" borderId="0" applyNumberFormat="0" applyBorder="0" applyAlignment="0" applyProtection="0"/>
    <xf numFmtId="0" fontId="7" fillId="0" borderId="6" applyNumberFormat="0" applyFill="0" applyAlignment="0" applyProtection="0"/>
    <xf numFmtId="0" fontId="7" fillId="0" borderId="6" applyNumberFormat="0" applyFill="0" applyAlignment="0" applyProtection="0"/>
    <xf numFmtId="0" fontId="20" fillId="24" borderId="0" applyNumberFormat="0" applyBorder="0" applyAlignment="0" applyProtection="0"/>
    <xf numFmtId="0" fontId="2" fillId="2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17" fillId="0" borderId="3" applyNumberFormat="0" applyFill="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20" fillId="20" borderId="0" applyNumberFormat="0" applyBorder="0" applyAlignment="0" applyProtection="0"/>
    <xf numFmtId="0" fontId="12" fillId="0" borderId="0" applyNumberFormat="0" applyFill="0" applyBorder="0" applyAlignment="0" applyProtection="0"/>
    <xf numFmtId="0" fontId="20" fillId="13" borderId="0" applyNumberFormat="0" applyBorder="0" applyAlignment="0" applyProtection="0"/>
    <xf numFmtId="0" fontId="20" fillId="32" borderId="0" applyNumberFormat="0" applyBorder="0" applyAlignment="0" applyProtection="0"/>
    <xf numFmtId="0" fontId="20" fillId="9" borderId="0" applyNumberFormat="0" applyBorder="0" applyAlignment="0" applyProtection="0"/>
    <xf numFmtId="0" fontId="19" fillId="0" borderId="0" applyNumberFormat="0" applyFill="0" applyBorder="0" applyAlignment="0" applyProtection="0"/>
    <xf numFmtId="168" fontId="2" fillId="0" borderId="0" applyFont="0" applyFill="0" applyBorder="0" applyAlignment="0" applyProtection="0"/>
    <xf numFmtId="0" fontId="18" fillId="7" borderId="4" applyNumberFormat="0" applyAlignment="0" applyProtection="0"/>
    <xf numFmtId="0" fontId="15" fillId="5" borderId="0" applyNumberFormat="0" applyBorder="0" applyAlignment="0" applyProtection="0"/>
    <xf numFmtId="0" fontId="2" fillId="31" borderId="0" applyNumberFormat="0" applyBorder="0" applyAlignment="0" applyProtection="0"/>
    <xf numFmtId="0" fontId="20" fillId="28" borderId="0" applyNumberFormat="0" applyBorder="0" applyAlignment="0" applyProtection="0"/>
    <xf numFmtId="166" fontId="2" fillId="0" borderId="0" applyFont="0" applyFill="0" applyBorder="0" applyAlignment="0" applyProtection="0"/>
    <xf numFmtId="166" fontId="2" fillId="0" borderId="0" applyFont="0" applyFill="0" applyBorder="0" applyAlignment="0" applyProtection="0"/>
    <xf numFmtId="0" fontId="18" fillId="7" borderId="4" applyNumberFormat="0" applyAlignment="0" applyProtection="0"/>
    <xf numFmtId="0" fontId="2" fillId="8" borderId="5" applyNumberFormat="0" applyFont="0" applyAlignment="0" applyProtection="0"/>
    <xf numFmtId="0" fontId="20" fillId="25" borderId="0" applyNumberFormat="0" applyBorder="0" applyAlignment="0" applyProtection="0"/>
    <xf numFmtId="0" fontId="2" fillId="23" borderId="0" applyNumberFormat="0" applyBorder="0" applyAlignment="0" applyProtection="0"/>
    <xf numFmtId="0" fontId="20" fillId="28" borderId="0" applyNumberFormat="0" applyBorder="0" applyAlignment="0" applyProtection="0"/>
    <xf numFmtId="0" fontId="17" fillId="0" borderId="3" applyNumberFormat="0" applyFill="0" applyAlignment="0" applyProtection="0"/>
    <xf numFmtId="0" fontId="7" fillId="0" borderId="6" applyNumberFormat="0" applyFill="0" applyAlignment="0" applyProtection="0"/>
    <xf numFmtId="0" fontId="2" fillId="14" borderId="0" applyNumberFormat="0" applyBorder="0" applyAlignment="0" applyProtection="0"/>
    <xf numFmtId="0" fontId="2" fillId="22" borderId="0" applyNumberFormat="0" applyBorder="0" applyAlignment="0" applyProtection="0"/>
    <xf numFmtId="0" fontId="14" fillId="4" borderId="0" applyNumberFormat="0" applyBorder="0" applyAlignment="0" applyProtection="0"/>
    <xf numFmtId="0" fontId="2" fillId="26" borderId="0" applyNumberFormat="0" applyBorder="0" applyAlignment="0" applyProtection="0"/>
    <xf numFmtId="0" fontId="12" fillId="0" borderId="0" applyNumberFormat="0" applyFill="0" applyBorder="0" applyAlignment="0" applyProtection="0"/>
    <xf numFmtId="0" fontId="20" fillId="29" borderId="0" applyNumberFormat="0" applyBorder="0" applyAlignment="0" applyProtection="0"/>
    <xf numFmtId="0" fontId="16" fillId="6" borderId="1" applyNumberFormat="0" applyAlignment="0" applyProtection="0"/>
    <xf numFmtId="0" fontId="20" fillId="21" borderId="0" applyNumberFormat="0" applyBorder="0" applyAlignment="0" applyProtection="0"/>
    <xf numFmtId="167" fontId="2" fillId="0" borderId="0" applyFont="0" applyFill="0" applyBorder="0" applyAlignment="0" applyProtection="0"/>
    <xf numFmtId="0" fontId="20" fillId="16"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19" fillId="0" borderId="0" applyNumberFormat="0" applyFill="0" applyBorder="0" applyAlignment="0" applyProtection="0"/>
    <xf numFmtId="0" fontId="20" fillId="32" borderId="0" applyNumberFormat="0" applyBorder="0" applyAlignment="0" applyProtection="0"/>
    <xf numFmtId="166" fontId="2" fillId="0" borderId="0" applyFont="0" applyFill="0" applyBorder="0" applyAlignment="0" applyProtection="0"/>
    <xf numFmtId="0" fontId="20" fillId="28" borderId="0" applyNumberFormat="0" applyBorder="0" applyAlignment="0" applyProtection="0"/>
    <xf numFmtId="0" fontId="20" fillId="24" borderId="0" applyNumberFormat="0" applyBorder="0" applyAlignment="0" applyProtection="0"/>
    <xf numFmtId="0" fontId="20" fillId="12" borderId="0" applyNumberFormat="0" applyBorder="0" applyAlignment="0" applyProtection="0"/>
    <xf numFmtId="0" fontId="20" fillId="29" borderId="0" applyNumberFormat="0" applyBorder="0" applyAlignment="0" applyProtection="0"/>
    <xf numFmtId="0" fontId="18" fillId="7" borderId="4" applyNumberFormat="0" applyAlignment="0" applyProtection="0"/>
    <xf numFmtId="0" fontId="7" fillId="0" borderId="6" applyNumberFormat="0" applyFill="0" applyAlignment="0" applyProtection="0"/>
    <xf numFmtId="0" fontId="20" fillId="21"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0" fillId="20" borderId="0" applyNumberFormat="0" applyBorder="0" applyAlignment="0" applyProtection="0"/>
    <xf numFmtId="0" fontId="12" fillId="0" borderId="0" applyNumberFormat="0" applyFill="0" applyBorder="0" applyAlignment="0" applyProtection="0"/>
    <xf numFmtId="0" fontId="2" fillId="11" borderId="0" applyNumberFormat="0" applyBorder="0" applyAlignment="0" applyProtection="0"/>
    <xf numFmtId="0" fontId="20" fillId="13" borderId="0" applyNumberFormat="0" applyBorder="0" applyAlignment="0" applyProtection="0"/>
    <xf numFmtId="0" fontId="20" fillId="12" borderId="0" applyNumberFormat="0" applyBorder="0" applyAlignment="0" applyProtection="0"/>
    <xf numFmtId="0" fontId="2" fillId="8" borderId="5" applyNumberFormat="0" applyFont="0" applyAlignment="0" applyProtection="0"/>
    <xf numFmtId="0" fontId="2" fillId="11" borderId="0" applyNumberFormat="0" applyBorder="0" applyAlignment="0" applyProtection="0"/>
    <xf numFmtId="0" fontId="20" fillId="16" borderId="0" applyNumberFormat="0" applyBorder="0" applyAlignment="0" applyProtection="0"/>
    <xf numFmtId="0" fontId="14" fillId="4" borderId="0" applyNumberFormat="0" applyBorder="0" applyAlignment="0" applyProtection="0"/>
    <xf numFmtId="0" fontId="20" fillId="25" borderId="0" applyNumberFormat="0" applyBorder="0" applyAlignment="0" applyProtection="0"/>
    <xf numFmtId="0" fontId="18" fillId="7" borderId="4" applyNumberFormat="0" applyAlignment="0" applyProtection="0"/>
    <xf numFmtId="166" fontId="2" fillId="0" borderId="0" applyFont="0" applyFill="0" applyBorder="0" applyAlignment="0" applyProtection="0"/>
    <xf numFmtId="0" fontId="20" fillId="20" borderId="0" applyNumberFormat="0" applyBorder="0" applyAlignment="0" applyProtection="0"/>
    <xf numFmtId="0" fontId="20" fillId="28"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20" fillId="25" borderId="0" applyNumberFormat="0" applyBorder="0" applyAlignment="0" applyProtection="0"/>
    <xf numFmtId="0" fontId="15" fillId="5" borderId="0" applyNumberFormat="0" applyBorder="0" applyAlignment="0" applyProtection="0"/>
    <xf numFmtId="0" fontId="20" fillId="24" borderId="0" applyNumberFormat="0" applyBorder="0" applyAlignment="0" applyProtection="0"/>
    <xf numFmtId="0" fontId="20" fillId="12" borderId="0" applyNumberFormat="0" applyBorder="0" applyAlignment="0" applyProtection="0"/>
    <xf numFmtId="0" fontId="17" fillId="0" borderId="3" applyNumberFormat="0" applyFill="0" applyAlignment="0" applyProtection="0"/>
    <xf numFmtId="168" fontId="2" fillId="0" borderId="0" applyFont="0" applyFill="0" applyBorder="0" applyAlignment="0" applyProtection="0"/>
    <xf numFmtId="0" fontId="13" fillId="3" borderId="0" applyNumberFormat="0" applyBorder="0" applyAlignment="0" applyProtection="0"/>
    <xf numFmtId="0" fontId="16" fillId="6" borderId="1" applyNumberFormat="0" applyAlignment="0" applyProtection="0"/>
    <xf numFmtId="0" fontId="20" fillId="20" borderId="0" applyNumberFormat="0" applyBorder="0" applyAlignment="0" applyProtection="0"/>
    <xf numFmtId="0" fontId="20" fillId="13" borderId="0" applyNumberFormat="0" applyBorder="0" applyAlignment="0" applyProtection="0"/>
    <xf numFmtId="0" fontId="20" fillId="20" borderId="0" applyNumberFormat="0" applyBorder="0" applyAlignment="0" applyProtection="0"/>
    <xf numFmtId="168" fontId="2" fillId="0" borderId="0" applyFont="0" applyFill="0" applyBorder="0" applyAlignment="0" applyProtection="0"/>
    <xf numFmtId="0" fontId="13" fillId="3" borderId="0" applyNumberFormat="0" applyBorder="0" applyAlignment="0" applyProtection="0"/>
    <xf numFmtId="0" fontId="20" fillId="17" borderId="0" applyNumberFormat="0" applyBorder="0" applyAlignment="0" applyProtection="0"/>
    <xf numFmtId="0" fontId="7" fillId="0" borderId="6" applyNumberFormat="0" applyFill="0" applyAlignment="0" applyProtection="0"/>
    <xf numFmtId="0" fontId="2" fillId="18" borderId="0" applyNumberFormat="0" applyBorder="0" applyAlignment="0" applyProtection="0"/>
    <xf numFmtId="0" fontId="2" fillId="22" borderId="0" applyNumberFormat="0" applyBorder="0" applyAlignment="0" applyProtection="0"/>
    <xf numFmtId="0" fontId="14" fillId="4" borderId="0" applyNumberFormat="0" applyBorder="0" applyAlignment="0" applyProtection="0"/>
    <xf numFmtId="0" fontId="12"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9" borderId="0" applyNumberFormat="0" applyBorder="0" applyAlignment="0" applyProtection="0"/>
    <xf numFmtId="0" fontId="2" fillId="18" borderId="0" applyNumberFormat="0" applyBorder="0" applyAlignment="0" applyProtection="0"/>
    <xf numFmtId="0" fontId="14" fillId="4" borderId="0" applyNumberFormat="0" applyBorder="0" applyAlignment="0" applyProtection="0"/>
    <xf numFmtId="0" fontId="20" fillId="12" borderId="0" applyNumberFormat="0" applyBorder="0" applyAlignment="0" applyProtection="0"/>
    <xf numFmtId="0" fontId="20" fillId="25" borderId="0" applyNumberFormat="0" applyBorder="0" applyAlignment="0" applyProtection="0"/>
    <xf numFmtId="0" fontId="16" fillId="6" borderId="1" applyNumberFormat="0" applyAlignment="0" applyProtection="0"/>
    <xf numFmtId="0" fontId="7" fillId="0" borderId="6" applyNumberFormat="0" applyFill="0" applyAlignment="0" applyProtection="0"/>
    <xf numFmtId="0" fontId="20" fillId="25" borderId="0" applyNumberFormat="0" applyBorder="0" applyAlignment="0" applyProtection="0"/>
    <xf numFmtId="0" fontId="2" fillId="10" borderId="0" applyNumberFormat="0" applyBorder="0" applyAlignment="0" applyProtection="0"/>
    <xf numFmtId="0" fontId="2" fillId="23" borderId="0" applyNumberFormat="0" applyBorder="0" applyAlignment="0" applyProtection="0"/>
    <xf numFmtId="0" fontId="20" fillId="12" borderId="0" applyNumberFormat="0" applyBorder="0" applyAlignment="0" applyProtection="0"/>
    <xf numFmtId="0" fontId="19" fillId="0" borderId="0" applyNumberFormat="0" applyFill="0" applyBorder="0" applyAlignment="0" applyProtection="0"/>
    <xf numFmtId="0" fontId="20" fillId="9" borderId="0" applyNumberFormat="0" applyBorder="0" applyAlignment="0" applyProtection="0"/>
    <xf numFmtId="0" fontId="17" fillId="0" borderId="3" applyNumberFormat="0" applyFill="0" applyAlignment="0" applyProtection="0"/>
    <xf numFmtId="0" fontId="2" fillId="8" borderId="5" applyNumberFormat="0" applyFont="0" applyAlignment="0" applyProtection="0"/>
    <xf numFmtId="0" fontId="2" fillId="22" borderId="0" applyNumberFormat="0" applyBorder="0" applyAlignment="0" applyProtection="0"/>
    <xf numFmtId="0" fontId="2" fillId="26" borderId="0" applyNumberFormat="0" applyBorder="0" applyAlignment="0" applyProtection="0"/>
    <xf numFmtId="0" fontId="14" fillId="4"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20" fillId="25" borderId="0" applyNumberFormat="0" applyBorder="0" applyAlignment="0" applyProtection="0"/>
    <xf numFmtId="0" fontId="7" fillId="0" borderId="6" applyNumberFormat="0" applyFill="0" applyAlignment="0" applyProtection="0"/>
    <xf numFmtId="0" fontId="20" fillId="16" borderId="0" applyNumberFormat="0" applyBorder="0" applyAlignment="0" applyProtection="0"/>
    <xf numFmtId="0" fontId="2" fillId="11" borderId="0" applyNumberFormat="0" applyBorder="0" applyAlignment="0" applyProtection="0"/>
    <xf numFmtId="0" fontId="20" fillId="29" borderId="0" applyNumberFormat="0" applyBorder="0" applyAlignment="0" applyProtection="0"/>
    <xf numFmtId="0" fontId="20" fillId="21" borderId="0" applyNumberFormat="0" applyBorder="0" applyAlignment="0" applyProtection="0"/>
    <xf numFmtId="0" fontId="20" fillId="13" borderId="0" applyNumberFormat="0" applyBorder="0" applyAlignment="0" applyProtection="0"/>
    <xf numFmtId="0" fontId="17" fillId="0" borderId="3" applyNumberFormat="0" applyFill="0" applyAlignment="0" applyProtection="0"/>
    <xf numFmtId="0" fontId="2" fillId="31"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6" borderId="0" applyNumberFormat="0" applyBorder="0" applyAlignment="0" applyProtection="0"/>
    <xf numFmtId="0" fontId="17" fillId="0" borderId="3" applyNumberFormat="0" applyFill="0" applyAlignment="0" applyProtection="0"/>
    <xf numFmtId="0" fontId="20" fillId="2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6" fillId="6" borderId="1" applyNumberFormat="0" applyAlignment="0" applyProtection="0"/>
    <xf numFmtId="0" fontId="20" fillId="16" borderId="0" applyNumberFormat="0" applyBorder="0" applyAlignment="0" applyProtection="0"/>
    <xf numFmtId="0" fontId="20" fillId="17" borderId="0" applyNumberFormat="0" applyBorder="0" applyAlignment="0" applyProtection="0"/>
    <xf numFmtId="0" fontId="13" fillId="3" borderId="0" applyNumberFormat="0" applyBorder="0" applyAlignment="0" applyProtection="0"/>
    <xf numFmtId="9" fontId="2" fillId="0" borderId="0" applyFont="0" applyFill="0" applyBorder="0" applyAlignment="0" applyProtection="0"/>
    <xf numFmtId="0" fontId="20" fillId="13" borderId="0" applyNumberFormat="0" applyBorder="0" applyAlignment="0" applyProtection="0"/>
    <xf numFmtId="168" fontId="2" fillId="0" borderId="0" applyFont="0" applyFill="0" applyBorder="0" applyAlignment="0" applyProtection="0"/>
    <xf numFmtId="0" fontId="14" fillId="4"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6" fillId="6" borderId="1" applyNumberFormat="0" applyAlignment="0" applyProtection="0"/>
    <xf numFmtId="0" fontId="2" fillId="8" borderId="5" applyNumberFormat="0" applyFont="0" applyAlignment="0" applyProtection="0"/>
    <xf numFmtId="0" fontId="20" fillId="17"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13" fillId="3" borderId="0" applyNumberFormat="0" applyBorder="0" applyAlignment="0" applyProtection="0"/>
    <xf numFmtId="0" fontId="2" fillId="30"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7" fillId="0" borderId="6" applyNumberFormat="0" applyFill="0" applyAlignment="0" applyProtection="0"/>
    <xf numFmtId="0" fontId="20" fillId="24" borderId="0" applyNumberFormat="0" applyBorder="0" applyAlignment="0" applyProtection="0"/>
    <xf numFmtId="0" fontId="2" fillId="10" borderId="0" applyNumberFormat="0" applyBorder="0" applyAlignment="0" applyProtection="0"/>
    <xf numFmtId="0" fontId="15" fillId="5" borderId="0" applyNumberFormat="0" applyBorder="0" applyAlignment="0" applyProtection="0"/>
    <xf numFmtId="0" fontId="20" fillId="12" borderId="0" applyNumberFormat="0" applyBorder="0" applyAlignment="0" applyProtection="0"/>
    <xf numFmtId="0" fontId="16" fillId="6" borderId="1" applyNumberFormat="0" applyAlignment="0" applyProtection="0"/>
    <xf numFmtId="0" fontId="13" fillId="3" borderId="0" applyNumberFormat="0" applyBorder="0" applyAlignment="0" applyProtection="0"/>
    <xf numFmtId="0" fontId="16" fillId="6" borderId="1" applyNumberFormat="0" applyAlignment="0" applyProtection="0"/>
    <xf numFmtId="0" fontId="20" fillId="9" borderId="0" applyNumberFormat="0" applyBorder="0" applyAlignment="0" applyProtection="0"/>
    <xf numFmtId="0" fontId="2" fillId="23" borderId="0" applyNumberFormat="0" applyBorder="0" applyAlignment="0" applyProtection="0"/>
    <xf numFmtId="0" fontId="18" fillId="7" borderId="4" applyNumberFormat="0" applyAlignment="0" applyProtection="0"/>
    <xf numFmtId="0" fontId="13" fillId="3" borderId="0" applyNumberFormat="0" applyBorder="0" applyAlignment="0" applyProtection="0"/>
    <xf numFmtId="0" fontId="20" fillId="13" borderId="0" applyNumberFormat="0" applyBorder="0" applyAlignment="0" applyProtection="0"/>
    <xf numFmtId="0" fontId="20" fillId="12" borderId="0" applyNumberFormat="0" applyBorder="0" applyAlignment="0" applyProtection="0"/>
    <xf numFmtId="0" fontId="15" fillId="5" borderId="0" applyNumberFormat="0" applyBorder="0" applyAlignment="0" applyProtection="0"/>
    <xf numFmtId="0" fontId="2" fillId="18" borderId="0" applyNumberFormat="0" applyBorder="0" applyAlignment="0" applyProtection="0"/>
    <xf numFmtId="0" fontId="18" fillId="7" borderId="4" applyNumberFormat="0" applyAlignment="0" applyProtection="0"/>
    <xf numFmtId="0" fontId="20" fillId="29" borderId="0" applyNumberFormat="0" applyBorder="0" applyAlignment="0" applyProtection="0"/>
    <xf numFmtId="0" fontId="13" fillId="3" borderId="0" applyNumberFormat="0" applyBorder="0" applyAlignment="0" applyProtection="0"/>
    <xf numFmtId="0" fontId="16" fillId="6" borderId="1" applyNumberFormat="0" applyAlignment="0" applyProtection="0"/>
    <xf numFmtId="0" fontId="2" fillId="30" borderId="0" applyNumberFormat="0" applyBorder="0" applyAlignment="0" applyProtection="0"/>
    <xf numFmtId="0" fontId="18" fillId="7" borderId="4" applyNumberFormat="0" applyAlignment="0" applyProtection="0"/>
    <xf numFmtId="0" fontId="2" fillId="14" borderId="0" applyNumberFormat="0" applyBorder="0" applyAlignment="0" applyProtection="0"/>
    <xf numFmtId="0" fontId="20" fillId="9" borderId="0" applyNumberFormat="0" applyBorder="0" applyAlignment="0" applyProtection="0"/>
    <xf numFmtId="0" fontId="20" fillId="17" borderId="0" applyNumberFormat="0" applyBorder="0" applyAlignment="0" applyProtection="0"/>
    <xf numFmtId="0" fontId="14" fillId="4" borderId="0" applyNumberFormat="0" applyBorder="0" applyAlignment="0" applyProtection="0"/>
    <xf numFmtId="0" fontId="18" fillId="7" borderId="4" applyNumberFormat="0" applyAlignment="0" applyProtection="0"/>
    <xf numFmtId="0" fontId="20" fillId="16" borderId="0" applyNumberFormat="0" applyBorder="0" applyAlignment="0" applyProtection="0"/>
    <xf numFmtId="0" fontId="16" fillId="6" borderId="1" applyNumberFormat="0" applyAlignment="0" applyProtection="0"/>
    <xf numFmtId="0" fontId="20" fillId="17" borderId="0" applyNumberFormat="0" applyBorder="0" applyAlignment="0" applyProtection="0"/>
    <xf numFmtId="0" fontId="20" fillId="9" borderId="0" applyNumberFormat="0" applyBorder="0" applyAlignment="0" applyProtection="0"/>
    <xf numFmtId="0" fontId="16" fillId="6" borderId="1" applyNumberFormat="0" applyAlignment="0" applyProtection="0"/>
    <xf numFmtId="0" fontId="18" fillId="7" borderId="4" applyNumberFormat="0" applyAlignment="0" applyProtection="0"/>
    <xf numFmtId="0" fontId="20" fillId="13" borderId="0" applyNumberFormat="0" applyBorder="0" applyAlignment="0" applyProtection="0"/>
    <xf numFmtId="0" fontId="13" fillId="3" borderId="0" applyNumberFormat="0" applyBorder="0" applyAlignment="0" applyProtection="0"/>
    <xf numFmtId="0" fontId="20" fillId="12" borderId="0" applyNumberFormat="0" applyBorder="0" applyAlignment="0" applyProtection="0"/>
    <xf numFmtId="0" fontId="2" fillId="30" borderId="0" applyNumberFormat="0" applyBorder="0" applyAlignment="0" applyProtection="0"/>
    <xf numFmtId="0" fontId="2" fillId="19" borderId="0" applyNumberFormat="0" applyBorder="0" applyAlignment="0" applyProtection="0"/>
    <xf numFmtId="0" fontId="14" fillId="4" borderId="0" applyNumberFormat="0" applyBorder="0" applyAlignment="0" applyProtection="0"/>
    <xf numFmtId="9" fontId="2" fillId="0" borderId="0" applyFont="0" applyFill="0" applyBorder="0" applyAlignment="0" applyProtection="0"/>
    <xf numFmtId="0" fontId="15" fillId="5" borderId="0" applyNumberFormat="0" applyBorder="0" applyAlignment="0" applyProtection="0"/>
    <xf numFmtId="0" fontId="16" fillId="6" borderId="1" applyNumberFormat="0" applyAlignment="0" applyProtection="0"/>
    <xf numFmtId="0" fontId="2" fillId="15" borderId="0" applyNumberFormat="0" applyBorder="0" applyAlignment="0" applyProtection="0"/>
    <xf numFmtId="0" fontId="20" fillId="16" borderId="0" applyNumberFormat="0" applyBorder="0" applyAlignment="0" applyProtection="0"/>
    <xf numFmtId="168" fontId="2" fillId="0" borderId="0" applyFont="0" applyFill="0" applyBorder="0" applyAlignment="0" applyProtection="0"/>
    <xf numFmtId="0" fontId="20" fillId="25" borderId="0" applyNumberFormat="0" applyBorder="0" applyAlignment="0" applyProtection="0"/>
    <xf numFmtId="0" fontId="20" fillId="17" borderId="0" applyNumberFormat="0" applyBorder="0" applyAlignment="0" applyProtection="0"/>
    <xf numFmtId="0" fontId="2" fillId="10" borderId="0" applyNumberFormat="0" applyBorder="0" applyAlignment="0" applyProtection="0"/>
    <xf numFmtId="0" fontId="20" fillId="16" borderId="0" applyNumberFormat="0" applyBorder="0" applyAlignment="0" applyProtection="0"/>
    <xf numFmtId="0" fontId="2" fillId="14" borderId="0" applyNumberFormat="0" applyBorder="0" applyAlignment="0" applyProtection="0"/>
    <xf numFmtId="0" fontId="2" fillId="10" borderId="0" applyNumberFormat="0" applyBorder="0" applyAlignment="0" applyProtection="0"/>
    <xf numFmtId="0" fontId="20" fillId="24" borderId="0" applyNumberFormat="0" applyBorder="0" applyAlignment="0" applyProtection="0"/>
    <xf numFmtId="0" fontId="20" fillId="16" borderId="0" applyNumberFormat="0" applyBorder="0" applyAlignment="0" applyProtection="0"/>
    <xf numFmtId="0" fontId="20" fillId="29" borderId="0" applyNumberFormat="0" applyBorder="0" applyAlignment="0" applyProtection="0"/>
    <xf numFmtId="0" fontId="2" fillId="14" borderId="0" applyNumberFormat="0" applyBorder="0" applyAlignment="0" applyProtection="0"/>
    <xf numFmtId="0" fontId="13" fillId="3" borderId="0" applyNumberFormat="0" applyBorder="0" applyAlignment="0" applyProtection="0"/>
    <xf numFmtId="0" fontId="14" fillId="4" borderId="0" applyNumberFormat="0" applyBorder="0" applyAlignment="0" applyProtection="0"/>
    <xf numFmtId="9" fontId="2" fillId="0" borderId="0" applyFont="0" applyFill="0" applyBorder="0" applyAlignment="0" applyProtection="0"/>
    <xf numFmtId="0" fontId="2" fillId="31" borderId="0" applyNumberFormat="0" applyBorder="0" applyAlignment="0" applyProtection="0"/>
    <xf numFmtId="0" fontId="20" fillId="17" borderId="0" applyNumberFormat="0" applyBorder="0" applyAlignment="0" applyProtection="0"/>
    <xf numFmtId="0" fontId="18" fillId="7" borderId="4" applyNumberFormat="0" applyAlignment="0" applyProtection="0"/>
    <xf numFmtId="0" fontId="14" fillId="4" borderId="0" applyNumberFormat="0" applyBorder="0" applyAlignment="0" applyProtection="0"/>
    <xf numFmtId="0" fontId="16" fillId="6" borderId="1" applyNumberFormat="0" applyAlignment="0" applyProtection="0"/>
    <xf numFmtId="0" fontId="20" fillId="9" borderId="0" applyNumberFormat="0" applyBorder="0" applyAlignment="0" applyProtection="0"/>
    <xf numFmtId="0" fontId="20" fillId="25" borderId="0" applyNumberFormat="0" applyBorder="0" applyAlignment="0" applyProtection="0"/>
    <xf numFmtId="0" fontId="20" fillId="20" borderId="0" applyNumberFormat="0" applyBorder="0" applyAlignment="0" applyProtection="0"/>
    <xf numFmtId="0" fontId="15" fillId="5" borderId="0" applyNumberFormat="0" applyBorder="0" applyAlignment="0" applyProtection="0"/>
    <xf numFmtId="0" fontId="19" fillId="0" borderId="0" applyNumberFormat="0" applyFill="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5" borderId="0" applyNumberFormat="0" applyBorder="0" applyAlignment="0" applyProtection="0"/>
    <xf numFmtId="0" fontId="13" fillId="3" borderId="0" applyNumberFormat="0" applyBorder="0" applyAlignment="0" applyProtection="0"/>
    <xf numFmtId="0" fontId="19" fillId="0" borderId="0" applyNumberFormat="0" applyFill="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 fillId="23" borderId="0" applyNumberFormat="0" applyBorder="0" applyAlignment="0" applyProtection="0"/>
    <xf numFmtId="0" fontId="20" fillId="29" borderId="0" applyNumberFormat="0" applyBorder="0" applyAlignment="0" applyProtection="0"/>
    <xf numFmtId="0" fontId="15" fillId="5" borderId="0" applyNumberFormat="0" applyBorder="0" applyAlignment="0" applyProtection="0"/>
    <xf numFmtId="0" fontId="17" fillId="0" borderId="3" applyNumberFormat="0" applyFill="0" applyAlignment="0" applyProtection="0"/>
    <xf numFmtId="0" fontId="20" fillId="16" borderId="0" applyNumberFormat="0" applyBorder="0" applyAlignment="0" applyProtection="0"/>
    <xf numFmtId="0" fontId="20" fillId="21" borderId="0" applyNumberFormat="0" applyBorder="0" applyAlignment="0" applyProtection="0"/>
    <xf numFmtId="0" fontId="20" fillId="32" borderId="0" applyNumberFormat="0" applyBorder="0" applyAlignment="0" applyProtection="0"/>
    <xf numFmtId="0" fontId="2" fillId="19" borderId="0" applyNumberFormat="0" applyBorder="0" applyAlignment="0" applyProtection="0"/>
    <xf numFmtId="0" fontId="2" fillId="26" borderId="0" applyNumberFormat="0" applyBorder="0" applyAlignment="0" applyProtection="0"/>
    <xf numFmtId="0" fontId="20" fillId="25" borderId="0" applyNumberFormat="0" applyBorder="0" applyAlignment="0" applyProtection="0"/>
    <xf numFmtId="9" fontId="2" fillId="0" borderId="0" applyFont="0" applyFill="0" applyBorder="0" applyAlignment="0" applyProtection="0"/>
    <xf numFmtId="0" fontId="20" fillId="20" borderId="0" applyNumberFormat="0" applyBorder="0" applyAlignment="0" applyProtection="0"/>
    <xf numFmtId="0" fontId="2" fillId="19" borderId="0" applyNumberFormat="0" applyBorder="0" applyAlignment="0" applyProtection="0"/>
    <xf numFmtId="0" fontId="15" fillId="5" borderId="0" applyNumberFormat="0" applyBorder="0" applyAlignment="0" applyProtection="0"/>
    <xf numFmtId="0" fontId="17" fillId="0" borderId="3" applyNumberFormat="0" applyFill="0" applyAlignment="0" applyProtection="0"/>
    <xf numFmtId="0" fontId="17" fillId="0" borderId="3" applyNumberFormat="0" applyFill="0" applyAlignment="0" applyProtection="0"/>
    <xf numFmtId="0" fontId="12" fillId="0" borderId="0" applyNumberFormat="0" applyFill="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29" borderId="0" applyNumberFormat="0" applyBorder="0" applyAlignment="0" applyProtection="0"/>
    <xf numFmtId="0" fontId="20" fillId="21" borderId="0" applyNumberFormat="0" applyBorder="0" applyAlignment="0" applyProtection="0"/>
    <xf numFmtId="0" fontId="20" fillId="32" borderId="0" applyNumberFormat="0" applyBorder="0" applyAlignment="0" applyProtection="0"/>
    <xf numFmtId="0" fontId="13" fillId="3" borderId="0" applyNumberFormat="0" applyBorder="0" applyAlignment="0" applyProtection="0"/>
    <xf numFmtId="0" fontId="15" fillId="5" borderId="0" applyNumberFormat="0" applyBorder="0" applyAlignment="0" applyProtection="0"/>
    <xf numFmtId="0" fontId="18" fillId="7" borderId="4" applyNumberFormat="0" applyAlignment="0" applyProtection="0"/>
    <xf numFmtId="0" fontId="13" fillId="3" borderId="0" applyNumberFormat="0" applyBorder="0" applyAlignment="0" applyProtection="0"/>
    <xf numFmtId="0" fontId="20" fillId="25" borderId="0" applyNumberFormat="0" applyBorder="0" applyAlignment="0" applyProtection="0"/>
    <xf numFmtId="0" fontId="13" fillId="3" borderId="0" applyNumberFormat="0" applyBorder="0" applyAlignment="0" applyProtection="0"/>
    <xf numFmtId="0" fontId="20" fillId="29" borderId="0" applyNumberFormat="0" applyBorder="0" applyAlignment="0" applyProtection="0"/>
    <xf numFmtId="0" fontId="20" fillId="21" borderId="0" applyNumberFormat="0" applyBorder="0" applyAlignment="0" applyProtection="0"/>
    <xf numFmtId="0" fontId="2" fillId="23" borderId="0" applyNumberFormat="0" applyBorder="0" applyAlignment="0" applyProtection="0"/>
    <xf numFmtId="0" fontId="20" fillId="17" borderId="0" applyNumberFormat="0" applyBorder="0" applyAlignment="0" applyProtection="0"/>
    <xf numFmtId="0" fontId="20" fillId="24" borderId="0" applyNumberFormat="0" applyBorder="0" applyAlignment="0" applyProtection="0"/>
    <xf numFmtId="0" fontId="20" fillId="9" borderId="0" applyNumberFormat="0" applyBorder="0" applyAlignment="0" applyProtection="0"/>
    <xf numFmtId="0" fontId="20" fillId="29" borderId="0" applyNumberFormat="0" applyBorder="0" applyAlignment="0" applyProtection="0"/>
    <xf numFmtId="0" fontId="20" fillId="21" borderId="0" applyNumberFormat="0" applyBorder="0" applyAlignment="0" applyProtection="0"/>
    <xf numFmtId="0" fontId="2" fillId="30" borderId="0" applyNumberFormat="0" applyBorder="0" applyAlignment="0" applyProtection="0"/>
    <xf numFmtId="0" fontId="18" fillId="7" borderId="4" applyNumberFormat="0" applyAlignment="0" applyProtection="0"/>
    <xf numFmtId="0" fontId="20" fillId="24" borderId="0" applyNumberFormat="0" applyBorder="0" applyAlignment="0" applyProtection="0"/>
    <xf numFmtId="0" fontId="20" fillId="25" borderId="0" applyNumberFormat="0" applyBorder="0" applyAlignment="0" applyProtection="0"/>
    <xf numFmtId="0" fontId="17" fillId="0" borderId="3" applyNumberFormat="0" applyFill="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24" borderId="0" applyNumberFormat="0" applyBorder="0" applyAlignment="0" applyProtection="0"/>
    <xf numFmtId="0" fontId="2" fillId="1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0" fillId="9" borderId="0" applyNumberFormat="0" applyBorder="0" applyAlignment="0" applyProtection="0"/>
    <xf numFmtId="0" fontId="20" fillId="17" borderId="0" applyNumberFormat="0" applyBorder="0" applyAlignment="0" applyProtection="0"/>
    <xf numFmtId="0" fontId="2" fillId="11" borderId="0" applyNumberFormat="0" applyBorder="0" applyAlignment="0" applyProtection="0"/>
    <xf numFmtId="0" fontId="20" fillId="13" borderId="0" applyNumberFormat="0" applyBorder="0" applyAlignment="0" applyProtection="0"/>
    <xf numFmtId="0" fontId="12" fillId="0" borderId="0" applyNumberFormat="0" applyFill="0" applyBorder="0" applyAlignment="0" applyProtection="0"/>
    <xf numFmtId="0" fontId="14" fillId="4" borderId="0" applyNumberFormat="0" applyBorder="0" applyAlignment="0" applyProtection="0"/>
    <xf numFmtId="0" fontId="19" fillId="0" borderId="0" applyNumberFormat="0" applyFill="0" applyBorder="0" applyAlignment="0" applyProtection="0"/>
    <xf numFmtId="0" fontId="18" fillId="7" borderId="4" applyNumberFormat="0" applyAlignment="0" applyProtection="0"/>
    <xf numFmtId="0" fontId="2" fillId="23" borderId="0" applyNumberFormat="0" applyBorder="0" applyAlignment="0" applyProtection="0"/>
    <xf numFmtId="0" fontId="20" fillId="20" borderId="0" applyNumberFormat="0" applyBorder="0" applyAlignment="0" applyProtection="0"/>
    <xf numFmtId="0" fontId="2" fillId="30" borderId="0" applyNumberFormat="0" applyBorder="0" applyAlignment="0" applyProtection="0"/>
    <xf numFmtId="0" fontId="2" fillId="22" borderId="0" applyNumberFormat="0" applyBorder="0" applyAlignment="0" applyProtection="0"/>
    <xf numFmtId="0" fontId="7" fillId="0" borderId="6" applyNumberFormat="0" applyFill="0" applyAlignment="0" applyProtection="0"/>
    <xf numFmtId="0" fontId="14" fillId="4" borderId="0" applyNumberFormat="0" applyBorder="0" applyAlignment="0" applyProtection="0"/>
    <xf numFmtId="0" fontId="20" fillId="28" borderId="0" applyNumberFormat="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0" fontId="20" fillId="28" borderId="0" applyNumberFormat="0" applyBorder="0" applyAlignment="0" applyProtection="0"/>
    <xf numFmtId="0" fontId="14" fillId="4" borderId="0" applyNumberFormat="0" applyBorder="0" applyAlignment="0" applyProtection="0"/>
    <xf numFmtId="0" fontId="17" fillId="0" borderId="3" applyNumberFormat="0" applyFill="0" applyAlignment="0" applyProtection="0"/>
    <xf numFmtId="0" fontId="20" fillId="28" borderId="0" applyNumberFormat="0" applyBorder="0" applyAlignment="0" applyProtection="0"/>
    <xf numFmtId="0" fontId="20" fillId="25" borderId="0" applyNumberFormat="0" applyBorder="0" applyAlignment="0" applyProtection="0"/>
    <xf numFmtId="0" fontId="2" fillId="8" borderId="5" applyNumberFormat="0" applyFont="0" applyAlignment="0" applyProtection="0"/>
    <xf numFmtId="0" fontId="20" fillId="32" borderId="0" applyNumberFormat="0" applyBorder="0" applyAlignment="0" applyProtection="0"/>
    <xf numFmtId="0" fontId="16" fillId="6" borderId="1" applyNumberFormat="0" applyAlignment="0" applyProtection="0"/>
    <xf numFmtId="0" fontId="13" fillId="3" borderId="0" applyNumberFormat="0" applyBorder="0" applyAlignment="0" applyProtection="0"/>
    <xf numFmtId="0" fontId="20" fillId="17" borderId="0" applyNumberFormat="0" applyBorder="0" applyAlignment="0" applyProtection="0"/>
    <xf numFmtId="0" fontId="2" fillId="30" borderId="0" applyNumberFormat="0" applyBorder="0" applyAlignment="0" applyProtection="0"/>
    <xf numFmtId="0" fontId="12" fillId="0" borderId="0" applyNumberFormat="0" applyFill="0" applyBorder="0" applyAlignment="0" applyProtection="0"/>
    <xf numFmtId="0" fontId="2" fillId="14" borderId="0" applyNumberFormat="0" applyBorder="0" applyAlignment="0" applyProtection="0"/>
    <xf numFmtId="0" fontId="2" fillId="11" borderId="0" applyNumberFormat="0" applyBorder="0" applyAlignment="0" applyProtection="0"/>
    <xf numFmtId="0" fontId="20" fillId="17" borderId="0" applyNumberFormat="0" applyBorder="0" applyAlignment="0" applyProtection="0"/>
    <xf numFmtId="0" fontId="7" fillId="0" borderId="6" applyNumberFormat="0" applyFill="0" applyAlignment="0" applyProtection="0"/>
    <xf numFmtId="0" fontId="16" fillId="6" borderId="1" applyNumberFormat="0" applyAlignment="0" applyProtection="0"/>
    <xf numFmtId="0" fontId="20" fillId="17" borderId="0" applyNumberFormat="0" applyBorder="0" applyAlignment="0" applyProtection="0"/>
    <xf numFmtId="0" fontId="20" fillId="20" borderId="0" applyNumberFormat="0" applyBorder="0" applyAlignment="0" applyProtection="0"/>
    <xf numFmtId="0" fontId="20" fillId="13" borderId="0" applyNumberFormat="0" applyBorder="0" applyAlignment="0" applyProtection="0"/>
    <xf numFmtId="0" fontId="2" fillId="18" borderId="0" applyNumberFormat="0" applyBorder="0" applyAlignment="0" applyProtection="0"/>
    <xf numFmtId="0" fontId="20" fillId="28"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20" fillId="25" borderId="0" applyNumberFormat="0" applyBorder="0" applyAlignment="0" applyProtection="0"/>
    <xf numFmtId="0" fontId="17" fillId="0" borderId="3" applyNumberFormat="0" applyFill="0" applyAlignment="0" applyProtection="0"/>
    <xf numFmtId="0" fontId="17" fillId="0" borderId="3" applyNumberFormat="0" applyFill="0" applyAlignment="0" applyProtection="0"/>
    <xf numFmtId="0" fontId="20" fillId="21" borderId="0" applyNumberFormat="0" applyBorder="0" applyAlignment="0" applyProtection="0"/>
    <xf numFmtId="0" fontId="20" fillId="17" borderId="0" applyNumberFormat="0" applyBorder="0" applyAlignment="0" applyProtection="0"/>
    <xf numFmtId="0" fontId="2" fillId="8" borderId="5" applyNumberFormat="0" applyFont="0" applyAlignment="0" applyProtection="0"/>
    <xf numFmtId="0" fontId="20" fillId="9"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 fillId="31" borderId="0" applyNumberFormat="0" applyBorder="0" applyAlignment="0" applyProtection="0"/>
    <xf numFmtId="0" fontId="2" fillId="30"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14" fillId="4" borderId="0" applyNumberFormat="0" applyBorder="0" applyAlignment="0" applyProtection="0"/>
    <xf numFmtId="0" fontId="20" fillId="9" borderId="0" applyNumberFormat="0" applyBorder="0" applyAlignment="0" applyProtection="0"/>
    <xf numFmtId="0" fontId="20" fillId="32" borderId="0" applyNumberFormat="0" applyBorder="0" applyAlignment="0" applyProtection="0"/>
    <xf numFmtId="0" fontId="14" fillId="4" borderId="0" applyNumberFormat="0" applyBorder="0" applyAlignment="0" applyProtection="0"/>
    <xf numFmtId="0" fontId="7" fillId="0" borderId="6" applyNumberFormat="0" applyFill="0" applyAlignment="0" applyProtection="0"/>
    <xf numFmtId="0" fontId="20" fillId="21" borderId="0" applyNumberFormat="0" applyBorder="0" applyAlignment="0" applyProtection="0"/>
    <xf numFmtId="0" fontId="20" fillId="16" borderId="0" applyNumberFormat="0" applyBorder="0" applyAlignment="0" applyProtection="0"/>
    <xf numFmtId="0" fontId="15" fillId="5" borderId="0" applyNumberFormat="0" applyBorder="0" applyAlignment="0" applyProtection="0"/>
    <xf numFmtId="0" fontId="2" fillId="30" borderId="0" applyNumberFormat="0" applyBorder="0" applyAlignment="0" applyProtection="0"/>
    <xf numFmtId="0" fontId="20" fillId="12" borderId="0" applyNumberFormat="0" applyBorder="0" applyAlignment="0" applyProtection="0"/>
    <xf numFmtId="0" fontId="14" fillId="4"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20" fillId="29" borderId="0" applyNumberFormat="0" applyBorder="0" applyAlignment="0" applyProtection="0"/>
    <xf numFmtId="0" fontId="20" fillId="17" borderId="0" applyNumberFormat="0" applyBorder="0" applyAlignment="0" applyProtection="0"/>
    <xf numFmtId="0" fontId="20" fillId="32" borderId="0" applyNumberFormat="0" applyBorder="0" applyAlignment="0" applyProtection="0"/>
    <xf numFmtId="0" fontId="20" fillId="24" borderId="0" applyNumberFormat="0" applyBorder="0" applyAlignment="0" applyProtection="0"/>
    <xf numFmtId="0" fontId="20" fillId="16" borderId="0" applyNumberFormat="0" applyBorder="0" applyAlignment="0" applyProtection="0"/>
    <xf numFmtId="166" fontId="2" fillId="0" borderId="0" applyFont="0" applyFill="0" applyBorder="0" applyAlignment="0" applyProtection="0"/>
    <xf numFmtId="0" fontId="20" fillId="32" borderId="0" applyNumberFormat="0" applyBorder="0" applyAlignment="0" applyProtection="0"/>
    <xf numFmtId="0" fontId="20" fillId="12" borderId="0" applyNumberFormat="0" applyBorder="0" applyAlignment="0" applyProtection="0"/>
    <xf numFmtId="0" fontId="20" fillId="24" borderId="0" applyNumberFormat="0" applyBorder="0" applyAlignment="0" applyProtection="0"/>
    <xf numFmtId="0" fontId="12" fillId="0" borderId="0" applyNumberFormat="0" applyFill="0" applyBorder="0" applyAlignment="0" applyProtection="0"/>
    <xf numFmtId="0" fontId="20" fillId="25" borderId="0" applyNumberFormat="0" applyBorder="0" applyAlignment="0" applyProtection="0"/>
    <xf numFmtId="0" fontId="16" fillId="6" borderId="1" applyNumberFormat="0" applyAlignment="0" applyProtection="0"/>
    <xf numFmtId="0" fontId="20" fillId="13" borderId="0" applyNumberFormat="0" applyBorder="0" applyAlignment="0" applyProtection="0"/>
    <xf numFmtId="0" fontId="14" fillId="4" borderId="0" applyNumberFormat="0" applyBorder="0" applyAlignment="0" applyProtection="0"/>
    <xf numFmtId="0" fontId="20" fillId="13" borderId="0" applyNumberFormat="0" applyBorder="0" applyAlignment="0" applyProtection="0"/>
    <xf numFmtId="0" fontId="16" fillId="6" borderId="1" applyNumberFormat="0" applyAlignment="0" applyProtection="0"/>
    <xf numFmtId="167" fontId="2" fillId="0" borderId="0" applyFont="0" applyFill="0" applyBorder="0" applyAlignment="0" applyProtection="0"/>
    <xf numFmtId="0" fontId="19" fillId="0" borderId="0" applyNumberFormat="0" applyFill="0" applyBorder="0" applyAlignment="0" applyProtection="0"/>
    <xf numFmtId="0" fontId="20" fillId="16" borderId="0" applyNumberFormat="0" applyBorder="0" applyAlignment="0" applyProtection="0"/>
    <xf numFmtId="0" fontId="20" fillId="28" borderId="0" applyNumberFormat="0" applyBorder="0" applyAlignment="0" applyProtection="0"/>
    <xf numFmtId="0" fontId="12" fillId="0" borderId="0" applyNumberFormat="0" applyFill="0" applyBorder="0" applyAlignment="0" applyProtection="0"/>
    <xf numFmtId="0" fontId="20" fillId="32" borderId="0" applyNumberFormat="0" applyBorder="0" applyAlignment="0" applyProtection="0"/>
    <xf numFmtId="0" fontId="14" fillId="4" borderId="0" applyNumberFormat="0" applyBorder="0" applyAlignment="0" applyProtection="0"/>
    <xf numFmtId="0" fontId="17" fillId="0" borderId="3" applyNumberFormat="0" applyFill="0" applyAlignment="0" applyProtection="0"/>
    <xf numFmtId="0" fontId="20" fillId="28" borderId="0" applyNumberFormat="0" applyBorder="0" applyAlignment="0" applyProtection="0"/>
    <xf numFmtId="0" fontId="20" fillId="32" borderId="0" applyNumberFormat="0" applyBorder="0" applyAlignment="0" applyProtection="0"/>
    <xf numFmtId="0" fontId="20" fillId="20" borderId="0" applyNumberFormat="0" applyBorder="0" applyAlignment="0" applyProtection="0"/>
    <xf numFmtId="0" fontId="20" fillId="16" borderId="0" applyNumberFormat="0" applyBorder="0" applyAlignment="0" applyProtection="0"/>
    <xf numFmtId="0" fontId="19" fillId="0" borderId="0" applyNumberFormat="0" applyFill="0" applyBorder="0" applyAlignment="0" applyProtection="0"/>
    <xf numFmtId="0" fontId="20" fillId="25" borderId="0" applyNumberFormat="0" applyBorder="0" applyAlignment="0" applyProtection="0"/>
    <xf numFmtId="0" fontId="7" fillId="0" borderId="6" applyNumberFormat="0" applyFill="0" applyAlignment="0" applyProtection="0"/>
    <xf numFmtId="0" fontId="20" fillId="20" borderId="0" applyNumberFormat="0" applyBorder="0" applyAlignment="0" applyProtection="0"/>
    <xf numFmtId="0" fontId="17" fillId="0" borderId="3" applyNumberFormat="0" applyFill="0" applyAlignment="0" applyProtection="0"/>
    <xf numFmtId="0" fontId="16" fillId="6" borderId="1" applyNumberFormat="0" applyAlignment="0" applyProtection="0"/>
    <xf numFmtId="0" fontId="7" fillId="0" borderId="6" applyNumberFormat="0" applyFill="0" applyAlignment="0" applyProtection="0"/>
    <xf numFmtId="0" fontId="20" fillId="29" borderId="0" applyNumberFormat="0" applyBorder="0" applyAlignment="0" applyProtection="0"/>
    <xf numFmtId="0" fontId="20" fillId="28" borderId="0" applyNumberFormat="0" applyBorder="0" applyAlignment="0" applyProtection="0"/>
    <xf numFmtId="0" fontId="19" fillId="0" borderId="0" applyNumberFormat="0" applyFill="0" applyBorder="0" applyAlignment="0" applyProtection="0"/>
    <xf numFmtId="0" fontId="16" fillId="6" borderId="1" applyNumberFormat="0" applyAlignment="0" applyProtection="0"/>
    <xf numFmtId="0" fontId="16" fillId="6" borderId="1" applyNumberFormat="0" applyAlignment="0" applyProtection="0"/>
    <xf numFmtId="0" fontId="13" fillId="3" borderId="0" applyNumberFormat="0" applyBorder="0" applyAlignment="0" applyProtection="0"/>
    <xf numFmtId="0" fontId="16" fillId="6" borderId="1" applyNumberFormat="0" applyAlignment="0" applyProtection="0"/>
    <xf numFmtId="0" fontId="15" fillId="5" borderId="0" applyNumberFormat="0" applyBorder="0" applyAlignment="0" applyProtection="0"/>
    <xf numFmtId="0" fontId="16" fillId="6" borderId="1" applyNumberFormat="0" applyAlignment="0" applyProtection="0"/>
    <xf numFmtId="0" fontId="14" fillId="4" borderId="0" applyNumberFormat="0" applyBorder="0" applyAlignment="0" applyProtection="0"/>
    <xf numFmtId="0" fontId="20" fillId="9" borderId="0" applyNumberFormat="0" applyBorder="0" applyAlignment="0" applyProtection="0"/>
    <xf numFmtId="0" fontId="20" fillId="20" borderId="0" applyNumberFormat="0" applyBorder="0" applyAlignment="0" applyProtection="0"/>
    <xf numFmtId="0" fontId="13" fillId="3" borderId="0" applyNumberFormat="0" applyBorder="0" applyAlignment="0" applyProtection="0"/>
    <xf numFmtId="0" fontId="20" fillId="28" borderId="0" applyNumberFormat="0" applyBorder="0" applyAlignment="0" applyProtection="0"/>
    <xf numFmtId="0" fontId="20" fillId="16" borderId="0" applyNumberFormat="0" applyBorder="0" applyAlignment="0" applyProtection="0"/>
    <xf numFmtId="0" fontId="20" fillId="12" borderId="0" applyNumberFormat="0" applyBorder="0" applyAlignment="0" applyProtection="0"/>
    <xf numFmtId="0" fontId="15" fillId="5" borderId="0" applyNumberFormat="0" applyBorder="0" applyAlignment="0" applyProtection="0"/>
    <xf numFmtId="0" fontId="20" fillId="29" borderId="0" applyNumberFormat="0" applyBorder="0" applyAlignment="0" applyProtection="0"/>
    <xf numFmtId="0" fontId="17" fillId="0" borderId="3" applyNumberFormat="0" applyFill="0" applyAlignment="0" applyProtection="0"/>
    <xf numFmtId="0" fontId="19" fillId="0" borderId="0" applyNumberFormat="0" applyFill="0" applyBorder="0" applyAlignment="0" applyProtection="0"/>
    <xf numFmtId="0" fontId="7" fillId="0" borderId="6" applyNumberFormat="0" applyFill="0" applyAlignment="0" applyProtection="0"/>
    <xf numFmtId="0" fontId="2" fillId="26" borderId="0" applyNumberFormat="0" applyBorder="0" applyAlignment="0" applyProtection="0"/>
    <xf numFmtId="0" fontId="20" fillId="32" borderId="0" applyNumberFormat="0" applyBorder="0" applyAlignment="0" applyProtection="0"/>
    <xf numFmtId="0" fontId="2" fillId="26" borderId="0" applyNumberFormat="0" applyBorder="0" applyAlignment="0" applyProtection="0"/>
    <xf numFmtId="0" fontId="20" fillId="9" borderId="0" applyNumberFormat="0" applyBorder="0" applyAlignment="0" applyProtection="0"/>
    <xf numFmtId="0" fontId="2" fillId="8" borderId="5" applyNumberFormat="0" applyFont="0" applyAlignment="0" applyProtection="0"/>
    <xf numFmtId="0" fontId="2" fillId="10" borderId="0" applyNumberFormat="0" applyBorder="0" applyAlignment="0" applyProtection="0"/>
    <xf numFmtId="0" fontId="20" fillId="9" borderId="0" applyNumberFormat="0" applyBorder="0" applyAlignment="0" applyProtection="0"/>
    <xf numFmtId="0" fontId="20" fillId="25" borderId="0" applyNumberFormat="0" applyBorder="0" applyAlignment="0" applyProtection="0"/>
    <xf numFmtId="0" fontId="12" fillId="0" borderId="0" applyNumberFormat="0" applyFill="0" applyBorder="0" applyAlignment="0" applyProtection="0"/>
    <xf numFmtId="0" fontId="20" fillId="17" borderId="0" applyNumberFormat="0" applyBorder="0" applyAlignment="0" applyProtection="0"/>
    <xf numFmtId="0" fontId="13" fillId="3" borderId="0" applyNumberFormat="0" applyBorder="0" applyAlignment="0" applyProtection="0"/>
    <xf numFmtId="0" fontId="19" fillId="0" borderId="0" applyNumberFormat="0" applyFill="0" applyBorder="0" applyAlignment="0" applyProtection="0"/>
    <xf numFmtId="0" fontId="2" fillId="14" borderId="0" applyNumberFormat="0" applyBorder="0" applyAlignment="0" applyProtection="0"/>
    <xf numFmtId="0" fontId="2" fillId="8" borderId="5" applyNumberFormat="0" applyFont="0" applyAlignment="0" applyProtection="0"/>
    <xf numFmtId="0" fontId="20" fillId="28" borderId="0" applyNumberFormat="0" applyBorder="0" applyAlignment="0" applyProtection="0"/>
    <xf numFmtId="0" fontId="20" fillId="29" borderId="0" applyNumberFormat="0" applyBorder="0" applyAlignment="0" applyProtection="0"/>
    <xf numFmtId="0" fontId="18" fillId="7" borderId="4" applyNumberFormat="0" applyAlignment="0" applyProtection="0"/>
    <xf numFmtId="0" fontId="20" fillId="32" borderId="0" applyNumberFormat="0" applyBorder="0" applyAlignment="0" applyProtection="0"/>
    <xf numFmtId="0" fontId="20" fillId="32" borderId="0" applyNumberFormat="0" applyBorder="0" applyAlignment="0" applyProtection="0"/>
    <xf numFmtId="0" fontId="2" fillId="19" borderId="0" applyNumberFormat="0" applyBorder="0" applyAlignment="0" applyProtection="0"/>
    <xf numFmtId="9" fontId="2" fillId="0" borderId="0" applyFont="0" applyFill="0" applyBorder="0" applyAlignment="0" applyProtection="0"/>
    <xf numFmtId="0" fontId="20" fillId="25" borderId="0" applyNumberFormat="0" applyBorder="0" applyAlignment="0" applyProtection="0"/>
    <xf numFmtId="0" fontId="13" fillId="3" borderId="0" applyNumberFormat="0" applyBorder="0" applyAlignment="0" applyProtection="0"/>
    <xf numFmtId="0" fontId="7" fillId="0" borderId="6" applyNumberFormat="0" applyFill="0" applyAlignment="0" applyProtection="0"/>
    <xf numFmtId="0" fontId="20" fillId="16" borderId="0" applyNumberFormat="0" applyBorder="0" applyAlignment="0" applyProtection="0"/>
    <xf numFmtId="0" fontId="7" fillId="0" borderId="6" applyNumberFormat="0" applyFill="0" applyAlignment="0" applyProtection="0"/>
    <xf numFmtId="0" fontId="17" fillId="0" borderId="3" applyNumberFormat="0" applyFill="0" applyAlignment="0" applyProtection="0"/>
    <xf numFmtId="167" fontId="2" fillId="0" borderId="0" applyFont="0" applyFill="0" applyBorder="0" applyAlignment="0" applyProtection="0"/>
    <xf numFmtId="0" fontId="19" fillId="0" borderId="0" applyNumberFormat="0" applyFill="0" applyBorder="0" applyAlignment="0" applyProtection="0"/>
    <xf numFmtId="0" fontId="20" fillId="9" borderId="0" applyNumberFormat="0" applyBorder="0" applyAlignment="0" applyProtection="0"/>
    <xf numFmtId="0" fontId="20" fillId="32" borderId="0" applyNumberFormat="0" applyBorder="0" applyAlignment="0" applyProtection="0"/>
    <xf numFmtId="0" fontId="14" fillId="4" borderId="0" applyNumberFormat="0" applyBorder="0" applyAlignment="0" applyProtection="0"/>
    <xf numFmtId="0" fontId="20" fillId="17" borderId="0" applyNumberFormat="0" applyBorder="0" applyAlignment="0" applyProtection="0"/>
    <xf numFmtId="0" fontId="15" fillId="5" borderId="0" applyNumberFormat="0" applyBorder="0" applyAlignment="0" applyProtection="0"/>
    <xf numFmtId="0" fontId="20" fillId="16" borderId="0" applyNumberFormat="0" applyBorder="0" applyAlignment="0" applyProtection="0"/>
    <xf numFmtId="0" fontId="7" fillId="0" borderId="6" applyNumberFormat="0" applyFill="0" applyAlignment="0" applyProtection="0"/>
    <xf numFmtId="0" fontId="20" fillId="24" borderId="0" applyNumberFormat="0" applyBorder="0" applyAlignment="0" applyProtection="0"/>
    <xf numFmtId="0" fontId="2" fillId="26"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1"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20" fillId="20" borderId="0" applyNumberFormat="0" applyBorder="0" applyAlignment="0" applyProtection="0"/>
    <xf numFmtId="168" fontId="2" fillId="0" borderId="0" applyFont="0" applyFill="0" applyBorder="0" applyAlignment="0" applyProtection="0"/>
    <xf numFmtId="0" fontId="20" fillId="25" borderId="0" applyNumberFormat="0" applyBorder="0" applyAlignment="0" applyProtection="0"/>
    <xf numFmtId="0" fontId="20" fillId="13" borderId="0" applyNumberFormat="0" applyBorder="0" applyAlignment="0" applyProtection="0"/>
    <xf numFmtId="0" fontId="15" fillId="5" borderId="0" applyNumberFormat="0" applyBorder="0" applyAlignment="0" applyProtection="0"/>
    <xf numFmtId="0" fontId="20" fillId="12" borderId="0" applyNumberFormat="0" applyBorder="0" applyAlignment="0" applyProtection="0"/>
    <xf numFmtId="0" fontId="7" fillId="0" borderId="6" applyNumberFormat="0" applyFill="0" applyAlignment="0" applyProtection="0"/>
    <xf numFmtId="0" fontId="20" fillId="13" borderId="0" applyNumberFormat="0" applyBorder="0" applyAlignment="0" applyProtection="0"/>
    <xf numFmtId="167" fontId="2" fillId="0" borderId="0" applyFont="0" applyFill="0" applyBorder="0" applyAlignment="0" applyProtection="0"/>
    <xf numFmtId="0" fontId="16" fillId="6" borderId="1" applyNumberFormat="0" applyAlignment="0" applyProtection="0"/>
    <xf numFmtId="0" fontId="14" fillId="4" borderId="0" applyNumberFormat="0" applyBorder="0" applyAlignment="0" applyProtection="0"/>
    <xf numFmtId="168" fontId="2" fillId="0" borderId="0" applyFont="0" applyFill="0" applyBorder="0" applyAlignment="0" applyProtection="0"/>
    <xf numFmtId="0" fontId="18" fillId="7" borderId="4" applyNumberFormat="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16"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16" fillId="6" borderId="1" applyNumberFormat="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2" fillId="27"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16" fillId="6" borderId="1" applyNumberFormat="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4" fillId="4"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3"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13" fillId="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13" fillId="3"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9" fillId="0" borderId="0" applyNumberForma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7" borderId="0" applyNumberFormat="0" applyBorder="0" applyAlignment="0" applyProtection="0"/>
    <xf numFmtId="0" fontId="20" fillId="13"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20" fillId="9" borderId="0" applyNumberFormat="0" applyBorder="0" applyAlignment="0" applyProtection="0"/>
    <xf numFmtId="0" fontId="20" fillId="20" borderId="0" applyNumberFormat="0" applyBorder="0" applyAlignment="0" applyProtection="0"/>
    <xf numFmtId="0" fontId="16" fillId="6" borderId="1" applyNumberFormat="0" applyAlignment="0" applyProtection="0"/>
    <xf numFmtId="0" fontId="13" fillId="3" borderId="0" applyNumberFormat="0" applyBorder="0" applyAlignment="0" applyProtection="0"/>
    <xf numFmtId="167" fontId="2" fillId="0" borderId="0" applyFont="0" applyFill="0" applyBorder="0" applyAlignment="0" applyProtection="0"/>
    <xf numFmtId="0" fontId="20" fillId="17" borderId="0" applyNumberFormat="0" applyBorder="0" applyAlignment="0" applyProtection="0"/>
    <xf numFmtId="0" fontId="20" fillId="21" borderId="0" applyNumberFormat="0" applyBorder="0" applyAlignment="0" applyProtection="0"/>
    <xf numFmtId="168" fontId="2" fillId="0" borderId="0" applyFont="0" applyFill="0" applyBorder="0" applyAlignment="0" applyProtection="0"/>
    <xf numFmtId="0" fontId="20" fillId="12" borderId="0" applyNumberFormat="0" applyBorder="0" applyAlignment="0" applyProtection="0"/>
    <xf numFmtId="0" fontId="20" fillId="9"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13" fillId="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19" fillId="0" borderId="0" applyNumberForma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1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18" fillId="7" borderId="4"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9" borderId="0" applyNumberFormat="0" applyBorder="0" applyAlignment="0" applyProtection="0"/>
    <xf numFmtId="0" fontId="14" fillId="4"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7" fillId="0" borderId="6" applyNumberFormat="0" applyFill="0" applyAlignment="0" applyProtection="0"/>
    <xf numFmtId="0" fontId="20" fillId="24" borderId="0" applyNumberFormat="0" applyBorder="0" applyAlignment="0" applyProtection="0"/>
    <xf numFmtId="0" fontId="20" fillId="25" borderId="0" applyNumberFormat="0" applyBorder="0" applyAlignment="0" applyProtection="0"/>
    <xf numFmtId="0" fontId="20" fillId="17" borderId="0" applyNumberFormat="0" applyBorder="0" applyAlignment="0" applyProtection="0"/>
    <xf numFmtId="0" fontId="17" fillId="0" borderId="3" applyNumberFormat="0" applyFill="0" applyAlignment="0" applyProtection="0"/>
    <xf numFmtId="0" fontId="20" fillId="28"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8" fillId="7" borderId="4"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8" fillId="7" borderId="4" applyNumberFormat="0" applyAlignment="0" applyProtection="0"/>
    <xf numFmtId="0" fontId="17" fillId="0" borderId="3"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16" fillId="6" borderId="1" applyNumberFormat="0" applyAlignment="0" applyProtection="0"/>
    <xf numFmtId="0" fontId="20" fillId="20" borderId="0" applyNumberFormat="0" applyBorder="0" applyAlignment="0" applyProtection="0"/>
    <xf numFmtId="0" fontId="20" fillId="21" borderId="0" applyNumberFormat="0" applyBorder="0" applyAlignment="0" applyProtection="0"/>
    <xf numFmtId="0" fontId="20" fillId="13" borderId="0" applyNumberFormat="0" applyBorder="0" applyAlignment="0" applyProtection="0"/>
    <xf numFmtId="0" fontId="20" fillId="12"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6"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4" borderId="0" applyNumberFormat="0" applyBorder="0" applyAlignment="0" applyProtection="0"/>
    <xf numFmtId="0" fontId="20" fillId="32" borderId="0" applyNumberFormat="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7" fillId="0" borderId="3" applyNumberFormat="0" applyFill="0" applyAlignment="0" applyProtection="0"/>
    <xf numFmtId="0" fontId="7" fillId="0" borderId="6" applyNumberFormat="0" applyFill="0" applyAlignment="0" applyProtection="0"/>
    <xf numFmtId="0" fontId="20" fillId="9" borderId="0" applyNumberFormat="0" applyBorder="0" applyAlignment="0" applyProtection="0"/>
    <xf numFmtId="0" fontId="17" fillId="0" borderId="3" applyNumberFormat="0" applyFill="0" applyAlignment="0" applyProtection="0"/>
    <xf numFmtId="0" fontId="16" fillId="6" borderId="1"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20" fillId="28" borderId="0" applyNumberFormat="0" applyBorder="0" applyAlignment="0" applyProtection="0"/>
    <xf numFmtId="0" fontId="17" fillId="0" borderId="3" applyNumberFormat="0" applyFill="0" applyAlignment="0" applyProtection="0"/>
    <xf numFmtId="0" fontId="20" fillId="16" borderId="0" applyNumberFormat="0" applyBorder="0" applyAlignment="0" applyProtection="0"/>
    <xf numFmtId="0" fontId="20" fillId="17" borderId="0" applyNumberFormat="0" applyBorder="0" applyAlignment="0" applyProtection="0"/>
    <xf numFmtId="167" fontId="2" fillId="0" borderId="0" applyFon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15" fillId="5"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9" borderId="0" applyNumberFormat="0" applyBorder="0" applyAlignment="0" applyProtection="0"/>
    <xf numFmtId="0" fontId="20" fillId="32" borderId="0" applyNumberFormat="0" applyBorder="0" applyAlignment="0" applyProtection="0"/>
    <xf numFmtId="0" fontId="19" fillId="0" borderId="0" applyNumberForma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6" fillId="6" borderId="1"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6" fillId="6" borderId="1" applyNumberFormat="0" applyAlignment="0" applyProtection="0"/>
    <xf numFmtId="0" fontId="15" fillId="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18" fillId="7" borderId="4" applyNumberFormat="0" applyAlignment="0" applyProtection="0"/>
    <xf numFmtId="0" fontId="20" fillId="20"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7" fillId="0" borderId="6" applyNumberFormat="0" applyFill="0" applyAlignment="0" applyProtection="0"/>
    <xf numFmtId="0" fontId="20" fillId="29" borderId="0" applyNumberFormat="0" applyBorder="0" applyAlignment="0" applyProtection="0"/>
    <xf numFmtId="0" fontId="20" fillId="32" borderId="0" applyNumberFormat="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3" borderId="0" applyNumberFormat="0" applyBorder="0" applyAlignment="0" applyProtection="0"/>
    <xf numFmtId="0" fontId="2" fillId="30"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4" borderId="0" applyNumberFormat="0" applyBorder="0" applyAlignment="0" applyProtection="0"/>
    <xf numFmtId="0" fontId="20" fillId="3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15" fillId="5"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2" fillId="10"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6"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9"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168" fontId="2" fillId="0" borderId="0" applyFon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20" fillId="20" borderId="0" applyNumberFormat="0" applyBorder="0" applyAlignment="0" applyProtection="0"/>
    <xf numFmtId="0" fontId="13" fillId="3" borderId="0" applyNumberFormat="0" applyBorder="0" applyAlignment="0" applyProtection="0"/>
    <xf numFmtId="167" fontId="2" fillId="0" borderId="0" applyFont="0" applyFill="0" applyBorder="0" applyAlignment="0" applyProtection="0"/>
    <xf numFmtId="0" fontId="20" fillId="17" borderId="0" applyNumberFormat="0" applyBorder="0" applyAlignment="0" applyProtection="0"/>
    <xf numFmtId="0" fontId="20" fillId="21" borderId="0" applyNumberFormat="0" applyBorder="0" applyAlignment="0" applyProtection="0"/>
    <xf numFmtId="0" fontId="2" fillId="10" borderId="0" applyNumberFormat="0" applyBorder="0" applyAlignment="0" applyProtection="0"/>
    <xf numFmtId="168" fontId="2" fillId="0" borderId="0" applyFont="0" applyFill="0" applyBorder="0" applyAlignment="0" applyProtection="0"/>
    <xf numFmtId="0" fontId="20" fillId="12" borderId="0" applyNumberFormat="0" applyBorder="0" applyAlignment="0" applyProtection="0"/>
    <xf numFmtId="0" fontId="20" fillId="9"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3" fillId="3" borderId="0" applyNumberFormat="0" applyBorder="0" applyAlignment="0" applyProtection="0"/>
    <xf numFmtId="0" fontId="7" fillId="0" borderId="6" applyNumberFormat="0" applyFill="0" applyAlignment="0" applyProtection="0"/>
    <xf numFmtId="0" fontId="20" fillId="9" borderId="0" applyNumberFormat="0" applyBorder="0" applyAlignment="0" applyProtection="0"/>
    <xf numFmtId="0" fontId="2" fillId="11" borderId="0" applyNumberFormat="0" applyBorder="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13" fillId="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0" fillId="32"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18" fillId="7" borderId="4"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14" fillId="4" borderId="0" applyNumberFormat="0" applyBorder="0" applyAlignment="0" applyProtection="0"/>
    <xf numFmtId="0" fontId="20" fillId="25"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8" fillId="7" borderId="4"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8" fillId="7" borderId="4" applyNumberFormat="0" applyAlignment="0" applyProtection="0"/>
    <xf numFmtId="0" fontId="17" fillId="0" borderId="3"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2" fillId="0" borderId="0" applyNumberFormat="0" applyFill="0" applyBorder="0" applyAlignment="0" applyProtection="0"/>
    <xf numFmtId="0" fontId="2" fillId="10"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12"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6"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4" borderId="0" applyNumberFormat="0" applyBorder="0" applyAlignment="0" applyProtection="0"/>
    <xf numFmtId="0" fontId="20" fillId="32" borderId="0" applyNumberFormat="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7" fillId="0" borderId="3" applyNumberFormat="0" applyFill="0" applyAlignment="0" applyProtection="0"/>
    <xf numFmtId="0" fontId="7" fillId="0" borderId="6" applyNumberFormat="0" applyFill="0" applyAlignment="0" applyProtection="0"/>
    <xf numFmtId="0" fontId="20" fillId="9" borderId="0" applyNumberFormat="0" applyBorder="0" applyAlignment="0" applyProtection="0"/>
    <xf numFmtId="0" fontId="17" fillId="0" borderId="3" applyNumberFormat="0" applyFill="0" applyAlignment="0" applyProtection="0"/>
    <xf numFmtId="0" fontId="16" fillId="6" borderId="1"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6" fillId="6" borderId="1"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6" fillId="6" borderId="1" applyNumberFormat="0" applyAlignment="0" applyProtection="0"/>
    <xf numFmtId="0" fontId="15" fillId="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7" fillId="0" borderId="6" applyNumberFormat="0" applyFill="0" applyAlignment="0" applyProtection="0"/>
    <xf numFmtId="0" fontId="20" fillId="28" borderId="0" applyNumberFormat="0" applyBorder="0" applyAlignment="0" applyProtection="0"/>
    <xf numFmtId="0" fontId="20" fillId="32" borderId="0" applyNumberFormat="0" applyBorder="0" applyAlignment="0" applyProtection="0"/>
    <xf numFmtId="0" fontId="20" fillId="9" borderId="0" applyNumberFormat="0" applyBorder="0" applyAlignment="0" applyProtection="0"/>
    <xf numFmtId="0" fontId="20" fillId="12" borderId="0" applyNumberFormat="0" applyBorder="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2"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15" fillId="5"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0" fillId="32"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14" fillId="4"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0" fillId="28" borderId="0" applyNumberFormat="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8" fillId="7" borderId="4" applyNumberFormat="0" applyAlignment="0" applyProtection="0"/>
    <xf numFmtId="0" fontId="20" fillId="16"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7" fillId="0" borderId="6" applyNumberFormat="0" applyFill="0" applyAlignment="0" applyProtection="0"/>
    <xf numFmtId="0" fontId="20" fillId="24"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19" borderId="0" applyNumberFormat="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14" fillId="4"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3"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7" fillId="0" borderId="6" applyNumberFormat="0" applyFill="0" applyAlignment="0" applyProtection="0"/>
    <xf numFmtId="0" fontId="20" fillId="13"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0" fillId="16" borderId="0" applyNumberFormat="0" applyBorder="0" applyAlignment="0" applyProtection="0"/>
    <xf numFmtId="0" fontId="7" fillId="0" borderId="6" applyNumberFormat="0" applyFill="0" applyAlignment="0" applyProtection="0"/>
    <xf numFmtId="0" fontId="20" fillId="9" borderId="0" applyNumberFormat="0" applyBorder="0" applyAlignment="0" applyProtection="0"/>
    <xf numFmtId="0" fontId="7" fillId="0" borderId="6"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5" fillId="5" borderId="0" applyNumberFormat="0" applyBorder="0" applyAlignment="0" applyProtection="0"/>
    <xf numFmtId="0" fontId="14" fillId="4"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168" fontId="2" fillId="0" borderId="0" applyFon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3"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20" fillId="20" borderId="0" applyNumberFormat="0" applyBorder="0" applyAlignment="0" applyProtection="0"/>
    <xf numFmtId="0" fontId="20" fillId="16" borderId="0" applyNumberFormat="0" applyBorder="0" applyAlignment="0" applyProtection="0"/>
    <xf numFmtId="0" fontId="13" fillId="3" borderId="0" applyNumberFormat="0" applyBorder="0" applyAlignment="0" applyProtection="0"/>
    <xf numFmtId="167" fontId="2" fillId="0" borderId="0" applyFont="0" applyFill="0" applyBorder="0" applyAlignment="0" applyProtection="0"/>
    <xf numFmtId="0" fontId="20" fillId="17" borderId="0" applyNumberFormat="0" applyBorder="0" applyAlignment="0" applyProtection="0"/>
    <xf numFmtId="0" fontId="20" fillId="21" borderId="0" applyNumberFormat="0" applyBorder="0" applyAlignment="0" applyProtection="0"/>
    <xf numFmtId="168" fontId="2" fillId="0" borderId="0" applyFont="0" applyFill="0" applyBorder="0" applyAlignment="0" applyProtection="0"/>
    <xf numFmtId="0" fontId="20" fillId="12" borderId="0" applyNumberFormat="0" applyBorder="0" applyAlignment="0" applyProtection="0"/>
    <xf numFmtId="0" fontId="20" fillId="9"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20" borderId="0" applyNumberFormat="0" applyBorder="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13" fillId="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4" borderId="0" applyNumberFormat="0" applyBorder="0" applyAlignment="0" applyProtection="0"/>
    <xf numFmtId="0" fontId="20" fillId="32"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0" fillId="32" borderId="0" applyNumberFormat="0" applyBorder="0" applyAlignment="0" applyProtection="0"/>
    <xf numFmtId="0" fontId="20" fillId="29"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18" fillId="7" borderId="4"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7" borderId="0" applyNumberFormat="0" applyBorder="0" applyAlignment="0" applyProtection="0"/>
    <xf numFmtId="0" fontId="7" fillId="0" borderId="6" applyNumberFormat="0" applyFill="0" applyAlignment="0" applyProtection="0"/>
    <xf numFmtId="0" fontId="20" fillId="28"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8" fillId="7" borderId="4"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8" fillId="7" borderId="4" applyNumberFormat="0" applyAlignment="0" applyProtection="0"/>
    <xf numFmtId="0" fontId="17" fillId="0" borderId="3"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9"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6"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4"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7" fillId="0" borderId="3" applyNumberFormat="0" applyFill="0" applyAlignment="0" applyProtection="0"/>
    <xf numFmtId="0" fontId="7" fillId="0" borderId="6" applyNumberFormat="0" applyFill="0" applyAlignment="0" applyProtection="0"/>
    <xf numFmtId="0" fontId="20" fillId="9" borderId="0" applyNumberFormat="0" applyBorder="0" applyAlignment="0" applyProtection="0"/>
    <xf numFmtId="0" fontId="17" fillId="0" borderId="3" applyNumberFormat="0" applyFill="0" applyAlignment="0" applyProtection="0"/>
    <xf numFmtId="0" fontId="16" fillId="6" borderId="1"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6" fillId="6" borderId="1"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6" fillId="6" borderId="1" applyNumberFormat="0" applyAlignment="0" applyProtection="0"/>
    <xf numFmtId="0" fontId="15" fillId="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7" fillId="0" borderId="6" applyNumberFormat="0" applyFill="0" applyAlignment="0" applyProtection="0"/>
    <xf numFmtId="0" fontId="20" fillId="25" borderId="0" applyNumberFormat="0" applyBorder="0" applyAlignment="0" applyProtection="0"/>
    <xf numFmtId="0" fontId="20" fillId="32" borderId="0" applyNumberFormat="0" applyBorder="0" applyAlignment="0" applyProtection="0"/>
    <xf numFmtId="0" fontId="20" fillId="9" borderId="0" applyNumberFormat="0" applyBorder="0" applyAlignment="0" applyProtection="0"/>
    <xf numFmtId="0" fontId="15" fillId="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14" fillId="4"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13" fillId="3" borderId="0" applyNumberFormat="0" applyBorder="0" applyAlignment="0" applyProtection="0"/>
    <xf numFmtId="0" fontId="2" fillId="8" borderId="5" applyNumberFormat="0" applyFont="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10" borderId="0" applyNumberFormat="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20"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7" fillId="0" borderId="6" applyNumberFormat="0" applyFill="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2"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166" fontId="2" fillId="0" borderId="0" applyFont="0" applyFill="0" applyBorder="0" applyAlignment="0" applyProtection="0"/>
    <xf numFmtId="0" fontId="2" fillId="8" borderId="5"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5" applyNumberFormat="0" applyFont="0" applyAlignment="0" applyProtection="0"/>
    <xf numFmtId="0" fontId="2" fillId="8" borderId="5" applyNumberFormat="0" applyFont="0" applyAlignment="0" applyProtection="0"/>
    <xf numFmtId="0" fontId="2" fillId="8" borderId="5" applyNumberFormat="0" applyFont="0" applyAlignment="0" applyProtection="0"/>
    <xf numFmtId="166" fontId="2" fillId="0" borderId="0" applyFont="0" applyFill="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15" fillId="5"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167" fontId="2" fillId="0" borderId="0" applyFont="0" applyFill="0" applyBorder="0" applyAlignment="0" applyProtection="0"/>
    <xf numFmtId="0" fontId="13" fillId="3" borderId="0" applyNumberFormat="0" applyBorder="0" applyAlignment="0" applyProtection="0"/>
    <xf numFmtId="0" fontId="20" fillId="29" borderId="0" applyNumberFormat="0" applyBorder="0" applyAlignment="0" applyProtection="0"/>
    <xf numFmtId="0" fontId="20" fillId="9" borderId="0" applyNumberFormat="0" applyBorder="0" applyAlignment="0" applyProtection="0"/>
    <xf numFmtId="0" fontId="18" fillId="7" borderId="4" applyNumberFormat="0" applyAlignment="0" applyProtection="0"/>
    <xf numFmtId="0" fontId="20" fillId="24" borderId="0" applyNumberFormat="0" applyBorder="0" applyAlignment="0" applyProtection="0"/>
    <xf numFmtId="0" fontId="20" fillId="28" borderId="0" applyNumberFormat="0" applyBorder="0" applyAlignment="0" applyProtection="0"/>
    <xf numFmtId="0" fontId="2" fillId="26" borderId="0" applyNumberFormat="0" applyBorder="0" applyAlignment="0" applyProtection="0"/>
    <xf numFmtId="0" fontId="14" fillId="4" borderId="0" applyNumberFormat="0" applyBorder="0" applyAlignment="0" applyProtection="0"/>
    <xf numFmtId="0" fontId="20" fillId="29" borderId="0" applyNumberFormat="0" applyBorder="0" applyAlignment="0" applyProtection="0"/>
    <xf numFmtId="0" fontId="13" fillId="3" borderId="0" applyNumberFormat="0" applyBorder="0" applyAlignment="0" applyProtection="0"/>
    <xf numFmtId="0" fontId="7" fillId="0" borderId="6" applyNumberFormat="0" applyFill="0" applyAlignment="0" applyProtection="0"/>
    <xf numFmtId="0" fontId="20" fillId="16" borderId="0" applyNumberFormat="0" applyBorder="0" applyAlignment="0" applyProtection="0"/>
    <xf numFmtId="0" fontId="7" fillId="0" borderId="6" applyNumberFormat="0" applyFill="0" applyAlignment="0" applyProtection="0"/>
    <xf numFmtId="0" fontId="17" fillId="0" borderId="3" applyNumberFormat="0" applyFill="0" applyAlignment="0" applyProtection="0"/>
    <xf numFmtId="167" fontId="2" fillId="0" borderId="0" applyFont="0" applyFill="0" applyBorder="0" applyAlignment="0" applyProtection="0"/>
    <xf numFmtId="0" fontId="19" fillId="0" borderId="0" applyNumberFormat="0" applyFill="0" applyBorder="0" applyAlignment="0" applyProtection="0"/>
    <xf numFmtId="0" fontId="20" fillId="9" borderId="0" applyNumberFormat="0" applyBorder="0" applyAlignment="0" applyProtection="0"/>
    <xf numFmtId="0" fontId="20" fillId="29" borderId="0" applyNumberFormat="0" applyBorder="0" applyAlignment="0" applyProtection="0"/>
    <xf numFmtId="0" fontId="14" fillId="4" borderId="0" applyNumberFormat="0" applyBorder="0" applyAlignment="0" applyProtection="0"/>
    <xf numFmtId="0" fontId="20" fillId="17" borderId="0" applyNumberFormat="0" applyBorder="0" applyAlignment="0" applyProtection="0"/>
    <xf numFmtId="0" fontId="15" fillId="5" borderId="0" applyNumberFormat="0" applyBorder="0" applyAlignment="0" applyProtection="0"/>
    <xf numFmtId="0" fontId="20" fillId="16" borderId="0" applyNumberFormat="0" applyBorder="0" applyAlignment="0" applyProtection="0"/>
    <xf numFmtId="0" fontId="7" fillId="0" borderId="6" applyNumberFormat="0" applyFill="0" applyAlignment="0" applyProtection="0"/>
    <xf numFmtId="0" fontId="20" fillId="24"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1" borderId="0" applyNumberFormat="0" applyBorder="0" applyAlignment="0" applyProtection="0"/>
    <xf numFmtId="0" fontId="12" fillId="0" borderId="0" applyNumberFormat="0" applyFill="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5" borderId="0" applyNumberFormat="0" applyBorder="0" applyAlignment="0" applyProtection="0"/>
    <xf numFmtId="0" fontId="20" fillId="13" borderId="0" applyNumberFormat="0" applyBorder="0" applyAlignment="0" applyProtection="0"/>
    <xf numFmtId="0" fontId="15" fillId="5" borderId="0" applyNumberFormat="0" applyBorder="0" applyAlignment="0" applyProtection="0"/>
    <xf numFmtId="0" fontId="20" fillId="12" borderId="0" applyNumberFormat="0" applyBorder="0" applyAlignment="0" applyProtection="0"/>
    <xf numFmtId="0" fontId="7" fillId="0" borderId="6" applyNumberFormat="0" applyFill="0" applyAlignment="0" applyProtection="0"/>
    <xf numFmtId="0" fontId="20" fillId="13" borderId="0" applyNumberFormat="0" applyBorder="0" applyAlignment="0" applyProtection="0"/>
    <xf numFmtId="167" fontId="2" fillId="0" borderId="0" applyFont="0" applyFill="0" applyBorder="0" applyAlignment="0" applyProtection="0"/>
    <xf numFmtId="0" fontId="16" fillId="6" borderId="1" applyNumberFormat="0" applyAlignment="0" applyProtection="0"/>
    <xf numFmtId="0" fontId="20" fillId="32" borderId="0" applyNumberFormat="0" applyBorder="0" applyAlignment="0" applyProtection="0"/>
    <xf numFmtId="0" fontId="14" fillId="4" borderId="0" applyNumberFormat="0" applyBorder="0" applyAlignment="0" applyProtection="0"/>
    <xf numFmtId="0" fontId="18" fillId="7" borderId="4" applyNumberFormat="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20" fillId="9" borderId="0" applyNumberFormat="0" applyBorder="0" applyAlignment="0" applyProtection="0"/>
    <xf numFmtId="0" fontId="20" fillId="20" borderId="0" applyNumberFormat="0" applyBorder="0" applyAlignment="0" applyProtection="0"/>
    <xf numFmtId="0" fontId="16" fillId="6" borderId="1" applyNumberFormat="0" applyAlignment="0" applyProtection="0"/>
    <xf numFmtId="0" fontId="13" fillId="3" borderId="0" applyNumberFormat="0" applyBorder="0" applyAlignment="0" applyProtection="0"/>
    <xf numFmtId="167" fontId="2" fillId="0" borderId="0" applyFont="0" applyFill="0" applyBorder="0" applyAlignment="0" applyProtection="0"/>
    <xf numFmtId="0" fontId="20" fillId="17" borderId="0" applyNumberFormat="0" applyBorder="0" applyAlignment="0" applyProtection="0"/>
    <xf numFmtId="0" fontId="20" fillId="21" borderId="0" applyNumberFormat="0" applyBorder="0" applyAlignment="0" applyProtection="0"/>
    <xf numFmtId="0" fontId="14" fillId="4" borderId="0" applyNumberFormat="0" applyBorder="0" applyAlignment="0" applyProtection="0"/>
    <xf numFmtId="0" fontId="20" fillId="12" borderId="0" applyNumberFormat="0" applyBorder="0" applyAlignment="0" applyProtection="0"/>
    <xf numFmtId="0" fontId="20" fillId="9"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166" fontId="2" fillId="0" borderId="0" applyFon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13" fillId="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1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1" borderId="0" applyNumberFormat="0" applyBorder="0" applyAlignment="0" applyProtection="0"/>
    <xf numFmtId="0" fontId="20" fillId="32"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18" fillId="7" borderId="4"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9" borderId="0" applyNumberFormat="0" applyBorder="0" applyAlignment="0" applyProtection="0"/>
    <xf numFmtId="0" fontId="14" fillId="4"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7" fillId="0" borderId="6" applyNumberFormat="0" applyFill="0" applyAlignment="0" applyProtection="0"/>
    <xf numFmtId="0" fontId="20" fillId="24" borderId="0" applyNumberFormat="0" applyBorder="0" applyAlignment="0" applyProtection="0"/>
    <xf numFmtId="0" fontId="20" fillId="25"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8" fillId="7" borderId="4"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8" fillId="7" borderId="4" applyNumberFormat="0" applyAlignment="0" applyProtection="0"/>
    <xf numFmtId="0" fontId="17" fillId="0" borderId="3"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7" fillId="0" borderId="6" applyNumberFormat="0" applyFill="0" applyAlignment="0" applyProtection="0"/>
    <xf numFmtId="0" fontId="20" fillId="12"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6"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4" borderId="0" applyNumberFormat="0" applyBorder="0" applyAlignment="0" applyProtection="0"/>
    <xf numFmtId="0" fontId="20" fillId="32" borderId="0" applyNumberFormat="0" applyBorder="0" applyAlignment="0" applyProtection="0"/>
    <xf numFmtId="0" fontId="15" fillId="5"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7" fillId="0" borderId="3" applyNumberFormat="0" applyFill="0" applyAlignment="0" applyProtection="0"/>
    <xf numFmtId="0" fontId="7" fillId="0" borderId="6" applyNumberFormat="0" applyFill="0" applyAlignment="0" applyProtection="0"/>
    <xf numFmtId="0" fontId="20" fillId="9" borderId="0" applyNumberFormat="0" applyBorder="0" applyAlignment="0" applyProtection="0"/>
    <xf numFmtId="0" fontId="17" fillId="0" borderId="3" applyNumberFormat="0" applyFill="0" applyAlignment="0" applyProtection="0"/>
    <xf numFmtId="0" fontId="16" fillId="6" borderId="1"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7" fillId="0" borderId="3" applyNumberFormat="0" applyFill="0" applyAlignment="0" applyProtection="0"/>
    <xf numFmtId="0" fontId="20" fillId="16" borderId="0" applyNumberFormat="0" applyBorder="0" applyAlignment="0" applyProtection="0"/>
    <xf numFmtId="0" fontId="20" fillId="17" borderId="0" applyNumberFormat="0" applyBorder="0" applyAlignment="0" applyProtection="0"/>
    <xf numFmtId="167" fontId="2" fillId="0" borderId="0" applyFon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15" fillId="5"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9" borderId="0" applyNumberFormat="0" applyBorder="0" applyAlignment="0" applyProtection="0"/>
    <xf numFmtId="0" fontId="20" fillId="32" borderId="0" applyNumberFormat="0" applyBorder="0" applyAlignment="0" applyProtection="0"/>
    <xf numFmtId="0" fontId="19" fillId="0" borderId="0" applyNumberForma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6" fillId="6" borderId="1"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6" fillId="6" borderId="1" applyNumberFormat="0" applyAlignment="0" applyProtection="0"/>
    <xf numFmtId="0" fontId="15" fillId="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19" fillId="0" borderId="0" applyNumberFormat="0" applyFill="0" applyBorder="0" applyAlignment="0" applyProtection="0"/>
    <xf numFmtId="0" fontId="18" fillId="7" borderId="4" applyNumberFormat="0" applyAlignment="0" applyProtection="0"/>
    <xf numFmtId="0" fontId="20" fillId="20"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7" fillId="0" borderId="6" applyNumberFormat="0" applyFill="0" applyAlignment="0" applyProtection="0"/>
    <xf numFmtId="0" fontId="20" fillId="24" borderId="0" applyNumberFormat="0" applyBorder="0" applyAlignment="0" applyProtection="0"/>
    <xf numFmtId="0" fontId="20" fillId="32" borderId="0" applyNumberFormat="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7" fillId="0" borderId="6" applyNumberFormat="0" applyFill="0" applyAlignment="0" applyProtection="0"/>
    <xf numFmtId="0" fontId="20" fillId="20" borderId="0" applyNumberFormat="0" applyBorder="0" applyAlignment="0" applyProtection="0"/>
    <xf numFmtId="0" fontId="20" fillId="21" borderId="0" applyNumberFormat="0" applyBorder="0" applyAlignment="0" applyProtection="0"/>
    <xf numFmtId="0" fontId="13" fillId="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14" fillId="4"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1" borderId="0" applyNumberFormat="0" applyBorder="0" applyAlignment="0" applyProtection="0"/>
    <xf numFmtId="0" fontId="20" fillId="3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12" fillId="0" borderId="0" applyNumberFormat="0" applyFill="0" applyBorder="0" applyAlignment="0" applyProtection="0"/>
    <xf numFmtId="0" fontId="20" fillId="28"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2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9"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20" fillId="20" borderId="0" applyNumberFormat="0" applyBorder="0" applyAlignment="0" applyProtection="0"/>
    <xf numFmtId="0" fontId="13" fillId="3" borderId="0" applyNumberFormat="0" applyBorder="0" applyAlignment="0" applyProtection="0"/>
    <xf numFmtId="167" fontId="2" fillId="0" borderId="0" applyFont="0" applyFill="0" applyBorder="0" applyAlignment="0" applyProtection="0"/>
    <xf numFmtId="0" fontId="20" fillId="17" borderId="0" applyNumberFormat="0" applyBorder="0" applyAlignment="0" applyProtection="0"/>
    <xf numFmtId="0" fontId="20" fillId="21" borderId="0" applyNumberFormat="0" applyBorder="0" applyAlignment="0" applyProtection="0"/>
    <xf numFmtId="0" fontId="20" fillId="12" borderId="0" applyNumberFormat="0" applyBorder="0" applyAlignment="0" applyProtection="0"/>
    <xf numFmtId="0" fontId="20" fillId="9"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13" fillId="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0" borderId="0" applyNumberFormat="0" applyBorder="0" applyAlignment="0" applyProtection="0"/>
    <xf numFmtId="0" fontId="20" fillId="32"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18" fillId="7" borderId="4"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8" fillId="7" borderId="4"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8" fillId="7" borderId="4" applyNumberFormat="0" applyAlignment="0" applyProtection="0"/>
    <xf numFmtId="0" fontId="17" fillId="0" borderId="3"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19" fillId="0" borderId="0" applyNumberFormat="0" applyFill="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6"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4"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7" fillId="0" borderId="3" applyNumberFormat="0" applyFill="0" applyAlignment="0" applyProtection="0"/>
    <xf numFmtId="0" fontId="7" fillId="0" borderId="6" applyNumberFormat="0" applyFill="0" applyAlignment="0" applyProtection="0"/>
    <xf numFmtId="0" fontId="20" fillId="9" borderId="0" applyNumberFormat="0" applyBorder="0" applyAlignment="0" applyProtection="0"/>
    <xf numFmtId="0" fontId="17" fillId="0" borderId="3" applyNumberFormat="0" applyFill="0" applyAlignment="0" applyProtection="0"/>
    <xf numFmtId="0" fontId="16" fillId="6" borderId="1"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6" fillId="6" borderId="1"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6" fillId="6" borderId="1" applyNumberFormat="0" applyAlignment="0" applyProtection="0"/>
    <xf numFmtId="0" fontId="15" fillId="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168" fontId="2" fillId="0" borderId="0" applyFon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7" fillId="0" borderId="6" applyNumberFormat="0" applyFill="0" applyAlignment="0" applyProtection="0"/>
    <xf numFmtId="0" fontId="20" fillId="21" borderId="0" applyNumberFormat="0" applyBorder="0" applyAlignment="0" applyProtection="0"/>
    <xf numFmtId="0" fontId="20" fillId="32" borderId="0" applyNumberFormat="0" applyBorder="0" applyAlignment="0" applyProtection="0"/>
    <xf numFmtId="0" fontId="20" fillId="9" borderId="0" applyNumberFormat="0" applyBorder="0" applyAlignment="0" applyProtection="0"/>
    <xf numFmtId="0" fontId="14" fillId="4"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12" fillId="0" borderId="0" applyNumberFormat="0" applyFill="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0" borderId="0" applyNumberFormat="0" applyBorder="0" applyAlignment="0" applyProtection="0"/>
    <xf numFmtId="0" fontId="20" fillId="32"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3"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19" fillId="0" borderId="0" applyNumberFormat="0" applyFill="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2"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 fillId="22"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7"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9"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7" fillId="0" borderId="6" applyNumberFormat="0" applyFill="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7" fillId="0" borderId="6" applyNumberFormat="0" applyFill="0" applyAlignment="0" applyProtection="0"/>
    <xf numFmtId="0" fontId="20" fillId="13" borderId="0" applyNumberFormat="0" applyBorder="0" applyAlignment="0" applyProtection="0"/>
    <xf numFmtId="0" fontId="20" fillId="16"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0" fillId="16" borderId="0" applyNumberFormat="0" applyBorder="0" applyAlignment="0" applyProtection="0"/>
    <xf numFmtId="0" fontId="7" fillId="0" borderId="6" applyNumberFormat="0" applyFill="0" applyAlignment="0" applyProtection="0"/>
    <xf numFmtId="0" fontId="20" fillId="9" borderId="0" applyNumberFormat="0" applyBorder="0" applyAlignment="0" applyProtection="0"/>
    <xf numFmtId="0" fontId="7" fillId="0" borderId="6" applyNumberFormat="0" applyFill="0" applyAlignment="0" applyProtection="0"/>
    <xf numFmtId="0" fontId="2" fillId="30"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5" fillId="5" borderId="0" applyNumberFormat="0" applyBorder="0" applyAlignment="0" applyProtection="0"/>
    <xf numFmtId="0" fontId="14" fillId="4"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14" fillId="4"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20" fillId="20" borderId="0" applyNumberFormat="0" applyBorder="0" applyAlignment="0" applyProtection="0"/>
    <xf numFmtId="0" fontId="20" fillId="32" borderId="0" applyNumberFormat="0" applyBorder="0" applyAlignment="0" applyProtection="0"/>
    <xf numFmtId="0" fontId="13" fillId="3" borderId="0" applyNumberFormat="0" applyBorder="0" applyAlignment="0" applyProtection="0"/>
    <xf numFmtId="167" fontId="2" fillId="0" borderId="0" applyFont="0" applyFill="0" applyBorder="0" applyAlignment="0" applyProtection="0"/>
    <xf numFmtId="0" fontId="20" fillId="17" borderId="0" applyNumberFormat="0" applyBorder="0" applyAlignment="0" applyProtection="0"/>
    <xf numFmtId="0" fontId="20" fillId="21" borderId="0" applyNumberFormat="0" applyBorder="0" applyAlignment="0" applyProtection="0"/>
    <xf numFmtId="0" fontId="20" fillId="12" borderId="0" applyNumberFormat="0" applyBorder="0" applyAlignment="0" applyProtection="0"/>
    <xf numFmtId="0" fontId="20" fillId="9"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0" fillId="17" borderId="0" applyNumberFormat="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13" fillId="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7" borderId="0" applyNumberFormat="0" applyBorder="0" applyAlignment="0" applyProtection="0"/>
    <xf numFmtId="0" fontId="20" fillId="32"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18" fillId="7" borderId="4"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7" borderId="0" applyNumberFormat="0" applyBorder="0" applyAlignment="0" applyProtection="0"/>
    <xf numFmtId="0" fontId="20" fillId="16"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8" fillId="7" borderId="4"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8" fillId="7" borderId="4" applyNumberFormat="0" applyAlignment="0" applyProtection="0"/>
    <xf numFmtId="0" fontId="17" fillId="0" borderId="3"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18" fillId="7" borderId="4" applyNumberFormat="0" applyAlignment="0" applyProtection="0"/>
    <xf numFmtId="0" fontId="20" fillId="24" borderId="0" applyNumberFormat="0" applyBorder="0" applyAlignment="0" applyProtection="0"/>
    <xf numFmtId="0" fontId="20" fillId="25" borderId="0" applyNumberFormat="0" applyBorder="0" applyAlignment="0" applyProtection="0"/>
    <xf numFmtId="0" fontId="20" fillId="16"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4"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7" fillId="0" borderId="3" applyNumberFormat="0" applyFill="0" applyAlignment="0" applyProtection="0"/>
    <xf numFmtId="0" fontId="7" fillId="0" borderId="6" applyNumberFormat="0" applyFill="0" applyAlignment="0" applyProtection="0"/>
    <xf numFmtId="0" fontId="20" fillId="9" borderId="0" applyNumberFormat="0" applyBorder="0" applyAlignment="0" applyProtection="0"/>
    <xf numFmtId="0" fontId="17" fillId="0" borderId="3" applyNumberFormat="0" applyFill="0" applyAlignment="0" applyProtection="0"/>
    <xf numFmtId="0" fontId="16" fillId="6" borderId="1"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6" fillId="6" borderId="1"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6" fillId="6" borderId="1" applyNumberFormat="0" applyAlignment="0" applyProtection="0"/>
    <xf numFmtId="0" fontId="15" fillId="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7" fillId="0" borderId="6" applyNumberFormat="0" applyFill="0" applyAlignment="0" applyProtection="0"/>
    <xf numFmtId="0" fontId="20" fillId="20" borderId="0" applyNumberFormat="0" applyBorder="0" applyAlignment="0" applyProtection="0"/>
    <xf numFmtId="0" fontId="20" fillId="32" borderId="0" applyNumberFormat="0" applyBorder="0" applyAlignment="0" applyProtection="0"/>
    <xf numFmtId="0" fontId="20" fillId="9" borderId="0" applyNumberFormat="0" applyBorder="0" applyAlignment="0" applyProtection="0"/>
    <xf numFmtId="0" fontId="20" fillId="24"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19" fillId="0" borderId="0" applyNumberForma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167" fontId="2" fillId="0" borderId="0" applyFont="0" applyFill="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28"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19" fillId="0" borderId="0" applyNumberFormat="0" applyFill="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18" borderId="0" applyNumberFormat="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1"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19" fillId="0" borderId="0" applyNumberFormat="0" applyFill="0" applyBorder="0" applyAlignment="0" applyProtection="0"/>
    <xf numFmtId="0" fontId="20" fillId="13"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9" fillId="0" borderId="0" applyNumberFormat="0" applyFill="0" applyBorder="0" applyAlignment="0" applyProtection="0"/>
    <xf numFmtId="0" fontId="14" fillId="4" borderId="0" applyNumberFormat="0" applyBorder="0" applyAlignment="0" applyProtection="0"/>
    <xf numFmtId="0" fontId="17" fillId="0" borderId="3" applyNumberFormat="0" applyFill="0" applyAlignment="0" applyProtection="0"/>
    <xf numFmtId="0" fontId="20" fillId="24" borderId="0" applyNumberFormat="0" applyBorder="0" applyAlignment="0" applyProtection="0"/>
    <xf numFmtId="9" fontId="2" fillId="0" borderId="0" applyFont="0" applyFill="0" applyBorder="0" applyAlignment="0" applyProtection="0"/>
    <xf numFmtId="166"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20" fillId="32" borderId="0" applyNumberFormat="0" applyBorder="0" applyAlignment="0" applyProtection="0"/>
    <xf numFmtId="167" fontId="2" fillId="0" borderId="0" applyFont="0" applyFill="0" applyBorder="0" applyAlignment="0" applyProtection="0"/>
    <xf numFmtId="0" fontId="20" fillId="28" borderId="0" applyNumberFormat="0" applyBorder="0" applyAlignment="0" applyProtection="0"/>
    <xf numFmtId="0" fontId="2" fillId="26" borderId="0" applyNumberFormat="0" applyBorder="0" applyAlignment="0" applyProtection="0"/>
    <xf numFmtId="0" fontId="18" fillId="7" borderId="4"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5" fillId="5" borderId="0" applyNumberFormat="0" applyBorder="0" applyAlignment="0" applyProtection="0"/>
    <xf numFmtId="0" fontId="20" fillId="28" borderId="0" applyNumberFormat="0" applyBorder="0" applyAlignment="0" applyProtection="0"/>
    <xf numFmtId="0" fontId="17" fillId="0" borderId="3" applyNumberFormat="0" applyFill="0" applyAlignment="0" applyProtection="0"/>
    <xf numFmtId="0" fontId="7" fillId="0" borderId="6" applyNumberFormat="0" applyFill="0" applyAlignment="0" applyProtection="0"/>
    <xf numFmtId="0" fontId="20" fillId="29" borderId="0" applyNumberFormat="0" applyBorder="0" applyAlignment="0" applyProtection="0"/>
    <xf numFmtId="0" fontId="17" fillId="0" borderId="3" applyNumberFormat="0" applyFill="0" applyAlignment="0" applyProtection="0"/>
    <xf numFmtId="167" fontId="2" fillId="0" borderId="0" applyFont="0" applyFill="0" applyBorder="0" applyAlignment="0" applyProtection="0"/>
    <xf numFmtId="0" fontId="15" fillId="5" borderId="0" applyNumberFormat="0" applyBorder="0" applyAlignment="0" applyProtection="0"/>
    <xf numFmtId="0" fontId="2" fillId="15" borderId="0" applyNumberFormat="0" applyBorder="0" applyAlignment="0" applyProtection="0"/>
    <xf numFmtId="0" fontId="18" fillId="7" borderId="4" applyNumberFormat="0" applyAlignment="0" applyProtection="0"/>
    <xf numFmtId="0" fontId="20" fillId="17"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0" fillId="25" borderId="0" applyNumberFormat="0" applyBorder="0" applyAlignment="0" applyProtection="0"/>
    <xf numFmtId="0" fontId="12" fillId="0" borderId="0" applyNumberFormat="0" applyFill="0" applyBorder="0" applyAlignment="0" applyProtection="0"/>
    <xf numFmtId="0" fontId="14" fillId="4" borderId="0" applyNumberFormat="0" applyBorder="0" applyAlignment="0" applyProtection="0"/>
    <xf numFmtId="0" fontId="15" fillId="5" borderId="0" applyNumberFormat="0" applyBorder="0" applyAlignment="0" applyProtection="0"/>
    <xf numFmtId="0" fontId="20" fillId="25" borderId="0" applyNumberFormat="0" applyBorder="0" applyAlignment="0" applyProtection="0"/>
    <xf numFmtId="0" fontId="13" fillId="3" borderId="0" applyNumberFormat="0" applyBorder="0" applyAlignment="0" applyProtection="0"/>
    <xf numFmtId="0" fontId="20" fillId="12" borderId="0" applyNumberFormat="0" applyBorder="0" applyAlignment="0" applyProtection="0"/>
    <xf numFmtId="0" fontId="2" fillId="10" borderId="0" applyNumberFormat="0" applyBorder="0" applyAlignment="0" applyProtection="0"/>
    <xf numFmtId="0" fontId="20" fillId="32"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12" borderId="0" applyNumberFormat="0" applyBorder="0" applyAlignment="0" applyProtection="0"/>
    <xf numFmtId="0" fontId="18" fillId="7" borderId="4" applyNumberFormat="0" applyAlignment="0" applyProtection="0"/>
    <xf numFmtId="0" fontId="20" fillId="20" borderId="0" applyNumberFormat="0" applyBorder="0" applyAlignment="0" applyProtection="0"/>
    <xf numFmtId="0" fontId="20" fillId="13" borderId="0" applyNumberFormat="0" applyBorder="0" applyAlignment="0" applyProtection="0"/>
    <xf numFmtId="0" fontId="2" fillId="27"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0" fillId="9" borderId="0" applyNumberFormat="0" applyBorder="0" applyAlignment="0" applyProtection="0"/>
    <xf numFmtId="0" fontId="20" fillId="17" borderId="0" applyNumberFormat="0" applyBorder="0" applyAlignment="0" applyProtection="0"/>
    <xf numFmtId="0" fontId="20" fillId="2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9" borderId="0" applyNumberFormat="0" applyBorder="0" applyAlignment="0" applyProtection="0"/>
    <xf numFmtId="0" fontId="2" fillId="22" borderId="0" applyNumberFormat="0" applyBorder="0" applyAlignment="0" applyProtection="0"/>
    <xf numFmtId="0" fontId="20" fillId="24" borderId="0" applyNumberFormat="0" applyBorder="0" applyAlignment="0" applyProtection="0"/>
    <xf numFmtId="0" fontId="17" fillId="0" borderId="3" applyNumberFormat="0" applyFill="0" applyAlignment="0" applyProtection="0"/>
    <xf numFmtId="0" fontId="18" fillId="7" borderId="4" applyNumberFormat="0" applyAlignment="0" applyProtection="0"/>
    <xf numFmtId="0" fontId="20" fillId="24"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14" fillId="4" borderId="0" applyNumberFormat="0" applyBorder="0" applyAlignment="0" applyProtection="0"/>
    <xf numFmtId="0" fontId="12" fillId="0" borderId="0" applyNumberFormat="0" applyFill="0" applyBorder="0" applyAlignment="0" applyProtection="0"/>
    <xf numFmtId="0" fontId="17" fillId="0" borderId="3" applyNumberFormat="0" applyFill="0" applyAlignment="0" applyProtection="0"/>
    <xf numFmtId="0" fontId="20" fillId="20" borderId="0" applyNumberFormat="0" applyBorder="0" applyAlignment="0" applyProtection="0"/>
    <xf numFmtId="0" fontId="20" fillId="12" borderId="0" applyNumberFormat="0" applyBorder="0" applyAlignment="0" applyProtection="0"/>
    <xf numFmtId="0" fontId="17" fillId="0" borderId="3" applyNumberFormat="0" applyFill="0" applyAlignment="0" applyProtection="0"/>
    <xf numFmtId="0" fontId="15" fillId="5"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0" fillId="13" borderId="0" applyNumberFormat="0" applyBorder="0" applyAlignment="0" applyProtection="0"/>
    <xf numFmtId="0" fontId="2" fillId="11" borderId="0" applyNumberFormat="0" applyBorder="0" applyAlignment="0" applyProtection="0"/>
    <xf numFmtId="0" fontId="20" fillId="25" borderId="0" applyNumberFormat="0" applyBorder="0" applyAlignment="0" applyProtection="0"/>
    <xf numFmtId="0" fontId="7" fillId="0" borderId="6" applyNumberFormat="0" applyFill="0" applyAlignment="0" applyProtection="0"/>
    <xf numFmtId="168" fontId="2" fillId="0" borderId="0" applyFont="0" applyFill="0" applyBorder="0" applyAlignment="0" applyProtection="0"/>
    <xf numFmtId="0" fontId="2" fillId="26" borderId="0" applyNumberFormat="0" applyBorder="0" applyAlignment="0" applyProtection="0"/>
    <xf numFmtId="0" fontId="2" fillId="22" borderId="0" applyNumberFormat="0" applyBorder="0" applyAlignment="0" applyProtection="0"/>
    <xf numFmtId="0" fontId="20" fillId="17" borderId="0" applyNumberFormat="0" applyBorder="0" applyAlignment="0" applyProtection="0"/>
    <xf numFmtId="0" fontId="14" fillId="4" borderId="0" applyNumberFormat="0" applyBorder="0" applyAlignment="0" applyProtection="0"/>
    <xf numFmtId="0" fontId="20" fillId="17" borderId="0" applyNumberFormat="0" applyBorder="0" applyAlignment="0" applyProtection="0"/>
    <xf numFmtId="0" fontId="20" fillId="12" borderId="0" applyNumberFormat="0" applyBorder="0" applyAlignment="0" applyProtection="0"/>
    <xf numFmtId="0" fontId="17" fillId="0" borderId="3" applyNumberFormat="0" applyFill="0" applyAlignment="0" applyProtection="0"/>
    <xf numFmtId="0" fontId="7" fillId="0" borderId="6" applyNumberFormat="0" applyFill="0" applyAlignment="0" applyProtection="0"/>
    <xf numFmtId="0" fontId="12" fillId="0" borderId="0" applyNumberFormat="0" applyFill="0" applyBorder="0" applyAlignment="0" applyProtection="0"/>
    <xf numFmtId="0" fontId="20" fillId="29" borderId="0" applyNumberFormat="0" applyBorder="0" applyAlignment="0" applyProtection="0"/>
    <xf numFmtId="0" fontId="7" fillId="0" borderId="6" applyNumberFormat="0" applyFill="0" applyAlignment="0" applyProtection="0"/>
    <xf numFmtId="0" fontId="2" fillId="14" borderId="0" applyNumberFormat="0" applyBorder="0" applyAlignment="0" applyProtection="0"/>
    <xf numFmtId="0" fontId="17" fillId="0" borderId="3" applyNumberFormat="0" applyFill="0" applyAlignment="0" applyProtection="0"/>
    <xf numFmtId="0" fontId="20" fillId="29" borderId="0" applyNumberFormat="0" applyBorder="0" applyAlignment="0" applyProtection="0"/>
    <xf numFmtId="0" fontId="20" fillId="16" borderId="0" applyNumberFormat="0" applyBorder="0" applyAlignment="0" applyProtection="0"/>
    <xf numFmtId="0" fontId="17" fillId="0" borderId="3" applyNumberFormat="0" applyFill="0" applyAlignment="0" applyProtection="0"/>
    <xf numFmtId="0" fontId="20" fillId="29" borderId="0" applyNumberFormat="0" applyBorder="0" applyAlignment="0" applyProtection="0"/>
    <xf numFmtId="0" fontId="20" fillId="24" borderId="0" applyNumberFormat="0" applyBorder="0" applyAlignment="0" applyProtection="0"/>
    <xf numFmtId="0" fontId="2" fillId="11" borderId="0" applyNumberFormat="0" applyBorder="0" applyAlignment="0" applyProtection="0"/>
    <xf numFmtId="0" fontId="20" fillId="32" borderId="0" applyNumberFormat="0" applyBorder="0" applyAlignment="0" applyProtection="0"/>
    <xf numFmtId="0" fontId="20" fillId="21" borderId="0" applyNumberFormat="0" applyBorder="0" applyAlignment="0" applyProtection="0"/>
    <xf numFmtId="0" fontId="18" fillId="7" borderId="4" applyNumberFormat="0" applyAlignment="0" applyProtection="0"/>
    <xf numFmtId="0" fontId="14" fillId="4" borderId="0" applyNumberFormat="0" applyBorder="0" applyAlignment="0" applyProtection="0"/>
    <xf numFmtId="0" fontId="2" fillId="15"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15" fillId="5" borderId="0" applyNumberFormat="0" applyBorder="0" applyAlignment="0" applyProtection="0"/>
    <xf numFmtId="0" fontId="18" fillId="7" borderId="4" applyNumberFormat="0" applyAlignment="0" applyProtection="0"/>
    <xf numFmtId="0" fontId="19" fillId="0" borderId="0" applyNumberFormat="0" applyFill="0" applyBorder="0" applyAlignment="0" applyProtection="0"/>
    <xf numFmtId="0" fontId="20" fillId="13" borderId="0" applyNumberFormat="0" applyBorder="0" applyAlignment="0" applyProtection="0"/>
    <xf numFmtId="0" fontId="2" fillId="10" borderId="0" applyNumberFormat="0" applyBorder="0" applyAlignment="0" applyProtection="0"/>
    <xf numFmtId="0" fontId="12" fillId="0" borderId="0" applyNumberFormat="0" applyFill="0" applyBorder="0" applyAlignment="0" applyProtection="0"/>
    <xf numFmtId="0" fontId="2" fillId="18" borderId="0" applyNumberFormat="0" applyBorder="0" applyAlignment="0" applyProtection="0"/>
    <xf numFmtId="0" fontId="2" fillId="8" borderId="5" applyNumberFormat="0" applyFont="0" applyAlignment="0" applyProtection="0"/>
    <xf numFmtId="0" fontId="2" fillId="15" borderId="0" applyNumberFormat="0" applyBorder="0" applyAlignment="0" applyProtection="0"/>
    <xf numFmtId="0" fontId="2" fillId="30" borderId="0" applyNumberFormat="0" applyBorder="0" applyAlignment="0" applyProtection="0"/>
    <xf numFmtId="0" fontId="20" fillId="24" borderId="0" applyNumberFormat="0" applyBorder="0" applyAlignment="0" applyProtection="0"/>
    <xf numFmtId="0" fontId="20" fillId="16" borderId="0" applyNumberFormat="0" applyBorder="0" applyAlignment="0" applyProtection="0"/>
    <xf numFmtId="0" fontId="20" fillId="12" borderId="0" applyNumberFormat="0" applyBorder="0" applyAlignment="0" applyProtection="0"/>
    <xf numFmtId="0" fontId="20" fillId="20" borderId="0" applyNumberFormat="0" applyBorder="0" applyAlignment="0" applyProtection="0"/>
    <xf numFmtId="0" fontId="20" fillId="12" borderId="0" applyNumberFormat="0" applyBorder="0" applyAlignment="0" applyProtection="0"/>
    <xf numFmtId="0" fontId="2" fillId="30" borderId="0" applyNumberFormat="0" applyBorder="0" applyAlignment="0" applyProtection="0"/>
    <xf numFmtId="0" fontId="20" fillId="21" borderId="0" applyNumberFormat="0" applyBorder="0" applyAlignment="0" applyProtection="0"/>
    <xf numFmtId="0" fontId="2" fillId="27" borderId="0" applyNumberFormat="0" applyBorder="0" applyAlignment="0" applyProtection="0"/>
    <xf numFmtId="0" fontId="7" fillId="0" borderId="6" applyNumberFormat="0" applyFill="0" applyAlignment="0" applyProtection="0"/>
    <xf numFmtId="0" fontId="2" fillId="27" borderId="0" applyNumberFormat="0" applyBorder="0" applyAlignment="0" applyProtection="0"/>
    <xf numFmtId="0" fontId="20" fillId="17" borderId="0" applyNumberFormat="0" applyBorder="0" applyAlignment="0" applyProtection="0"/>
    <xf numFmtId="0" fontId="19" fillId="0" borderId="0" applyNumberFormat="0" applyFill="0" applyBorder="0" applyAlignment="0" applyProtection="0"/>
    <xf numFmtId="0" fontId="20" fillId="17" borderId="0" applyNumberFormat="0" applyBorder="0" applyAlignment="0" applyProtection="0"/>
    <xf numFmtId="167" fontId="2" fillId="0" borderId="0" applyFont="0" applyFill="0" applyBorder="0" applyAlignment="0" applyProtection="0"/>
    <xf numFmtId="0" fontId="16" fillId="6" borderId="1" applyNumberFormat="0" applyAlignment="0" applyProtection="0"/>
    <xf numFmtId="0" fontId="18" fillId="7" borderId="4" applyNumberFormat="0" applyAlignment="0" applyProtection="0"/>
    <xf numFmtId="0" fontId="17" fillId="0" borderId="3" applyNumberFormat="0" applyFill="0" applyAlignment="0" applyProtection="0"/>
    <xf numFmtId="0" fontId="2" fillId="15" borderId="0" applyNumberFormat="0" applyBorder="0" applyAlignment="0" applyProtection="0"/>
    <xf numFmtId="0" fontId="18" fillId="7" borderId="4" applyNumberFormat="0" applyAlignment="0" applyProtection="0"/>
    <xf numFmtId="0" fontId="2" fillId="26" borderId="0" applyNumberFormat="0" applyBorder="0" applyAlignment="0" applyProtection="0"/>
    <xf numFmtId="0" fontId="20" fillId="20" borderId="0" applyNumberFormat="0" applyBorder="0" applyAlignment="0" applyProtection="0"/>
    <xf numFmtId="0" fontId="2" fillId="30" borderId="0" applyNumberFormat="0" applyBorder="0" applyAlignment="0" applyProtection="0"/>
    <xf numFmtId="0" fontId="20" fillId="17" borderId="0" applyNumberFormat="0" applyBorder="0" applyAlignment="0" applyProtection="0"/>
    <xf numFmtId="0" fontId="2" fillId="14" borderId="0" applyNumberFormat="0" applyBorder="0" applyAlignment="0" applyProtection="0"/>
    <xf numFmtId="0" fontId="20" fillId="28" borderId="0" applyNumberFormat="0" applyBorder="0" applyAlignment="0" applyProtection="0"/>
    <xf numFmtId="0" fontId="20" fillId="25" borderId="0" applyNumberFormat="0" applyBorder="0" applyAlignment="0" applyProtection="0"/>
    <xf numFmtId="0" fontId="19" fillId="0" borderId="0" applyNumberFormat="0" applyFill="0" applyBorder="0" applyAlignment="0" applyProtection="0"/>
    <xf numFmtId="0" fontId="2" fillId="31" borderId="0" applyNumberFormat="0" applyBorder="0" applyAlignment="0" applyProtection="0"/>
    <xf numFmtId="0" fontId="18" fillId="7" borderId="4" applyNumberFormat="0" applyAlignment="0" applyProtection="0"/>
    <xf numFmtId="0" fontId="20" fillId="12" borderId="0" applyNumberFormat="0" applyBorder="0" applyAlignment="0" applyProtection="0"/>
    <xf numFmtId="0" fontId="2" fillId="23" borderId="0" applyNumberFormat="0" applyBorder="0" applyAlignment="0" applyProtection="0"/>
    <xf numFmtId="0" fontId="14" fillId="4" borderId="0" applyNumberFormat="0" applyBorder="0" applyAlignment="0" applyProtection="0"/>
    <xf numFmtId="0" fontId="2" fillId="26" borderId="0" applyNumberFormat="0" applyBorder="0" applyAlignment="0" applyProtection="0"/>
    <xf numFmtId="0" fontId="2" fillId="22" borderId="0" applyNumberFormat="0" applyBorder="0" applyAlignment="0" applyProtection="0"/>
    <xf numFmtId="0" fontId="16" fillId="6" borderId="1" applyNumberFormat="0" applyAlignment="0" applyProtection="0"/>
    <xf numFmtId="166" fontId="2" fillId="0" borderId="0" applyFont="0" applyFill="0" applyBorder="0" applyAlignment="0" applyProtection="0"/>
    <xf numFmtId="0" fontId="20" fillId="12" borderId="0" applyNumberFormat="0" applyBorder="0" applyAlignment="0" applyProtection="0"/>
    <xf numFmtId="0" fontId="2" fillId="30" borderId="0" applyNumberFormat="0" applyBorder="0" applyAlignment="0" applyProtection="0"/>
    <xf numFmtId="0" fontId="7" fillId="0" borderId="6" applyNumberFormat="0" applyFill="0" applyAlignment="0" applyProtection="0"/>
    <xf numFmtId="0" fontId="2" fillId="15" borderId="0" applyNumberFormat="0" applyBorder="0" applyAlignment="0" applyProtection="0"/>
    <xf numFmtId="0" fontId="7" fillId="0" borderId="6" applyNumberFormat="0" applyFill="0" applyAlignment="0" applyProtection="0"/>
    <xf numFmtId="0" fontId="7" fillId="0" borderId="6" applyNumberFormat="0" applyFill="0" applyAlignment="0" applyProtection="0"/>
    <xf numFmtId="0" fontId="15" fillId="5" borderId="0" applyNumberFormat="0" applyBorder="0" applyAlignment="0" applyProtection="0"/>
    <xf numFmtId="0" fontId="20" fillId="17" borderId="0" applyNumberFormat="0" applyBorder="0" applyAlignment="0" applyProtection="0"/>
    <xf numFmtId="0" fontId="2" fillId="8" borderId="5" applyNumberFormat="0" applyFont="0" applyAlignment="0" applyProtection="0"/>
    <xf numFmtId="0" fontId="2" fillId="15" borderId="0" applyNumberFormat="0" applyBorder="0" applyAlignment="0" applyProtection="0"/>
    <xf numFmtId="0" fontId="2" fillId="11" borderId="0" applyNumberFormat="0" applyBorder="0" applyAlignment="0" applyProtection="0"/>
    <xf numFmtId="0" fontId="20" fillId="9" borderId="0" applyNumberFormat="0" applyBorder="0" applyAlignment="0" applyProtection="0"/>
    <xf numFmtId="0" fontId="18" fillId="7" borderId="4" applyNumberFormat="0" applyAlignment="0" applyProtection="0"/>
    <xf numFmtId="0" fontId="7" fillId="0" borderId="6" applyNumberFormat="0" applyFill="0" applyAlignment="0" applyProtection="0"/>
    <xf numFmtId="0" fontId="20" fillId="24" borderId="0" applyNumberFormat="0" applyBorder="0" applyAlignment="0" applyProtection="0"/>
    <xf numFmtId="0" fontId="2" fillId="19" borderId="0" applyNumberFormat="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5" fillId="5" borderId="0" applyNumberFormat="0" applyBorder="0" applyAlignment="0" applyProtection="0"/>
    <xf numFmtId="0" fontId="19" fillId="0" borderId="0" applyNumberFormat="0" applyFill="0" applyBorder="0" applyAlignment="0" applyProtection="0"/>
    <xf numFmtId="0" fontId="20" fillId="17" borderId="0" applyNumberFormat="0" applyBorder="0" applyAlignment="0" applyProtection="0"/>
    <xf numFmtId="0" fontId="20" fillId="13"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0" fillId="12" borderId="0" applyNumberFormat="0" applyBorder="0" applyAlignment="0" applyProtection="0"/>
    <xf numFmtId="0" fontId="2" fillId="14"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0" fontId="20" fillId="28" borderId="0" applyNumberFormat="0" applyBorder="0" applyAlignment="0" applyProtection="0"/>
    <xf numFmtId="0" fontId="12" fillId="0" borderId="0" applyNumberFormat="0" applyFill="0" applyBorder="0" applyAlignment="0" applyProtection="0"/>
    <xf numFmtId="0" fontId="2" fillId="27" borderId="0" applyNumberFormat="0" applyBorder="0" applyAlignment="0" applyProtection="0"/>
    <xf numFmtId="0" fontId="20" fillId="24" borderId="0" applyNumberFormat="0" applyBorder="0" applyAlignment="0" applyProtection="0"/>
    <xf numFmtId="0" fontId="20" fillId="16" borderId="0" applyNumberFormat="0" applyBorder="0" applyAlignment="0" applyProtection="0"/>
    <xf numFmtId="0" fontId="2" fillId="14" borderId="0" applyNumberFormat="0" applyBorder="0" applyAlignment="0" applyProtection="0"/>
    <xf numFmtId="0" fontId="20" fillId="17" borderId="0" applyNumberFormat="0" applyBorder="0" applyAlignment="0" applyProtection="0"/>
    <xf numFmtId="0" fontId="18" fillId="7" borderId="4" applyNumberFormat="0" applyAlignment="0" applyProtection="0"/>
    <xf numFmtId="0" fontId="20" fillId="20" borderId="0" applyNumberFormat="0" applyBorder="0" applyAlignment="0" applyProtection="0"/>
    <xf numFmtId="0" fontId="2" fillId="31" borderId="0" applyNumberFormat="0" applyBorder="0" applyAlignment="0" applyProtection="0"/>
    <xf numFmtId="0" fontId="20" fillId="12" borderId="0" applyNumberFormat="0" applyBorder="0" applyAlignment="0" applyProtection="0"/>
    <xf numFmtId="0" fontId="2" fillId="31" borderId="0" applyNumberFormat="0" applyBorder="0" applyAlignment="0" applyProtection="0"/>
    <xf numFmtId="0" fontId="20" fillId="21" borderId="0" applyNumberFormat="0" applyBorder="0" applyAlignment="0" applyProtection="0"/>
    <xf numFmtId="0" fontId="2" fillId="8" borderId="5" applyNumberFormat="0" applyFont="0" applyAlignment="0" applyProtection="0"/>
    <xf numFmtId="0" fontId="17" fillId="0" borderId="3" applyNumberFormat="0" applyFill="0" applyAlignment="0" applyProtection="0"/>
    <xf numFmtId="0" fontId="12" fillId="0" borderId="0" applyNumberFormat="0" applyFill="0" applyBorder="0" applyAlignment="0" applyProtection="0"/>
    <xf numFmtId="0" fontId="2" fillId="19" borderId="0" applyNumberFormat="0" applyBorder="0" applyAlignment="0" applyProtection="0"/>
    <xf numFmtId="0" fontId="17" fillId="0" borderId="3" applyNumberFormat="0" applyFill="0" applyAlignment="0" applyProtection="0"/>
    <xf numFmtId="0" fontId="20" fillId="9"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14" fillId="4" borderId="0" applyNumberFormat="0" applyBorder="0" applyAlignment="0" applyProtection="0"/>
    <xf numFmtId="0" fontId="16" fillId="6" borderId="1" applyNumberFormat="0" applyAlignment="0" applyProtection="0"/>
    <xf numFmtId="0" fontId="2" fillId="18" borderId="0" applyNumberFormat="0" applyBorder="0" applyAlignment="0" applyProtection="0"/>
    <xf numFmtId="0" fontId="20" fillId="20" borderId="0" applyNumberFormat="0" applyBorder="0" applyAlignment="0" applyProtection="0"/>
    <xf numFmtId="0" fontId="20" fillId="32" borderId="0" applyNumberFormat="0" applyBorder="0" applyAlignment="0" applyProtection="0"/>
    <xf numFmtId="0" fontId="15" fillId="5" borderId="0" applyNumberFormat="0" applyBorder="0" applyAlignment="0" applyProtection="0"/>
    <xf numFmtId="0" fontId="7" fillId="0" borderId="6" applyNumberFormat="0" applyFill="0" applyAlignment="0" applyProtection="0"/>
    <xf numFmtId="0" fontId="20" fillId="2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8" borderId="5" applyNumberFormat="0" applyFont="0" applyAlignment="0" applyProtection="0"/>
    <xf numFmtId="0" fontId="20" fillId="32" borderId="0" applyNumberFormat="0" applyBorder="0" applyAlignment="0" applyProtection="0"/>
    <xf numFmtId="0" fontId="2" fillId="8" borderId="5" applyNumberFormat="0" applyFont="0" applyAlignment="0" applyProtection="0"/>
    <xf numFmtId="168" fontId="2" fillId="0" borderId="0" applyFont="0" applyFill="0" applyBorder="0" applyAlignment="0" applyProtection="0"/>
    <xf numFmtId="0" fontId="2" fillId="31" borderId="0" applyNumberFormat="0" applyBorder="0" applyAlignment="0" applyProtection="0"/>
    <xf numFmtId="0" fontId="7" fillId="0" borderId="6" applyNumberFormat="0" applyFill="0" applyAlignment="0" applyProtection="0"/>
    <xf numFmtId="166" fontId="2" fillId="0" borderId="0" applyFont="0" applyFill="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13" borderId="0" applyNumberFormat="0" applyBorder="0" applyAlignment="0" applyProtection="0"/>
    <xf numFmtId="0" fontId="7" fillId="0" borderId="6" applyNumberFormat="0" applyFill="0" applyAlignment="0" applyProtection="0"/>
    <xf numFmtId="0" fontId="2" fillId="19" borderId="0" applyNumberFormat="0" applyBorder="0" applyAlignment="0" applyProtection="0"/>
    <xf numFmtId="0" fontId="2" fillId="31"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20" fillId="21" borderId="0" applyNumberFormat="0" applyBorder="0" applyAlignment="0" applyProtection="0"/>
    <xf numFmtId="0" fontId="13" fillId="3" borderId="0" applyNumberFormat="0" applyBorder="0" applyAlignment="0" applyProtection="0"/>
    <xf numFmtId="0" fontId="20" fillId="20" borderId="0" applyNumberFormat="0" applyBorder="0" applyAlignment="0" applyProtection="0"/>
    <xf numFmtId="0" fontId="2" fillId="22" borderId="0" applyNumberFormat="0" applyBorder="0" applyAlignment="0" applyProtection="0"/>
    <xf numFmtId="0" fontId="20" fillId="24" borderId="0" applyNumberFormat="0" applyBorder="0" applyAlignment="0" applyProtection="0"/>
    <xf numFmtId="0" fontId="2" fillId="11" borderId="0" applyNumberFormat="0" applyBorder="0" applyAlignment="0" applyProtection="0"/>
    <xf numFmtId="0" fontId="15" fillId="5" borderId="0" applyNumberFormat="0" applyBorder="0" applyAlignment="0" applyProtection="0"/>
    <xf numFmtId="0" fontId="13" fillId="3" borderId="0" applyNumberFormat="0" applyBorder="0" applyAlignment="0" applyProtection="0"/>
    <xf numFmtId="0" fontId="20" fillId="20" borderId="0" applyNumberFormat="0" applyBorder="0" applyAlignment="0" applyProtection="0"/>
    <xf numFmtId="0" fontId="16" fillId="6" borderId="1" applyNumberFormat="0" applyAlignment="0" applyProtection="0"/>
    <xf numFmtId="0" fontId="20" fillId="24" borderId="0" applyNumberFormat="0" applyBorder="0" applyAlignment="0" applyProtection="0"/>
    <xf numFmtId="0" fontId="2" fillId="19" borderId="0" applyNumberFormat="0" applyBorder="0" applyAlignment="0" applyProtection="0"/>
    <xf numFmtId="0" fontId="16" fillId="6" borderId="1" applyNumberFormat="0" applyAlignment="0" applyProtection="0"/>
    <xf numFmtId="0" fontId="20" fillId="9" borderId="0" applyNumberFormat="0" applyBorder="0" applyAlignment="0" applyProtection="0"/>
    <xf numFmtId="0" fontId="2" fillId="19" borderId="0" applyNumberFormat="0" applyBorder="0" applyAlignment="0" applyProtection="0"/>
    <xf numFmtId="0" fontId="20" fillId="13" borderId="0" applyNumberFormat="0" applyBorder="0" applyAlignment="0" applyProtection="0"/>
    <xf numFmtId="0" fontId="17" fillId="0" borderId="3" applyNumberFormat="0" applyFill="0" applyAlignment="0" applyProtection="0"/>
    <xf numFmtId="0" fontId="20" fillId="13" borderId="0" applyNumberFormat="0" applyBorder="0" applyAlignment="0" applyProtection="0"/>
    <xf numFmtId="0" fontId="20" fillId="17" borderId="0" applyNumberFormat="0" applyBorder="0" applyAlignment="0" applyProtection="0"/>
    <xf numFmtId="0" fontId="13" fillId="3" borderId="0" applyNumberFormat="0" applyBorder="0" applyAlignment="0" applyProtection="0"/>
    <xf numFmtId="0" fontId="20" fillId="21" borderId="0" applyNumberFormat="0" applyBorder="0" applyAlignment="0" applyProtection="0"/>
    <xf numFmtId="0" fontId="2" fillId="11" borderId="0" applyNumberFormat="0" applyBorder="0" applyAlignment="0" applyProtection="0"/>
    <xf numFmtId="0" fontId="2" fillId="22" borderId="0" applyNumberFormat="0" applyBorder="0" applyAlignment="0" applyProtection="0"/>
    <xf numFmtId="0" fontId="19" fillId="0" borderId="0" applyNumberFormat="0" applyFill="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 fillId="8" borderId="5" applyNumberFormat="0" applyFont="0" applyAlignment="0" applyProtection="0"/>
    <xf numFmtId="0" fontId="2" fillId="23" borderId="0" applyNumberFormat="0" applyBorder="0" applyAlignment="0" applyProtection="0"/>
    <xf numFmtId="0" fontId="2" fillId="18" borderId="0" applyNumberFormat="0" applyBorder="0" applyAlignment="0" applyProtection="0"/>
    <xf numFmtId="0" fontId="2" fillId="31" borderId="0" applyNumberFormat="0" applyBorder="0" applyAlignment="0" applyProtection="0"/>
    <xf numFmtId="0" fontId="20" fillId="12" borderId="0" applyNumberFormat="0" applyBorder="0" applyAlignment="0" applyProtection="0"/>
    <xf numFmtId="0" fontId="2" fillId="27" borderId="0" applyNumberFormat="0" applyBorder="0" applyAlignment="0" applyProtection="0"/>
    <xf numFmtId="0" fontId="20" fillId="9" borderId="0" applyNumberFormat="0" applyBorder="0" applyAlignment="0" applyProtection="0"/>
    <xf numFmtId="0" fontId="17" fillId="0" borderId="3" applyNumberFormat="0" applyFill="0" applyAlignment="0" applyProtection="0"/>
    <xf numFmtId="0" fontId="20" fillId="25" borderId="0" applyNumberFormat="0" applyBorder="0" applyAlignment="0" applyProtection="0"/>
    <xf numFmtId="0" fontId="20" fillId="29" borderId="0" applyNumberFormat="0" applyBorder="0" applyAlignment="0" applyProtection="0"/>
    <xf numFmtId="0" fontId="15" fillId="5" borderId="0" applyNumberFormat="0" applyBorder="0" applyAlignment="0" applyProtection="0"/>
    <xf numFmtId="0" fontId="2" fillId="31" borderId="0" applyNumberFormat="0" applyBorder="0" applyAlignment="0" applyProtection="0"/>
    <xf numFmtId="0" fontId="20" fillId="21" borderId="0" applyNumberFormat="0" applyBorder="0" applyAlignment="0" applyProtection="0"/>
    <xf numFmtId="0" fontId="2" fillId="27" borderId="0" applyNumberFormat="0" applyBorder="0" applyAlignment="0" applyProtection="0"/>
    <xf numFmtId="0" fontId="20" fillId="13" borderId="0" applyNumberFormat="0" applyBorder="0" applyAlignment="0" applyProtection="0"/>
    <xf numFmtId="0" fontId="2" fillId="15" borderId="0" applyNumberFormat="0" applyBorder="0" applyAlignment="0" applyProtection="0"/>
    <xf numFmtId="0" fontId="2" fillId="10" borderId="0" applyNumberFormat="0" applyBorder="0" applyAlignment="0" applyProtection="0"/>
    <xf numFmtId="0" fontId="20" fillId="16" borderId="0" applyNumberFormat="0" applyBorder="0" applyAlignment="0" applyProtection="0"/>
    <xf numFmtId="0" fontId="2" fillId="14" borderId="0" applyNumberFormat="0" applyBorder="0" applyAlignment="0" applyProtection="0"/>
    <xf numFmtId="0" fontId="14" fillId="4" borderId="0" applyNumberFormat="0" applyBorder="0" applyAlignment="0" applyProtection="0"/>
    <xf numFmtId="0" fontId="20" fillId="21" borderId="0" applyNumberFormat="0" applyBorder="0" applyAlignment="0" applyProtection="0"/>
    <xf numFmtId="0" fontId="20" fillId="13" borderId="0" applyNumberFormat="0" applyBorder="0" applyAlignment="0" applyProtection="0"/>
    <xf numFmtId="0" fontId="2" fillId="30" borderId="0" applyNumberFormat="0" applyBorder="0" applyAlignment="0" applyProtection="0"/>
    <xf numFmtId="0" fontId="14" fillId="4" borderId="0" applyNumberFormat="0" applyBorder="0" applyAlignment="0" applyProtection="0"/>
    <xf numFmtId="0" fontId="20" fillId="25" borderId="0" applyNumberFormat="0" applyBorder="0" applyAlignment="0" applyProtection="0"/>
    <xf numFmtId="0" fontId="20" fillId="17" borderId="0" applyNumberFormat="0" applyBorder="0" applyAlignment="0" applyProtection="0"/>
    <xf numFmtId="167" fontId="2" fillId="0" borderId="0" applyFont="0" applyFill="0" applyBorder="0" applyAlignment="0" applyProtection="0"/>
    <xf numFmtId="0" fontId="20" fillId="21" borderId="0" applyNumberFormat="0" applyBorder="0" applyAlignment="0" applyProtection="0"/>
    <xf numFmtId="0" fontId="20" fillId="12" borderId="0" applyNumberFormat="0" applyBorder="0" applyAlignment="0" applyProtection="0"/>
    <xf numFmtId="0" fontId="20" fillId="28" borderId="0" applyNumberFormat="0" applyBorder="0" applyAlignment="0" applyProtection="0"/>
    <xf numFmtId="0" fontId="16" fillId="6" borderId="1" applyNumberFormat="0" applyAlignment="0" applyProtection="0"/>
    <xf numFmtId="0" fontId="14" fillId="4" borderId="0" applyNumberFormat="0" applyBorder="0" applyAlignment="0" applyProtection="0"/>
    <xf numFmtId="0" fontId="2" fillId="10"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20" fillId="20"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17" fillId="0" borderId="3" applyNumberFormat="0" applyFill="0" applyAlignment="0" applyProtection="0"/>
    <xf numFmtId="167" fontId="2" fillId="0" borderId="0" applyFont="0" applyFill="0" applyBorder="0" applyAlignment="0" applyProtection="0"/>
    <xf numFmtId="0" fontId="15" fillId="5" borderId="0" applyNumberFormat="0" applyBorder="0" applyAlignment="0" applyProtection="0"/>
    <xf numFmtId="0" fontId="2" fillId="19" borderId="0" applyNumberFormat="0" applyBorder="0" applyAlignment="0" applyProtection="0"/>
    <xf numFmtId="0" fontId="17" fillId="0" borderId="3" applyNumberFormat="0" applyFill="0" applyAlignment="0" applyProtection="0"/>
    <xf numFmtId="0" fontId="12" fillId="0" borderId="0" applyNumberFormat="0" applyFill="0" applyBorder="0" applyAlignment="0" applyProtection="0"/>
    <xf numFmtId="0" fontId="20" fillId="17"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3" fillId="3" borderId="0" applyNumberFormat="0" applyBorder="0" applyAlignment="0" applyProtection="0"/>
    <xf numFmtId="0" fontId="15" fillId="5" borderId="0" applyNumberFormat="0" applyBorder="0" applyAlignment="0" applyProtection="0"/>
    <xf numFmtId="0" fontId="18" fillId="7" borderId="4" applyNumberFormat="0" applyAlignment="0" applyProtection="0"/>
    <xf numFmtId="167" fontId="2" fillId="0" borderId="0" applyFont="0" applyFill="0" applyBorder="0" applyAlignment="0" applyProtection="0"/>
    <xf numFmtId="0" fontId="13" fillId="3" borderId="0" applyNumberFormat="0" applyBorder="0" applyAlignment="0" applyProtection="0"/>
    <xf numFmtId="0" fontId="20" fillId="29" borderId="0" applyNumberFormat="0" applyBorder="0" applyAlignment="0" applyProtection="0"/>
    <xf numFmtId="0" fontId="20" fillId="21" borderId="0" applyNumberFormat="0" applyBorder="0" applyAlignment="0" applyProtection="0"/>
    <xf numFmtId="0" fontId="20" fillId="17" borderId="0" applyNumberFormat="0" applyBorder="0" applyAlignment="0" applyProtection="0"/>
    <xf numFmtId="0" fontId="20" fillId="24" borderId="0" applyNumberFormat="0" applyBorder="0" applyAlignment="0" applyProtection="0"/>
    <xf numFmtId="0" fontId="20" fillId="9" borderId="0" applyNumberFormat="0" applyBorder="0" applyAlignment="0" applyProtection="0"/>
    <xf numFmtId="0" fontId="20" fillId="21" borderId="0" applyNumberFormat="0" applyBorder="0" applyAlignment="0" applyProtection="0"/>
    <xf numFmtId="0" fontId="18" fillId="7" borderId="4" applyNumberFormat="0" applyAlignment="0" applyProtection="0"/>
    <xf numFmtId="0" fontId="12" fillId="0" borderId="0" applyNumberFormat="0" applyFill="0" applyBorder="0" applyAlignment="0" applyProtection="0"/>
    <xf numFmtId="0" fontId="14" fillId="4" borderId="0" applyNumberFormat="0" applyBorder="0" applyAlignment="0" applyProtection="0"/>
    <xf numFmtId="0" fontId="18" fillId="7" borderId="4" applyNumberFormat="0" applyAlignment="0" applyProtection="0"/>
    <xf numFmtId="167" fontId="2" fillId="0" borderId="0" applyFont="0" applyFill="0" applyBorder="0" applyAlignment="0" applyProtection="0"/>
    <xf numFmtId="0" fontId="20" fillId="9" borderId="0" applyNumberFormat="0" applyBorder="0" applyAlignment="0" applyProtection="0"/>
    <xf numFmtId="0" fontId="20" fillId="17" borderId="0" applyNumberFormat="0" applyBorder="0" applyAlignment="0" applyProtection="0"/>
    <xf numFmtId="0" fontId="17" fillId="0" borderId="3" applyNumberFormat="0" applyFill="0" applyAlignment="0" applyProtection="0"/>
    <xf numFmtId="0" fontId="2" fillId="10" borderId="0" applyNumberFormat="0" applyBorder="0" applyAlignment="0" applyProtection="0"/>
    <xf numFmtId="0" fontId="20" fillId="17" borderId="0" applyNumberFormat="0" applyBorder="0" applyAlignment="0" applyProtection="0"/>
    <xf numFmtId="0" fontId="20" fillId="21" borderId="0" applyNumberFormat="0" applyBorder="0" applyAlignment="0" applyProtection="0"/>
    <xf numFmtId="0" fontId="16" fillId="6" borderId="1" applyNumberFormat="0" applyAlignment="0" applyProtection="0"/>
    <xf numFmtId="0" fontId="20" fillId="25" borderId="0" applyNumberFormat="0" applyBorder="0" applyAlignment="0" applyProtection="0"/>
    <xf numFmtId="0" fontId="17" fillId="0" borderId="3" applyNumberFormat="0" applyFill="0" applyAlignment="0" applyProtection="0"/>
    <xf numFmtId="0" fontId="17" fillId="0" borderId="3" applyNumberFormat="0" applyFill="0" applyAlignment="0" applyProtection="0"/>
    <xf numFmtId="0" fontId="20" fillId="21" borderId="0" applyNumberFormat="0" applyBorder="0" applyAlignment="0" applyProtection="0"/>
    <xf numFmtId="0" fontId="20" fillId="17" borderId="0" applyNumberFormat="0" applyBorder="0" applyAlignment="0" applyProtection="0"/>
    <xf numFmtId="0" fontId="20" fillId="9" borderId="0" applyNumberFormat="0" applyBorder="0" applyAlignment="0" applyProtection="0"/>
    <xf numFmtId="0" fontId="12" fillId="0" borderId="0" applyNumberFormat="0" applyFill="0" applyBorder="0" applyAlignment="0" applyProtection="0"/>
    <xf numFmtId="0" fontId="20" fillId="25" borderId="0" applyNumberFormat="0" applyBorder="0" applyAlignment="0" applyProtection="0"/>
    <xf numFmtId="0" fontId="20" fillId="9" borderId="0" applyNumberFormat="0" applyBorder="0" applyAlignment="0" applyProtection="0"/>
    <xf numFmtId="0" fontId="20" fillId="20" borderId="0" applyNumberFormat="0" applyBorder="0" applyAlignment="0" applyProtection="0"/>
    <xf numFmtId="0" fontId="14" fillId="4"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20" fillId="24" borderId="0" applyNumberFormat="0" applyBorder="0" applyAlignment="0" applyProtection="0"/>
    <xf numFmtId="0" fontId="20" fillId="16" borderId="0" applyNumberFormat="0" applyBorder="0" applyAlignment="0" applyProtection="0"/>
    <xf numFmtId="0" fontId="20" fillId="24" borderId="0" applyNumberFormat="0" applyBorder="0" applyAlignment="0" applyProtection="0"/>
    <xf numFmtId="0" fontId="2" fillId="14" borderId="0" applyNumberFormat="0" applyBorder="0" applyAlignment="0" applyProtection="0"/>
    <xf numFmtId="0" fontId="20" fillId="25" borderId="0" applyNumberFormat="0" applyBorder="0" applyAlignment="0" applyProtection="0"/>
    <xf numFmtId="0" fontId="16" fillId="6" borderId="1" applyNumberFormat="0" applyAlignment="0" applyProtection="0"/>
    <xf numFmtId="0" fontId="20" fillId="13" borderId="0" applyNumberFormat="0" applyBorder="0" applyAlignment="0" applyProtection="0"/>
    <xf numFmtId="0" fontId="14" fillId="4" borderId="0" applyNumberFormat="0" applyBorder="0" applyAlignment="0" applyProtection="0"/>
    <xf numFmtId="0" fontId="20" fillId="13" borderId="0" applyNumberFormat="0" applyBorder="0" applyAlignment="0" applyProtection="0"/>
    <xf numFmtId="0" fontId="16" fillId="6" borderId="1" applyNumberFormat="0" applyAlignment="0" applyProtection="0"/>
    <xf numFmtId="167" fontId="2" fillId="0" borderId="0" applyFont="0" applyFill="0" applyBorder="0" applyAlignment="0" applyProtection="0"/>
    <xf numFmtId="0" fontId="19" fillId="0" borderId="0" applyNumberFormat="0" applyFill="0" applyBorder="0" applyAlignment="0" applyProtection="0"/>
    <xf numFmtId="0" fontId="20" fillId="16" borderId="0" applyNumberFormat="0" applyBorder="0" applyAlignment="0" applyProtection="0"/>
    <xf numFmtId="0" fontId="20" fillId="28" borderId="0" applyNumberFormat="0" applyBorder="0" applyAlignment="0" applyProtection="0"/>
    <xf numFmtId="0" fontId="12" fillId="0" borderId="0" applyNumberFormat="0" applyFill="0" applyBorder="0" applyAlignment="0" applyProtection="0"/>
    <xf numFmtId="0" fontId="20" fillId="32" borderId="0" applyNumberFormat="0" applyBorder="0" applyAlignment="0" applyProtection="0"/>
    <xf numFmtId="0" fontId="14" fillId="4" borderId="0" applyNumberFormat="0" applyBorder="0" applyAlignment="0" applyProtection="0"/>
    <xf numFmtId="0" fontId="17" fillId="0" borderId="3" applyNumberFormat="0" applyFill="0" applyAlignment="0" applyProtection="0"/>
    <xf numFmtId="0" fontId="20" fillId="28" borderId="0" applyNumberFormat="0" applyBorder="0" applyAlignment="0" applyProtection="0"/>
    <xf numFmtId="0" fontId="20" fillId="32" borderId="0" applyNumberFormat="0" applyBorder="0" applyAlignment="0" applyProtection="0"/>
    <xf numFmtId="0" fontId="20" fillId="20" borderId="0" applyNumberFormat="0" applyBorder="0" applyAlignment="0" applyProtection="0"/>
    <xf numFmtId="0" fontId="20" fillId="16" borderId="0" applyNumberFormat="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20" borderId="0" applyNumberFormat="0" applyBorder="0" applyAlignment="0" applyProtection="0"/>
    <xf numFmtId="0" fontId="20" fillId="20" borderId="0" applyNumberFormat="0" applyBorder="0" applyAlignment="0" applyProtection="0"/>
    <xf numFmtId="0" fontId="17" fillId="0" borderId="3" applyNumberFormat="0" applyFill="0" applyAlignment="0" applyProtection="0"/>
    <xf numFmtId="0" fontId="16" fillId="6" borderId="1" applyNumberFormat="0" applyAlignment="0" applyProtection="0"/>
    <xf numFmtId="0" fontId="13" fillId="3" borderId="0" applyNumberFormat="0" applyBorder="0" applyAlignment="0" applyProtection="0"/>
    <xf numFmtId="0" fontId="20" fillId="12" borderId="0" applyNumberFormat="0" applyBorder="0" applyAlignment="0" applyProtection="0"/>
    <xf numFmtId="0" fontId="20" fillId="21" borderId="0" applyNumberFormat="0" applyBorder="0" applyAlignment="0" applyProtection="0"/>
    <xf numFmtId="0" fontId="20" fillId="29" borderId="0" applyNumberFormat="0" applyBorder="0" applyAlignment="0" applyProtection="0"/>
    <xf numFmtId="0" fontId="20" fillId="20" borderId="0" applyNumberFormat="0" applyBorder="0" applyAlignment="0" applyProtection="0"/>
    <xf numFmtId="0" fontId="2" fillId="14" borderId="0" applyNumberFormat="0" applyBorder="0" applyAlignment="0" applyProtection="0"/>
    <xf numFmtId="0" fontId="20" fillId="28" borderId="0" applyNumberFormat="0" applyBorder="0" applyAlignment="0" applyProtection="0"/>
    <xf numFmtId="0" fontId="20" fillId="16" borderId="0" applyNumberFormat="0" applyBorder="0" applyAlignment="0" applyProtection="0"/>
    <xf numFmtId="0" fontId="20" fillId="12" borderId="0" applyNumberFormat="0" applyBorder="0" applyAlignment="0" applyProtection="0"/>
    <xf numFmtId="0" fontId="15" fillId="5" borderId="0" applyNumberFormat="0" applyBorder="0" applyAlignment="0" applyProtection="0"/>
    <xf numFmtId="0" fontId="20" fillId="29" borderId="0" applyNumberFormat="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24" borderId="0" applyNumberFormat="0" applyBorder="0" applyAlignment="0" applyProtection="0"/>
    <xf numFmtId="0" fontId="18" fillId="7" borderId="4" applyNumberFormat="0" applyAlignment="0" applyProtection="0"/>
    <xf numFmtId="0" fontId="20" fillId="32" borderId="0" applyNumberFormat="0" applyBorder="0" applyAlignment="0" applyProtection="0"/>
    <xf numFmtId="0" fontId="16" fillId="6" borderId="1" applyNumberFormat="0" applyAlignment="0" applyProtection="0"/>
    <xf numFmtId="0" fontId="20" fillId="21" borderId="0" applyNumberFormat="0" applyBorder="0" applyAlignment="0" applyProtection="0"/>
    <xf numFmtId="0" fontId="13" fillId="3" borderId="0" applyNumberFormat="0" applyBorder="0" applyAlignment="0" applyProtection="0"/>
    <xf numFmtId="0" fontId="17" fillId="0" borderId="3" applyNumberFormat="0" applyFill="0" applyAlignment="0" applyProtection="0"/>
    <xf numFmtId="0" fontId="7" fillId="0" borderId="6" applyNumberFormat="0" applyFill="0" applyAlignment="0" applyProtection="0"/>
    <xf numFmtId="0" fontId="20" fillId="16" borderId="0" applyNumberFormat="0" applyBorder="0" applyAlignment="0" applyProtection="0"/>
    <xf numFmtId="0" fontId="7" fillId="0" borderId="6" applyNumberFormat="0" applyFill="0" applyAlignment="0" applyProtection="0"/>
    <xf numFmtId="0" fontId="17" fillId="0" borderId="3" applyNumberFormat="0" applyFill="0" applyAlignment="0" applyProtection="0"/>
    <xf numFmtId="0" fontId="20" fillId="20" borderId="0" applyNumberFormat="0" applyBorder="0" applyAlignment="0" applyProtection="0"/>
    <xf numFmtId="167" fontId="2" fillId="0" borderId="0" applyFont="0" applyFill="0" applyBorder="0" applyAlignment="0" applyProtection="0"/>
    <xf numFmtId="0" fontId="19" fillId="0" borderId="0" applyNumberFormat="0" applyFill="0" applyBorder="0" applyAlignment="0" applyProtection="0"/>
    <xf numFmtId="0" fontId="20" fillId="9" borderId="0" applyNumberFormat="0" applyBorder="0" applyAlignment="0" applyProtection="0"/>
    <xf numFmtId="0" fontId="14" fillId="4" borderId="0" applyNumberFormat="0" applyBorder="0" applyAlignment="0" applyProtection="0"/>
    <xf numFmtId="0" fontId="20" fillId="17" borderId="0" applyNumberFormat="0" applyBorder="0" applyAlignment="0" applyProtection="0"/>
    <xf numFmtId="0" fontId="15" fillId="5" borderId="0" applyNumberFormat="0" applyBorder="0" applyAlignment="0" applyProtection="0"/>
    <xf numFmtId="0" fontId="20" fillId="16" borderId="0" applyNumberFormat="0" applyBorder="0" applyAlignment="0" applyProtection="0"/>
    <xf numFmtId="0" fontId="7" fillId="0" borderId="6" applyNumberFormat="0" applyFill="0" applyAlignment="0" applyProtection="0"/>
    <xf numFmtId="0" fontId="20" fillId="24" borderId="0" applyNumberFormat="0" applyBorder="0" applyAlignment="0" applyProtection="0"/>
    <xf numFmtId="0" fontId="18" fillId="7" borderId="4" applyNumberFormat="0" applyAlignment="0" applyProtection="0"/>
    <xf numFmtId="0" fontId="20" fillId="13" borderId="0" applyNumberFormat="0" applyBorder="0" applyAlignment="0" applyProtection="0"/>
    <xf numFmtId="0" fontId="13" fillId="3"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15" fillId="5" borderId="0" applyNumberFormat="0" applyBorder="0" applyAlignment="0" applyProtection="0"/>
    <xf numFmtId="0" fontId="20" fillId="28" borderId="0" applyNumberFormat="0" applyBorder="0" applyAlignment="0" applyProtection="0"/>
    <xf numFmtId="0" fontId="20" fillId="21" borderId="0" applyNumberFormat="0" applyBorder="0" applyAlignment="0" applyProtection="0"/>
    <xf numFmtId="0" fontId="18" fillId="7" borderId="4" applyNumberFormat="0" applyAlignment="0" applyProtection="0"/>
    <xf numFmtId="0" fontId="12" fillId="0" borderId="0" applyNumberFormat="0" applyFill="0" applyBorder="0" applyAlignment="0" applyProtection="0"/>
    <xf numFmtId="0" fontId="20" fillId="20" borderId="0" applyNumberFormat="0" applyBorder="0" applyAlignment="0" applyProtection="0"/>
    <xf numFmtId="0" fontId="20" fillId="24" borderId="0" applyNumberFormat="0" applyBorder="0" applyAlignment="0" applyProtection="0"/>
    <xf numFmtId="0" fontId="19" fillId="0" borderId="0" applyNumberFormat="0" applyFill="0" applyBorder="0" applyAlignment="0" applyProtection="0"/>
    <xf numFmtId="168" fontId="2" fillId="0" borderId="0" applyFont="0" applyFill="0" applyBorder="0" applyAlignment="0" applyProtection="0"/>
    <xf numFmtId="0" fontId="20" fillId="25" borderId="0" applyNumberFormat="0" applyBorder="0" applyAlignment="0" applyProtection="0"/>
    <xf numFmtId="0" fontId="2" fillId="11" borderId="0" applyNumberFormat="0" applyBorder="0" applyAlignment="0" applyProtection="0"/>
    <xf numFmtId="0" fontId="20" fillId="13" borderId="0" applyNumberFormat="0" applyBorder="0" applyAlignment="0" applyProtection="0"/>
    <xf numFmtId="0" fontId="15" fillId="5" borderId="0" applyNumberFormat="0" applyBorder="0" applyAlignment="0" applyProtection="0"/>
    <xf numFmtId="0" fontId="20" fillId="12" borderId="0" applyNumberFormat="0" applyBorder="0" applyAlignment="0" applyProtection="0"/>
    <xf numFmtId="0" fontId="7" fillId="0" borderId="6" applyNumberFormat="0" applyFill="0" applyAlignment="0" applyProtection="0"/>
    <xf numFmtId="0" fontId="20" fillId="13" borderId="0" applyNumberFormat="0" applyBorder="0" applyAlignment="0" applyProtection="0"/>
    <xf numFmtId="167" fontId="2" fillId="0" borderId="0" applyFont="0" applyFill="0" applyBorder="0" applyAlignment="0" applyProtection="0"/>
    <xf numFmtId="0" fontId="16" fillId="6" borderId="1" applyNumberFormat="0" applyAlignment="0" applyProtection="0"/>
    <xf numFmtId="0" fontId="14" fillId="4" borderId="0" applyNumberFormat="0" applyBorder="0" applyAlignment="0" applyProtection="0"/>
    <xf numFmtId="168" fontId="2" fillId="0" borderId="0" applyFont="0" applyFill="0" applyBorder="0" applyAlignment="0" applyProtection="0"/>
    <xf numFmtId="0" fontId="18" fillId="7" borderId="4" applyNumberFormat="0" applyAlignment="0" applyProtection="0"/>
    <xf numFmtId="0" fontId="2" fillId="18"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32"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32"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7" fillId="0" borderId="6" applyNumberFormat="0" applyFill="0" applyAlignment="0" applyProtection="0"/>
    <xf numFmtId="0" fontId="12" fillId="0" borderId="0" applyNumberFormat="0" applyFill="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0" fillId="12" borderId="0" applyNumberFormat="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24" borderId="0" applyNumberFormat="0" applyBorder="0" applyAlignment="0" applyProtection="0"/>
    <xf numFmtId="9" fontId="2" fillId="0" borderId="0" applyFon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16" fillId="6" borderId="1" applyNumberFormat="0" applyAlignment="0" applyProtection="0"/>
    <xf numFmtId="0" fontId="20" fillId="28" borderId="0" applyNumberFormat="0" applyBorder="0" applyAlignment="0" applyProtection="0"/>
    <xf numFmtId="0" fontId="20" fillId="29" borderId="0" applyNumberFormat="0" applyBorder="0" applyAlignment="0" applyProtection="0"/>
    <xf numFmtId="0" fontId="20" fillId="9" borderId="0" applyNumberFormat="0" applyBorder="0" applyAlignment="0" applyProtection="0"/>
    <xf numFmtId="0" fontId="20" fillId="32" borderId="0" applyNumberFormat="0" applyBorder="0" applyAlignment="0" applyProtection="0"/>
    <xf numFmtId="0" fontId="14" fillId="4" borderId="0" applyNumberFormat="0" applyBorder="0" applyAlignment="0" applyProtection="0"/>
    <xf numFmtId="0" fontId="12" fillId="0" borderId="0" applyNumberFormat="0" applyFill="0" applyBorder="0" applyAlignment="0" applyProtection="0"/>
    <xf numFmtId="0" fontId="2" fillId="15"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5" fillId="5" borderId="0" applyNumberFormat="0" applyBorder="0" applyAlignment="0" applyProtection="0"/>
    <xf numFmtId="0" fontId="7" fillId="0" borderId="6" applyNumberFormat="0" applyFill="0" applyAlignment="0" applyProtection="0"/>
    <xf numFmtId="0" fontId="20" fillId="9" borderId="0" applyNumberFormat="0" applyBorder="0" applyAlignment="0" applyProtection="0"/>
    <xf numFmtId="0" fontId="15" fillId="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12" fillId="0" borderId="0" applyNumberForma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168" fontId="2" fillId="0" borderId="0" applyFont="0" applyFill="0" applyBorder="0" applyAlignment="0" applyProtection="0"/>
    <xf numFmtId="0" fontId="20" fillId="13"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0" fillId="17" borderId="0" applyNumberFormat="0" applyBorder="0" applyAlignment="0" applyProtection="0"/>
    <xf numFmtId="0" fontId="7" fillId="0" borderId="6" applyNumberFormat="0" applyFill="0" applyAlignment="0" applyProtection="0"/>
    <xf numFmtId="0" fontId="20" fillId="9" borderId="0" applyNumberFormat="0" applyBorder="0" applyAlignment="0" applyProtection="0"/>
    <xf numFmtId="0" fontId="16" fillId="6" borderId="1"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2" fillId="8" borderId="5" applyNumberFormat="0" applyFont="0" applyAlignment="0" applyProtection="0"/>
    <xf numFmtId="0" fontId="20" fillId="16" borderId="0" applyNumberFormat="0" applyBorder="0" applyAlignment="0" applyProtection="0"/>
    <xf numFmtId="0" fontId="20" fillId="17" borderId="0" applyNumberFormat="0" applyBorder="0" applyAlignment="0" applyProtection="0"/>
    <xf numFmtId="0" fontId="20" fillId="29"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2" fillId="31"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1" borderId="0" applyNumberFormat="0" applyBorder="0" applyAlignment="0" applyProtection="0"/>
    <xf numFmtId="0" fontId="20" fillId="12"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12" fillId="0" borderId="0" applyNumberFormat="0" applyFill="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7" fillId="0" borderId="6" applyNumberFormat="0" applyFill="0" applyAlignment="0" applyProtection="0"/>
    <xf numFmtId="0" fontId="20" fillId="32" borderId="0" applyNumberFormat="0" applyBorder="0" applyAlignment="0" applyProtection="0"/>
    <xf numFmtId="0" fontId="7" fillId="0" borderId="6" applyNumberFormat="0" applyFill="0" applyAlignment="0" applyProtection="0"/>
    <xf numFmtId="0" fontId="20" fillId="32" borderId="0" applyNumberFormat="0" applyBorder="0" applyAlignment="0" applyProtection="0"/>
    <xf numFmtId="0" fontId="12" fillId="0" borderId="0" applyNumberFormat="0" applyFill="0" applyBorder="0" applyAlignment="0" applyProtection="0"/>
    <xf numFmtId="0" fontId="20" fillId="9" borderId="0" applyNumberFormat="0" applyBorder="0" applyAlignment="0" applyProtection="0"/>
    <xf numFmtId="0" fontId="20" fillId="20" borderId="0" applyNumberFormat="0" applyBorder="0" applyAlignment="0" applyProtection="0"/>
    <xf numFmtId="0" fontId="20" fillId="17" borderId="0" applyNumberFormat="0" applyBorder="0" applyAlignment="0" applyProtection="0"/>
    <xf numFmtId="0" fontId="16" fillId="6" borderId="1" applyNumberFormat="0" applyAlignment="0" applyProtection="0"/>
    <xf numFmtId="0" fontId="2" fillId="26" borderId="0" applyNumberFormat="0" applyBorder="0" applyAlignment="0" applyProtection="0"/>
    <xf numFmtId="0" fontId="13" fillId="3" borderId="0" applyNumberFormat="0" applyBorder="0" applyAlignment="0" applyProtection="0"/>
    <xf numFmtId="0" fontId="17" fillId="0" borderId="3" applyNumberFormat="0" applyFill="0" applyAlignment="0" applyProtection="0"/>
    <xf numFmtId="167" fontId="2" fillId="0" borderId="0" applyFont="0" applyFill="0" applyBorder="0" applyAlignment="0" applyProtection="0"/>
    <xf numFmtId="0" fontId="20" fillId="17" borderId="0" applyNumberFormat="0" applyBorder="0" applyAlignment="0" applyProtection="0"/>
    <xf numFmtId="0" fontId="20" fillId="21" borderId="0" applyNumberFormat="0" applyBorder="0" applyAlignment="0" applyProtection="0"/>
    <xf numFmtId="168" fontId="2" fillId="0" borderId="0" applyFont="0" applyFill="0" applyBorder="0" applyAlignment="0" applyProtection="0"/>
    <xf numFmtId="0" fontId="20" fillId="12"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0" fillId="32" borderId="0" applyNumberFormat="0" applyBorder="0" applyAlignment="0" applyProtection="0"/>
    <xf numFmtId="0" fontId="7" fillId="0" borderId="6" applyNumberFormat="0" applyFill="0" applyAlignment="0" applyProtection="0"/>
    <xf numFmtId="0" fontId="20" fillId="9" borderId="0" applyNumberFormat="0" applyBorder="0" applyAlignment="0" applyProtection="0"/>
    <xf numFmtId="0" fontId="17" fillId="0" borderId="3" applyNumberFormat="0" applyFill="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13" fillId="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1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17" fillId="0" borderId="3" applyNumberFormat="0" applyFill="0" applyAlignment="0" applyProtection="0"/>
    <xf numFmtId="0" fontId="20" fillId="32"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0" fillId="32" borderId="0" applyNumberFormat="0" applyBorder="0" applyAlignment="0" applyProtection="0"/>
    <xf numFmtId="0" fontId="17" fillId="0" borderId="3" applyNumberFormat="0" applyFill="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18" fillId="7" borderId="4"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9" borderId="0" applyNumberFormat="0" applyBorder="0" applyAlignment="0" applyProtection="0"/>
    <xf numFmtId="0" fontId="14" fillId="4"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7" fillId="0" borderId="6" applyNumberFormat="0" applyFill="0" applyAlignment="0" applyProtection="0"/>
    <xf numFmtId="0" fontId="20" fillId="24" borderId="0" applyNumberFormat="0" applyBorder="0" applyAlignment="0" applyProtection="0"/>
    <xf numFmtId="0" fontId="20" fillId="25"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8" fillId="7" borderId="4"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8" fillId="7" borderId="4" applyNumberFormat="0" applyAlignment="0" applyProtection="0"/>
    <xf numFmtId="0" fontId="17" fillId="0" borderId="3"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 fillId="11"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8" borderId="0" applyNumberFormat="0" applyBorder="0" applyAlignment="0" applyProtection="0"/>
    <xf numFmtId="0" fontId="20" fillId="12"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26" borderId="0" applyNumberFormat="0" applyBorder="0" applyAlignment="0" applyProtection="0"/>
    <xf numFmtId="0" fontId="20" fillId="24" borderId="0" applyNumberFormat="0" applyBorder="0" applyAlignment="0" applyProtection="0"/>
    <xf numFmtId="0" fontId="20" fillId="32" borderId="0" applyNumberFormat="0" applyBorder="0" applyAlignment="0" applyProtection="0"/>
    <xf numFmtId="0" fontId="20" fillId="28" borderId="0" applyNumberFormat="0" applyBorder="0" applyAlignment="0" applyProtection="0"/>
    <xf numFmtId="168" fontId="2" fillId="0" borderId="0" applyFont="0" applyFill="0" applyBorder="0" applyAlignment="0" applyProtection="0"/>
    <xf numFmtId="0" fontId="19" fillId="0" borderId="0" applyNumberForma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7" fillId="0" borderId="3" applyNumberFormat="0" applyFill="0" applyAlignment="0" applyProtection="0"/>
    <xf numFmtId="0" fontId="7" fillId="0" borderId="6" applyNumberFormat="0" applyFill="0" applyAlignment="0" applyProtection="0"/>
    <xf numFmtId="0" fontId="20" fillId="9" borderId="0" applyNumberFormat="0" applyBorder="0" applyAlignment="0" applyProtection="0"/>
    <xf numFmtId="0" fontId="17" fillId="0" borderId="3" applyNumberFormat="0" applyFill="0" applyAlignment="0" applyProtection="0"/>
    <xf numFmtId="0" fontId="16" fillId="6" borderId="1"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7" fillId="0" borderId="3" applyNumberFormat="0" applyFill="0" applyAlignment="0" applyProtection="0"/>
    <xf numFmtId="0" fontId="20" fillId="16" borderId="0" applyNumberFormat="0" applyBorder="0" applyAlignment="0" applyProtection="0"/>
    <xf numFmtId="0" fontId="20" fillId="17" borderId="0" applyNumberFormat="0" applyBorder="0" applyAlignment="0" applyProtection="0"/>
    <xf numFmtId="167" fontId="2" fillId="0" borderId="0" applyFon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15" fillId="5"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9" borderId="0" applyNumberFormat="0" applyBorder="0" applyAlignment="0" applyProtection="0"/>
    <xf numFmtId="0" fontId="20" fillId="32" borderId="0" applyNumberFormat="0" applyBorder="0" applyAlignment="0" applyProtection="0"/>
    <xf numFmtId="0" fontId="19" fillId="0" borderId="0" applyNumberForma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6" fillId="6" borderId="1"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6" fillId="6" borderId="1" applyNumberFormat="0" applyAlignment="0" applyProtection="0"/>
    <xf numFmtId="0" fontId="15" fillId="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18" fillId="7" borderId="4" applyNumberFormat="0" applyAlignment="0" applyProtection="0"/>
    <xf numFmtId="0" fontId="20" fillId="20"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7" fillId="0" borderId="6" applyNumberFormat="0" applyFill="0" applyAlignment="0" applyProtection="0"/>
    <xf numFmtId="0" fontId="2" fillId="30" borderId="0" applyNumberFormat="0" applyBorder="0" applyAlignment="0" applyProtection="0"/>
    <xf numFmtId="0" fontId="20" fillId="32" borderId="0" applyNumberFormat="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3"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9"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16" fillId="6" borderId="1" applyNumberFormat="0" applyAlignment="0" applyProtection="0"/>
    <xf numFmtId="0" fontId="20" fillId="20" borderId="0" applyNumberFormat="0" applyBorder="0" applyAlignment="0" applyProtection="0"/>
    <xf numFmtId="0" fontId="20" fillId="21" borderId="0" applyNumberFormat="0" applyBorder="0" applyAlignment="0" applyProtection="0"/>
    <xf numFmtId="0" fontId="2" fillId="3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19" borderId="0" applyNumberFormat="0" applyBorder="0" applyAlignment="0" applyProtection="0"/>
    <xf numFmtId="0" fontId="20" fillId="3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0" fillId="16" borderId="0" applyNumberFormat="0" applyBorder="0" applyAlignment="0" applyProtection="0"/>
    <xf numFmtId="0" fontId="7" fillId="0" borderId="6" applyNumberFormat="0" applyFill="0" applyAlignment="0" applyProtection="0"/>
    <xf numFmtId="0" fontId="20" fillId="9" borderId="0" applyNumberFormat="0" applyBorder="0" applyAlignment="0" applyProtection="0"/>
    <xf numFmtId="0" fontId="16" fillId="6" borderId="1"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167" fontId="2" fillId="0" borderId="0" applyFont="0" applyFill="0" applyBorder="0" applyAlignment="0" applyProtection="0"/>
    <xf numFmtId="0" fontId="20" fillId="32"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167" fontId="2" fillId="0" borderId="0" applyFont="0" applyFill="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6" fillId="6" borderId="1"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5" fillId="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9"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168" fontId="2" fillId="0" borderId="0" applyFon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167" fontId="2" fillId="0" borderId="0" applyFon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168" fontId="2" fillId="0" borderId="0" applyFon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15" fillId="5"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27" borderId="0" applyNumberFormat="0" applyBorder="0" applyAlignment="0" applyProtection="0"/>
    <xf numFmtId="0" fontId="20" fillId="32" borderId="0" applyNumberFormat="0" applyBorder="0" applyAlignment="0" applyProtection="0"/>
    <xf numFmtId="0" fontId="20" fillId="21"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168" fontId="2" fillId="0" borderId="0" applyFon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3" borderId="0" applyNumberFormat="0" applyBorder="0" applyAlignment="0" applyProtection="0"/>
    <xf numFmtId="0" fontId="2" fillId="26"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20" fillId="20" borderId="0" applyNumberFormat="0" applyBorder="0" applyAlignment="0" applyProtection="0"/>
    <xf numFmtId="0" fontId="20" fillId="28" borderId="0" applyNumberFormat="0" applyBorder="0" applyAlignment="0" applyProtection="0"/>
    <xf numFmtId="0" fontId="13" fillId="3" borderId="0" applyNumberFormat="0" applyBorder="0" applyAlignment="0" applyProtection="0"/>
    <xf numFmtId="0" fontId="16" fillId="6" borderId="1" applyNumberFormat="0" applyAlignment="0" applyProtection="0"/>
    <xf numFmtId="167" fontId="2" fillId="0" borderId="0" applyFont="0" applyFill="0" applyBorder="0" applyAlignment="0" applyProtection="0"/>
    <xf numFmtId="0" fontId="20" fillId="17" borderId="0" applyNumberFormat="0" applyBorder="0" applyAlignment="0" applyProtection="0"/>
    <xf numFmtId="0" fontId="20" fillId="21" borderId="0" applyNumberFormat="0" applyBorder="0" applyAlignment="0" applyProtection="0"/>
    <xf numFmtId="168" fontId="2" fillId="0" borderId="0" applyFont="0" applyFill="0" applyBorder="0" applyAlignment="0" applyProtection="0"/>
    <xf numFmtId="0" fontId="20" fillId="12" borderId="0" applyNumberFormat="0" applyBorder="0" applyAlignment="0" applyProtection="0"/>
    <xf numFmtId="0" fontId="20" fillId="9" borderId="0" applyNumberFormat="0" applyBorder="0" applyAlignment="0" applyProtection="0"/>
    <xf numFmtId="0" fontId="20" fillId="16"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19" borderId="0" applyNumberFormat="0" applyBorder="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13" fillId="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16" fillId="6" borderId="1" applyNumberFormat="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7" fillId="0" borderId="6" applyNumberFormat="0" applyFill="0" applyAlignment="0" applyProtection="0"/>
    <xf numFmtId="0" fontId="20" fillId="32"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18" fillId="7" borderId="4"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8"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8" fillId="7" borderId="4"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8" fillId="7" borderId="4" applyNumberFormat="0" applyAlignment="0" applyProtection="0"/>
    <xf numFmtId="0" fontId="17" fillId="0" borderId="3"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166" fontId="2" fillId="0" borderId="0" applyFont="0" applyFill="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6"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0" fillId="24" borderId="0" applyNumberFormat="0" applyBorder="0" applyAlignment="0" applyProtection="0"/>
    <xf numFmtId="0" fontId="20" fillId="32" borderId="0" applyNumberFormat="0" applyBorder="0" applyAlignment="0" applyProtection="0"/>
    <xf numFmtId="168" fontId="2" fillId="0" borderId="0" applyFont="0" applyFill="0" applyBorder="0" applyAlignment="0" applyProtection="0"/>
    <xf numFmtId="0" fontId="2" fillId="11"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7" fillId="0" borderId="3" applyNumberFormat="0" applyFill="0" applyAlignment="0" applyProtection="0"/>
    <xf numFmtId="0" fontId="7" fillId="0" borderId="6" applyNumberFormat="0" applyFill="0" applyAlignment="0" applyProtection="0"/>
    <xf numFmtId="0" fontId="20" fillId="9" borderId="0" applyNumberFormat="0" applyBorder="0" applyAlignment="0" applyProtection="0"/>
    <xf numFmtId="0" fontId="17" fillId="0" borderId="3" applyNumberFormat="0" applyFill="0" applyAlignment="0" applyProtection="0"/>
    <xf numFmtId="0" fontId="16" fillId="6" borderId="1"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9" borderId="0" applyNumberFormat="0" applyBorder="0" applyAlignment="0" applyProtection="0"/>
    <xf numFmtId="0" fontId="2" fillId="18"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6" fillId="6" borderId="1"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6" fillId="6" borderId="1" applyNumberFormat="0" applyAlignment="0" applyProtection="0"/>
    <xf numFmtId="0" fontId="15" fillId="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3"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7" fillId="0" borderId="6" applyNumberFormat="0" applyFill="0" applyAlignment="0" applyProtection="0"/>
    <xf numFmtId="0" fontId="20" fillId="24" borderId="0" applyNumberFormat="0" applyBorder="0" applyAlignment="0" applyProtection="0"/>
    <xf numFmtId="0" fontId="20" fillId="32" borderId="0" applyNumberFormat="0" applyBorder="0" applyAlignment="0" applyProtection="0"/>
    <xf numFmtId="0" fontId="20" fillId="9" borderId="0" applyNumberFormat="0" applyBorder="0" applyAlignment="0" applyProtection="0"/>
    <xf numFmtId="0" fontId="20" fillId="24"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8" fillId="7" borderId="4" applyNumberFormat="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7" borderId="0" applyNumberFormat="0" applyBorder="0" applyAlignment="0" applyProtection="0"/>
    <xf numFmtId="0" fontId="20" fillId="32" borderId="0" applyNumberFormat="0" applyBorder="0" applyAlignment="0" applyProtection="0"/>
    <xf numFmtId="0" fontId="20" fillId="9"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15" borderId="0" applyNumberFormat="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15" fillId="5"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0" fillId="13" borderId="0" applyNumberFormat="0" applyBorder="0" applyAlignment="0" applyProtection="0"/>
    <xf numFmtId="0" fontId="7" fillId="0" borderId="6" applyNumberFormat="0" applyFill="0" applyAlignment="0" applyProtection="0"/>
    <xf numFmtId="0" fontId="20" fillId="9" borderId="0" applyNumberFormat="0" applyBorder="0" applyAlignment="0" applyProtection="0"/>
    <xf numFmtId="0" fontId="14" fillId="4"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8" fillId="7" borderId="4" applyNumberFormat="0" applyAlignment="0" applyProtection="0"/>
    <xf numFmtId="0" fontId="20" fillId="29"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18" fillId="7" borderId="4" applyNumberFormat="0" applyAlignment="0" applyProtection="0"/>
    <xf numFmtId="0" fontId="20" fillId="20" borderId="0" applyNumberFormat="0" applyBorder="0" applyAlignment="0" applyProtection="0"/>
    <xf numFmtId="0" fontId="20" fillId="21" borderId="0" applyNumberFormat="0" applyBorder="0" applyAlignment="0" applyProtection="0"/>
    <xf numFmtId="0" fontId="12" fillId="0" borderId="0" applyNumberFormat="0" applyFill="0" applyBorder="0" applyAlignment="0" applyProtection="0"/>
    <xf numFmtId="0" fontId="20" fillId="25"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28" borderId="0" applyNumberFormat="0" applyBorder="0" applyAlignment="0" applyProtection="0"/>
    <xf numFmtId="0" fontId="2" fillId="14"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9"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32"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7" fillId="0" borderId="6" applyNumberFormat="0" applyFill="0" applyAlignment="0" applyProtection="0"/>
    <xf numFmtId="0" fontId="20" fillId="20" borderId="0" applyNumberFormat="0" applyBorder="0" applyAlignment="0" applyProtection="0"/>
    <xf numFmtId="0" fontId="20" fillId="13" borderId="0" applyNumberFormat="0" applyBorder="0" applyAlignment="0" applyProtection="0"/>
    <xf numFmtId="0" fontId="2" fillId="19"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0" fillId="16" borderId="0" applyNumberFormat="0" applyBorder="0" applyAlignment="0" applyProtection="0"/>
    <xf numFmtId="0" fontId="7" fillId="0" borderId="6" applyNumberFormat="0" applyFill="0" applyAlignment="0" applyProtection="0"/>
    <xf numFmtId="0" fontId="20" fillId="9" borderId="0" applyNumberFormat="0" applyBorder="0" applyAlignment="0" applyProtection="0"/>
    <xf numFmtId="0" fontId="7" fillId="0" borderId="6"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5" fillId="5" borderId="0" applyNumberFormat="0" applyBorder="0" applyAlignment="0" applyProtection="0"/>
    <xf numFmtId="0" fontId="14" fillId="4"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168" fontId="2" fillId="0" borderId="0" applyFon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31"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3" borderId="0" applyNumberFormat="0" applyBorder="0" applyAlignment="0" applyProtection="0"/>
    <xf numFmtId="0" fontId="12" fillId="0" borderId="0" applyNumberFormat="0" applyFill="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20" fillId="20" borderId="0" applyNumberFormat="0" applyBorder="0" applyAlignment="0" applyProtection="0"/>
    <xf numFmtId="0" fontId="14" fillId="4" borderId="0" applyNumberFormat="0" applyBorder="0" applyAlignment="0" applyProtection="0"/>
    <xf numFmtId="0" fontId="2" fillId="22" borderId="0" applyNumberFormat="0" applyBorder="0" applyAlignment="0" applyProtection="0"/>
    <xf numFmtId="0" fontId="13" fillId="3" borderId="0" applyNumberFormat="0" applyBorder="0" applyAlignment="0" applyProtection="0"/>
    <xf numFmtId="0" fontId="15" fillId="5" borderId="0" applyNumberFormat="0" applyBorder="0" applyAlignment="0" applyProtection="0"/>
    <xf numFmtId="167" fontId="2" fillId="0" borderId="0" applyFont="0" applyFill="0" applyBorder="0" applyAlignment="0" applyProtection="0"/>
    <xf numFmtId="0" fontId="20" fillId="17" borderId="0" applyNumberFormat="0" applyBorder="0" applyAlignment="0" applyProtection="0"/>
    <xf numFmtId="0" fontId="20" fillId="21" borderId="0" applyNumberFormat="0" applyBorder="0" applyAlignment="0" applyProtection="0"/>
    <xf numFmtId="168" fontId="2" fillId="0" borderId="0" applyFont="0" applyFill="0" applyBorder="0" applyAlignment="0" applyProtection="0"/>
    <xf numFmtId="0" fontId="20" fillId="12" borderId="0" applyNumberFormat="0" applyBorder="0" applyAlignment="0" applyProtection="0"/>
    <xf numFmtId="0" fontId="20" fillId="9" borderId="0" applyNumberFormat="0" applyBorder="0" applyAlignment="0" applyProtection="0"/>
    <xf numFmtId="0" fontId="2" fillId="11"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6" fillId="6" borderId="1" applyNumberFormat="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13" fillId="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2"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6" borderId="0" applyNumberFormat="0" applyBorder="0" applyAlignment="0" applyProtection="0"/>
    <xf numFmtId="0" fontId="20" fillId="32"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18" fillId="7" borderId="4"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8" fillId="7" borderId="4"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8" fillId="7" borderId="4" applyNumberFormat="0" applyAlignment="0" applyProtection="0"/>
    <xf numFmtId="0" fontId="17" fillId="0" borderId="3"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16" fillId="6" borderId="1" applyNumberFormat="0" applyAlignment="0" applyProtection="0"/>
    <xf numFmtId="0" fontId="20" fillId="24" borderId="0" applyNumberFormat="0" applyBorder="0" applyAlignment="0" applyProtection="0"/>
    <xf numFmtId="0" fontId="20" fillId="25" borderId="0" applyNumberFormat="0" applyBorder="0" applyAlignment="0" applyProtection="0"/>
    <xf numFmtId="0" fontId="20" fillId="16"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9" borderId="0" applyNumberFormat="0" applyBorder="0" applyAlignment="0" applyProtection="0"/>
    <xf numFmtId="0" fontId="20" fillId="24" borderId="0" applyNumberFormat="0" applyBorder="0" applyAlignment="0" applyProtection="0"/>
    <xf numFmtId="0" fontId="20" fillId="32" borderId="0" applyNumberFormat="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7" fillId="0" borderId="3" applyNumberFormat="0" applyFill="0" applyAlignment="0" applyProtection="0"/>
    <xf numFmtId="0" fontId="7" fillId="0" borderId="6" applyNumberFormat="0" applyFill="0" applyAlignment="0" applyProtection="0"/>
    <xf numFmtId="0" fontId="20" fillId="9" borderId="0" applyNumberFormat="0" applyBorder="0" applyAlignment="0" applyProtection="0"/>
    <xf numFmtId="0" fontId="17" fillId="0" borderId="3" applyNumberFormat="0" applyFill="0" applyAlignment="0" applyProtection="0"/>
    <xf numFmtId="0" fontId="16" fillId="6" borderId="1"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6" fillId="6" borderId="1"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6" fillId="6" borderId="1" applyNumberFormat="0" applyAlignment="0" applyProtection="0"/>
    <xf numFmtId="0" fontId="15" fillId="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2"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7" fillId="0" borderId="6" applyNumberFormat="0" applyFill="0" applyAlignment="0" applyProtection="0"/>
    <xf numFmtId="0" fontId="20" fillId="25" borderId="0" applyNumberFormat="0" applyBorder="0" applyAlignment="0" applyProtection="0"/>
    <xf numFmtId="0" fontId="20" fillId="32" borderId="0" applyNumberFormat="0" applyBorder="0" applyAlignment="0" applyProtection="0"/>
    <xf numFmtId="0" fontId="20" fillId="9" borderId="0" applyNumberFormat="0" applyBorder="0" applyAlignment="0" applyProtection="0"/>
    <xf numFmtId="0" fontId="20" fillId="2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7" fillId="0" borderId="3" applyNumberFormat="0" applyFill="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7" fillId="0" borderId="6" applyNumberFormat="0" applyFill="0" applyAlignment="0" applyProtection="0"/>
    <xf numFmtId="0" fontId="20" fillId="9" borderId="0" applyNumberFormat="0" applyBorder="0" applyAlignment="0" applyProtection="0"/>
    <xf numFmtId="0" fontId="7" fillId="0" borderId="6" applyNumberFormat="0" applyFill="0" applyAlignment="0" applyProtection="0"/>
    <xf numFmtId="0" fontId="18" fillId="7" borderId="4"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12" fillId="0" borderId="0" applyNumberFormat="0" applyFill="0" applyBorder="0" applyAlignment="0" applyProtection="0"/>
    <xf numFmtId="0" fontId="18" fillId="7" borderId="4" applyNumberFormat="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13" fillId="3" borderId="0" applyNumberFormat="0" applyBorder="0" applyAlignment="0" applyProtection="0"/>
    <xf numFmtId="0" fontId="20" fillId="32" borderId="0" applyNumberFormat="0" applyBorder="0" applyAlignment="0" applyProtection="0"/>
    <xf numFmtId="168" fontId="2" fillId="0" borderId="0" applyFont="0" applyFill="0" applyBorder="0" applyAlignment="0" applyProtection="0"/>
    <xf numFmtId="0" fontId="20" fillId="1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0" fillId="21" borderId="0" applyNumberFormat="0" applyBorder="0" applyAlignment="0" applyProtection="0"/>
    <xf numFmtId="0" fontId="7" fillId="0" borderId="6" applyNumberFormat="0" applyFill="0" applyAlignment="0" applyProtection="0"/>
    <xf numFmtId="0" fontId="20" fillId="9" borderId="0" applyNumberFormat="0" applyBorder="0" applyAlignment="0" applyProtection="0"/>
    <xf numFmtId="0" fontId="13" fillId="3"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7" fillId="0" borderId="3" applyNumberFormat="0" applyFill="0" applyAlignment="0" applyProtection="0"/>
    <xf numFmtId="0" fontId="16" fillId="6" borderId="1" applyNumberFormat="0" applyAlignment="0" applyProtection="0"/>
    <xf numFmtId="0" fontId="20" fillId="16" borderId="0" applyNumberFormat="0" applyBorder="0" applyAlignment="0" applyProtection="0"/>
    <xf numFmtId="0" fontId="20" fillId="17" borderId="0" applyNumberFormat="0" applyBorder="0" applyAlignment="0" applyProtection="0"/>
    <xf numFmtId="0" fontId="20" fillId="16" borderId="0" applyNumberFormat="0" applyBorder="0" applyAlignment="0" applyProtection="0"/>
    <xf numFmtId="0" fontId="14" fillId="4"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19" fillId="0" borderId="0" applyNumberFormat="0" applyFill="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2"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26"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6" borderId="0" applyNumberFormat="0" applyBorder="0" applyAlignment="0" applyProtection="0"/>
    <xf numFmtId="0" fontId="2" fillId="22"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166" fontId="2" fillId="0" borderId="0" applyFont="0" applyFill="0" applyBorder="0" applyAlignment="0" applyProtection="0"/>
    <xf numFmtId="0" fontId="2" fillId="8" borderId="5"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5" applyNumberFormat="0" applyFont="0" applyAlignment="0" applyProtection="0"/>
    <xf numFmtId="0" fontId="2" fillId="8" borderId="5" applyNumberFormat="0" applyFont="0" applyAlignment="0" applyProtection="0"/>
    <xf numFmtId="0" fontId="2" fillId="8" borderId="5" applyNumberFormat="0" applyFont="0" applyAlignment="0" applyProtection="0"/>
    <xf numFmtId="166" fontId="2" fillId="0" borderId="0" applyFont="0" applyFill="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13" fillId="3" borderId="0" applyNumberFormat="0" applyBorder="0" applyAlignment="0" applyProtection="0"/>
    <xf numFmtId="0" fontId="7" fillId="0" borderId="6" applyNumberFormat="0" applyFill="0" applyAlignment="0" applyProtection="0"/>
    <xf numFmtId="0" fontId="20" fillId="16" borderId="0" applyNumberFormat="0" applyBorder="0" applyAlignment="0" applyProtection="0"/>
    <xf numFmtId="0" fontId="7" fillId="0" borderId="6" applyNumberFormat="0" applyFill="0" applyAlignment="0" applyProtection="0"/>
    <xf numFmtId="0" fontId="17" fillId="0" borderId="3" applyNumberFormat="0" applyFill="0" applyAlignment="0" applyProtection="0"/>
    <xf numFmtId="167" fontId="2" fillId="0" borderId="0" applyFont="0" applyFill="0" applyBorder="0" applyAlignment="0" applyProtection="0"/>
    <xf numFmtId="0" fontId="19" fillId="0" borderId="0" applyNumberFormat="0" applyFill="0" applyBorder="0" applyAlignment="0" applyProtection="0"/>
    <xf numFmtId="0" fontId="20" fillId="9" borderId="0" applyNumberFormat="0" applyBorder="0" applyAlignment="0" applyProtection="0"/>
    <xf numFmtId="0" fontId="14" fillId="4" borderId="0" applyNumberFormat="0" applyBorder="0" applyAlignment="0" applyProtection="0"/>
    <xf numFmtId="0" fontId="20" fillId="17" borderId="0" applyNumberFormat="0" applyBorder="0" applyAlignment="0" applyProtection="0"/>
    <xf numFmtId="0" fontId="15" fillId="5" borderId="0" applyNumberFormat="0" applyBorder="0" applyAlignment="0" applyProtection="0"/>
    <xf numFmtId="0" fontId="20" fillId="16" borderId="0" applyNumberFormat="0" applyBorder="0" applyAlignment="0" applyProtection="0"/>
    <xf numFmtId="0" fontId="7" fillId="0" borderId="6" applyNumberFormat="0" applyFill="0" applyAlignment="0" applyProtection="0"/>
    <xf numFmtId="0" fontId="20" fillId="24"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1" borderId="0" applyNumberFormat="0" applyBorder="0" applyAlignment="0" applyProtection="0"/>
    <xf numFmtId="0" fontId="12" fillId="0" borderId="0" applyNumberFormat="0" applyFill="0" applyBorder="0" applyAlignment="0" applyProtection="0"/>
    <xf numFmtId="0" fontId="20" fillId="20" borderId="0" applyNumberFormat="0" applyBorder="0" applyAlignment="0" applyProtection="0"/>
    <xf numFmtId="0" fontId="14" fillId="4" borderId="0" applyNumberFormat="0" applyBorder="0" applyAlignment="0" applyProtection="0"/>
    <xf numFmtId="0" fontId="20" fillId="25" borderId="0" applyNumberFormat="0" applyBorder="0" applyAlignment="0" applyProtection="0"/>
    <xf numFmtId="0" fontId="20" fillId="13" borderId="0" applyNumberFormat="0" applyBorder="0" applyAlignment="0" applyProtection="0"/>
    <xf numFmtId="0" fontId="15" fillId="5" borderId="0" applyNumberFormat="0" applyBorder="0" applyAlignment="0" applyProtection="0"/>
    <xf numFmtId="0" fontId="20" fillId="12" borderId="0" applyNumberFormat="0" applyBorder="0" applyAlignment="0" applyProtection="0"/>
    <xf numFmtId="0" fontId="7" fillId="0" borderId="6" applyNumberFormat="0" applyFill="0" applyAlignment="0" applyProtection="0"/>
    <xf numFmtId="0" fontId="20" fillId="13" borderId="0" applyNumberFormat="0" applyBorder="0" applyAlignment="0" applyProtection="0"/>
    <xf numFmtId="167" fontId="2" fillId="0" borderId="0" applyFont="0" applyFill="0" applyBorder="0" applyAlignment="0" applyProtection="0"/>
    <xf numFmtId="0" fontId="16" fillId="6" borderId="1" applyNumberFormat="0" applyAlignment="0" applyProtection="0"/>
    <xf numFmtId="0" fontId="15" fillId="5" borderId="0" applyNumberFormat="0" applyBorder="0" applyAlignment="0" applyProtection="0"/>
    <xf numFmtId="0" fontId="14" fillId="4" borderId="0" applyNumberFormat="0" applyBorder="0" applyAlignment="0" applyProtection="0"/>
    <xf numFmtId="0" fontId="18" fillId="7" borderId="4" applyNumberFormat="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20" fillId="9" borderId="0" applyNumberFormat="0" applyBorder="0" applyAlignment="0" applyProtection="0"/>
    <xf numFmtId="0" fontId="20" fillId="20" borderId="0" applyNumberFormat="0" applyBorder="0" applyAlignment="0" applyProtection="0"/>
    <xf numFmtId="0" fontId="2" fillId="31" borderId="0" applyNumberFormat="0" applyBorder="0" applyAlignment="0" applyProtection="0"/>
    <xf numFmtId="0" fontId="16" fillId="6" borderId="1" applyNumberFormat="0" applyAlignment="0" applyProtection="0"/>
    <xf numFmtId="0" fontId="2" fillId="23" borderId="0" applyNumberFormat="0" applyBorder="0" applyAlignment="0" applyProtection="0"/>
    <xf numFmtId="0" fontId="13" fillId="3"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20" fillId="17" borderId="0" applyNumberFormat="0" applyBorder="0" applyAlignment="0" applyProtection="0"/>
    <xf numFmtId="0" fontId="20" fillId="21" borderId="0" applyNumberFormat="0" applyBorder="0" applyAlignment="0" applyProtection="0"/>
    <xf numFmtId="0" fontId="2" fillId="23" borderId="0" applyNumberFormat="0" applyBorder="0" applyAlignment="0" applyProtection="0"/>
    <xf numFmtId="0" fontId="20" fillId="12" borderId="0" applyNumberFormat="0" applyBorder="0" applyAlignment="0" applyProtection="0"/>
    <xf numFmtId="0" fontId="20" fillId="9"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0" fillId="32" borderId="0" applyNumberFormat="0" applyBorder="0" applyAlignment="0" applyProtection="0"/>
    <xf numFmtId="0" fontId="7" fillId="0" borderId="6" applyNumberFormat="0" applyFill="0" applyAlignment="0" applyProtection="0"/>
    <xf numFmtId="0" fontId="20" fillId="9" borderId="0" applyNumberFormat="0" applyBorder="0" applyAlignment="0" applyProtection="0"/>
    <xf numFmtId="0" fontId="18" fillId="7" borderId="4" applyNumberFormat="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13" fillId="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1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7" fillId="0" borderId="6" applyNumberFormat="0" applyFill="0" applyAlignment="0" applyProtection="0"/>
    <xf numFmtId="0" fontId="20" fillId="32"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18" fillId="7" borderId="4"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9" borderId="0" applyNumberFormat="0" applyBorder="0" applyAlignment="0" applyProtection="0"/>
    <xf numFmtId="0" fontId="14" fillId="4"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7" fillId="0" borderId="6" applyNumberFormat="0" applyFill="0" applyAlignment="0" applyProtection="0"/>
    <xf numFmtId="0" fontId="20" fillId="24" borderId="0" applyNumberFormat="0" applyBorder="0" applyAlignment="0" applyProtection="0"/>
    <xf numFmtId="0" fontId="20" fillId="25"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23"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8" fillId="7" borderId="4"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8" fillId="7" borderId="4" applyNumberFormat="0" applyAlignment="0" applyProtection="0"/>
    <xf numFmtId="0" fontId="17" fillId="0" borderId="3"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12"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6"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8" borderId="0" applyNumberFormat="0" applyBorder="0" applyAlignment="0" applyProtection="0"/>
    <xf numFmtId="0" fontId="20" fillId="24"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7" fillId="0" borderId="3" applyNumberFormat="0" applyFill="0" applyAlignment="0" applyProtection="0"/>
    <xf numFmtId="0" fontId="7" fillId="0" borderId="6" applyNumberFormat="0" applyFill="0" applyAlignment="0" applyProtection="0"/>
    <xf numFmtId="0" fontId="20" fillId="9" borderId="0" applyNumberFormat="0" applyBorder="0" applyAlignment="0" applyProtection="0"/>
    <xf numFmtId="0" fontId="17" fillId="0" borderId="3" applyNumberFormat="0" applyFill="0" applyAlignment="0" applyProtection="0"/>
    <xf numFmtId="0" fontId="16" fillId="6" borderId="1"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7" fillId="0" borderId="3" applyNumberFormat="0" applyFill="0" applyAlignment="0" applyProtection="0"/>
    <xf numFmtId="0" fontId="20" fillId="16" borderId="0" applyNumberFormat="0" applyBorder="0" applyAlignment="0" applyProtection="0"/>
    <xf numFmtId="0" fontId="20" fillId="17" borderId="0" applyNumberFormat="0" applyBorder="0" applyAlignment="0" applyProtection="0"/>
    <xf numFmtId="167" fontId="2" fillId="0" borderId="0" applyFon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15" fillId="5"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0" fillId="2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9" borderId="0" applyNumberFormat="0" applyBorder="0" applyAlignment="0" applyProtection="0"/>
    <xf numFmtId="0" fontId="20" fillId="32" borderId="0" applyNumberFormat="0" applyBorder="0" applyAlignment="0" applyProtection="0"/>
    <xf numFmtId="0" fontId="19" fillId="0" borderId="0" applyNumberForma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6" fillId="6" borderId="1"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6" fillId="6" borderId="1" applyNumberFormat="0" applyAlignment="0" applyProtection="0"/>
    <xf numFmtId="0" fontId="15" fillId="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18" fillId="7" borderId="4" applyNumberFormat="0" applyAlignment="0" applyProtection="0"/>
    <xf numFmtId="0" fontId="20" fillId="20"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0" fillId="9"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7" fillId="0" borderId="6" applyNumberFormat="0" applyFill="0" applyAlignment="0" applyProtection="0"/>
    <xf numFmtId="0" fontId="2" fillId="19" borderId="0" applyNumberFormat="0" applyBorder="0" applyAlignment="0" applyProtection="0"/>
    <xf numFmtId="0" fontId="20" fillId="32" borderId="0" applyNumberFormat="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20"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6" fillId="6" borderId="1" applyNumberFormat="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9"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14" fillId="4" borderId="0" applyNumberFormat="0" applyBorder="0" applyAlignment="0" applyProtection="0"/>
    <xf numFmtId="0" fontId="20" fillId="3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0" fillId="28" borderId="0" applyNumberFormat="0" applyBorder="0" applyAlignment="0" applyProtection="0"/>
    <xf numFmtId="0" fontId="7" fillId="0" borderId="6" applyNumberFormat="0" applyFill="0" applyAlignment="0" applyProtection="0"/>
    <xf numFmtId="0" fontId="20" fillId="9" borderId="0" applyNumberFormat="0" applyBorder="0" applyAlignment="0" applyProtection="0"/>
    <xf numFmtId="0" fontId="16" fillId="6" borderId="1"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9"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27" borderId="0" applyNumberFormat="0" applyBorder="0" applyAlignment="0" applyProtection="0"/>
    <xf numFmtId="0" fontId="20" fillId="24"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16" fillId="6" borderId="1" applyNumberFormat="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12" fillId="0" borderId="0" applyNumberForma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6" fillId="6" borderId="1" applyNumberFormat="0" applyAlignment="0" applyProtection="0"/>
    <xf numFmtId="0" fontId="20" fillId="16" borderId="0" applyNumberFormat="0" applyBorder="0" applyAlignment="0" applyProtection="0"/>
    <xf numFmtId="0" fontId="20" fillId="17" borderId="0" applyNumberFormat="0" applyBorder="0" applyAlignment="0" applyProtection="0"/>
    <xf numFmtId="0" fontId="20" fillId="25" borderId="0" applyNumberFormat="0" applyBorder="0" applyAlignment="0" applyProtection="0"/>
    <xf numFmtId="0" fontId="13" fillId="3"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166" fontId="2" fillId="0" borderId="0" applyFont="0" applyFill="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 fillId="1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168" fontId="2" fillId="0" borderId="0" applyFon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32"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3" borderId="0" applyNumberFormat="0" applyBorder="0" applyAlignment="0" applyProtection="0"/>
    <xf numFmtId="167" fontId="2" fillId="0" borderId="0" applyFont="0" applyFill="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20" fillId="20" borderId="0" applyNumberFormat="0" applyBorder="0" applyAlignment="0" applyProtection="0"/>
    <xf numFmtId="0" fontId="20" fillId="9" borderId="0" applyNumberFormat="0" applyBorder="0" applyAlignment="0" applyProtection="0"/>
    <xf numFmtId="0" fontId="20" fillId="24"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167" fontId="2" fillId="0" borderId="0" applyFont="0" applyFill="0" applyBorder="0" applyAlignment="0" applyProtection="0"/>
    <xf numFmtId="0" fontId="20" fillId="17" borderId="0" applyNumberFormat="0" applyBorder="0" applyAlignment="0" applyProtection="0"/>
    <xf numFmtId="0" fontId="20" fillId="21" borderId="0" applyNumberFormat="0" applyBorder="0" applyAlignment="0" applyProtection="0"/>
    <xf numFmtId="0" fontId="20" fillId="12" borderId="0" applyNumberFormat="0" applyBorder="0" applyAlignment="0" applyProtection="0"/>
    <xf numFmtId="0" fontId="20" fillId="9"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32" borderId="0" applyNumberFormat="0" applyBorder="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13" fillId="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16" fillId="6" borderId="1" applyNumberFormat="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14" borderId="0" applyNumberFormat="0" applyBorder="0" applyAlignment="0" applyProtection="0"/>
    <xf numFmtId="0" fontId="20" fillId="32"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18" fillId="7" borderId="4"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8" fillId="7" borderId="4"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8" fillId="7" borderId="4" applyNumberFormat="0" applyAlignment="0" applyProtection="0"/>
    <xf numFmtId="0" fontId="17" fillId="0" borderId="3"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12"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6"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20" fillId="24"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7" fillId="0" borderId="3" applyNumberFormat="0" applyFill="0" applyAlignment="0" applyProtection="0"/>
    <xf numFmtId="0" fontId="7" fillId="0" borderId="6" applyNumberFormat="0" applyFill="0" applyAlignment="0" applyProtection="0"/>
    <xf numFmtId="0" fontId="20" fillId="9" borderId="0" applyNumberFormat="0" applyBorder="0" applyAlignment="0" applyProtection="0"/>
    <xf numFmtId="0" fontId="17" fillId="0" borderId="3" applyNumberFormat="0" applyFill="0" applyAlignment="0" applyProtection="0"/>
    <xf numFmtId="0" fontId="16" fillId="6" borderId="1"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6" fillId="6" borderId="1"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6" fillId="6" borderId="1" applyNumberFormat="0" applyAlignment="0" applyProtection="0"/>
    <xf numFmtId="0" fontId="15" fillId="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7" fillId="0" borderId="6" applyNumberFormat="0" applyFill="0" applyAlignment="0" applyProtection="0"/>
    <xf numFmtId="0" fontId="20" fillId="20" borderId="0" applyNumberFormat="0" applyBorder="0" applyAlignment="0" applyProtection="0"/>
    <xf numFmtId="0" fontId="20" fillId="32" borderId="0" applyNumberFormat="0" applyBorder="0" applyAlignment="0" applyProtection="0"/>
    <xf numFmtId="0" fontId="20" fillId="9" borderId="0" applyNumberFormat="0" applyBorder="0" applyAlignment="0" applyProtection="0"/>
    <xf numFmtId="166" fontId="2" fillId="0" borderId="0" applyFon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8" borderId="0" applyNumberFormat="0" applyBorder="0" applyAlignment="0" applyProtection="0"/>
    <xf numFmtId="166" fontId="2" fillId="0" borderId="0" applyFon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16"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0" fillId="12" borderId="0" applyNumberFormat="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8" borderId="5" applyNumberFormat="0" applyFont="0" applyAlignment="0" applyProtection="0"/>
    <xf numFmtId="0" fontId="20" fillId="16" borderId="0" applyNumberFormat="0" applyBorder="0" applyAlignment="0" applyProtection="0"/>
    <xf numFmtId="0" fontId="20" fillId="17" borderId="0" applyNumberFormat="0" applyBorder="0" applyAlignment="0" applyProtection="0"/>
    <xf numFmtId="0" fontId="20" fillId="32" borderId="0" applyNumberFormat="0" applyBorder="0" applyAlignment="0" applyProtection="0"/>
    <xf numFmtId="0" fontId="2" fillId="10"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12" fillId="0" borderId="0" applyNumberFormat="0" applyFill="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0" fillId="20" borderId="0" applyNumberFormat="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5" fillId="5" borderId="0" applyNumberFormat="0" applyBorder="0" applyAlignment="0" applyProtection="0"/>
    <xf numFmtId="0" fontId="17" fillId="0" borderId="3" applyNumberFormat="0" applyFill="0" applyAlignment="0" applyProtection="0"/>
    <xf numFmtId="0" fontId="20" fillId="16" borderId="0" applyNumberFormat="0" applyBorder="0" applyAlignment="0" applyProtection="0"/>
    <xf numFmtId="0" fontId="20" fillId="17" borderId="0" applyNumberFormat="0" applyBorder="0" applyAlignment="0" applyProtection="0"/>
    <xf numFmtId="0" fontId="20" fillId="24" borderId="0" applyNumberFormat="0" applyBorder="0" applyAlignment="0" applyProtection="0"/>
    <xf numFmtId="0" fontId="2" fillId="23"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17"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27" borderId="0" applyNumberFormat="0" applyBorder="0" applyAlignment="0" applyProtection="0"/>
    <xf numFmtId="0" fontId="20" fillId="16"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2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166" fontId="2" fillId="0" borderId="0" applyFon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6" borderId="0" applyNumberFormat="0" applyBorder="0" applyAlignment="0" applyProtection="0"/>
    <xf numFmtId="0" fontId="2" fillId="2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7" fillId="0" borderId="6" applyNumberFormat="0" applyFill="0" applyAlignment="0" applyProtection="0"/>
    <xf numFmtId="0" fontId="20" fillId="17" borderId="0" applyNumberFormat="0" applyBorder="0" applyAlignment="0" applyProtection="0"/>
    <xf numFmtId="0" fontId="20" fillId="13"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0" fillId="16" borderId="0" applyNumberFormat="0" applyBorder="0" applyAlignment="0" applyProtection="0"/>
    <xf numFmtId="0" fontId="7" fillId="0" borderId="6" applyNumberFormat="0" applyFill="0" applyAlignment="0" applyProtection="0"/>
    <xf numFmtId="0" fontId="20" fillId="9" borderId="0" applyNumberFormat="0" applyBorder="0" applyAlignment="0" applyProtection="0"/>
    <xf numFmtId="0" fontId="7" fillId="0" borderId="6"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5" fillId="5" borderId="0" applyNumberFormat="0" applyBorder="0" applyAlignment="0" applyProtection="0"/>
    <xf numFmtId="0" fontId="14" fillId="4"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15" fillId="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20" fillId="20" borderId="0" applyNumberFormat="0" applyBorder="0" applyAlignment="0" applyProtection="0"/>
    <xf numFmtId="0" fontId="19" fillId="0" borderId="0" applyNumberFormat="0" applyFill="0" applyBorder="0" applyAlignment="0" applyProtection="0"/>
    <xf numFmtId="0" fontId="2" fillId="30" borderId="0" applyNumberFormat="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167" fontId="2" fillId="0" borderId="0" applyFont="0" applyFill="0" applyBorder="0" applyAlignment="0" applyProtection="0"/>
    <xf numFmtId="0" fontId="20" fillId="17" borderId="0" applyNumberFormat="0" applyBorder="0" applyAlignment="0" applyProtection="0"/>
    <xf numFmtId="0" fontId="20" fillId="21" borderId="0" applyNumberFormat="0" applyBorder="0" applyAlignment="0" applyProtection="0"/>
    <xf numFmtId="0" fontId="20" fillId="12" borderId="0" applyNumberFormat="0" applyBorder="0" applyAlignment="0" applyProtection="0"/>
    <xf numFmtId="0" fontId="20" fillId="9"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19" borderId="0" applyNumberFormat="0" applyBorder="0" applyAlignment="0" applyProtection="0"/>
    <xf numFmtId="0" fontId="7" fillId="0" borderId="6" applyNumberFormat="0" applyFill="0" applyAlignment="0" applyProtection="0"/>
    <xf numFmtId="0" fontId="20" fillId="9" borderId="0" applyNumberFormat="0" applyBorder="0" applyAlignment="0" applyProtection="0"/>
    <xf numFmtId="0" fontId="7" fillId="0" borderId="6" applyNumberFormat="0" applyFill="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13" fillId="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13" fillId="3" borderId="0" applyNumberFormat="0" applyBorder="0" applyAlignment="0" applyProtection="0"/>
    <xf numFmtId="0" fontId="20" fillId="32"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18" fillId="7" borderId="4"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8" fillId="7" borderId="4"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8" fillId="7" borderId="4" applyNumberFormat="0" applyAlignment="0" applyProtection="0"/>
    <xf numFmtId="0" fontId="17" fillId="0" borderId="3"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6"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18" borderId="0" applyNumberFormat="0" applyBorder="0" applyAlignment="0" applyProtection="0"/>
    <xf numFmtId="0" fontId="20" fillId="24"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7" fillId="0" borderId="3" applyNumberFormat="0" applyFill="0" applyAlignment="0" applyProtection="0"/>
    <xf numFmtId="0" fontId="7" fillId="0" borderId="6" applyNumberFormat="0" applyFill="0" applyAlignment="0" applyProtection="0"/>
    <xf numFmtId="0" fontId="20" fillId="9" borderId="0" applyNumberFormat="0" applyBorder="0" applyAlignment="0" applyProtection="0"/>
    <xf numFmtId="0" fontId="17" fillId="0" borderId="3" applyNumberFormat="0" applyFill="0" applyAlignment="0" applyProtection="0"/>
    <xf numFmtId="0" fontId="16" fillId="6" borderId="1"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6" fillId="6" borderId="1"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6" fillId="6" borderId="1" applyNumberFormat="0" applyAlignment="0" applyProtection="0"/>
    <xf numFmtId="0" fontId="15" fillId="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9"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7" fillId="0" borderId="6" applyNumberFormat="0" applyFill="0" applyAlignment="0" applyProtection="0"/>
    <xf numFmtId="0" fontId="20" fillId="29" borderId="0" applyNumberFormat="0" applyBorder="0" applyAlignment="0" applyProtection="0"/>
    <xf numFmtId="0" fontId="20" fillId="32" borderId="0" applyNumberFormat="0" applyBorder="0" applyAlignment="0" applyProtection="0"/>
    <xf numFmtId="0" fontId="20" fillId="9" borderId="0" applyNumberFormat="0" applyBorder="0" applyAlignment="0" applyProtection="0"/>
    <xf numFmtId="0" fontId="2" fillId="30"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5" fillId="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2"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0"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0" fillId="21" borderId="0" applyNumberFormat="0" applyBorder="0" applyAlignment="0" applyProtection="0"/>
    <xf numFmtId="0" fontId="7" fillId="0" borderId="6" applyNumberFormat="0" applyFill="0" applyAlignment="0" applyProtection="0"/>
    <xf numFmtId="0" fontId="20" fillId="9" borderId="0" applyNumberFormat="0" applyBorder="0" applyAlignment="0" applyProtection="0"/>
    <xf numFmtId="0" fontId="18" fillId="7" borderId="4"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20" fillId="9"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0" fillId="28" borderId="0" applyNumberFormat="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32"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19" fillId="0" borderId="0" applyNumberForma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7" fillId="0" borderId="6" applyNumberFormat="0" applyFill="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24"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21"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3"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 fillId="15"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14"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7" fillId="0" borderId="6" applyNumberFormat="0" applyFill="0" applyAlignment="0" applyProtection="0"/>
    <xf numFmtId="0" fontId="2" fillId="22" borderId="0" applyNumberFormat="0" applyBorder="0" applyAlignment="0" applyProtection="0"/>
    <xf numFmtId="0" fontId="20" fillId="32" borderId="0" applyNumberFormat="0" applyBorder="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166" fontId="2" fillId="0" borderId="0" applyFont="0" applyFill="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0" fontId="2" fillId="11"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0" fontId="2" fillId="14"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31" borderId="0" applyNumberFormat="0" applyBorder="0" applyAlignment="0" applyProtection="0"/>
    <xf numFmtId="168" fontId="2" fillId="0" borderId="0" applyFon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1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3" borderId="0" applyNumberFormat="0" applyBorder="0" applyAlignment="0" applyProtection="0"/>
    <xf numFmtId="0" fontId="2" fillId="27"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20" fillId="20"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3" fillId="3" borderId="0" applyNumberFormat="0" applyBorder="0" applyAlignment="0" applyProtection="0"/>
    <xf numFmtId="0" fontId="2" fillId="10" borderId="0" applyNumberFormat="0" applyBorder="0" applyAlignment="0" applyProtection="0"/>
    <xf numFmtId="167" fontId="2" fillId="0" borderId="0" applyFont="0" applyFill="0" applyBorder="0" applyAlignment="0" applyProtection="0"/>
    <xf numFmtId="0" fontId="20" fillId="17" borderId="0" applyNumberFormat="0" applyBorder="0" applyAlignment="0" applyProtection="0"/>
    <xf numFmtId="0" fontId="20" fillId="21" borderId="0" applyNumberFormat="0" applyBorder="0" applyAlignment="0" applyProtection="0"/>
    <xf numFmtId="166" fontId="2" fillId="0" borderId="0" applyFont="0" applyFill="0" applyBorder="0" applyAlignment="0" applyProtection="0"/>
    <xf numFmtId="168" fontId="2" fillId="0" borderId="0" applyFont="0" applyFill="0" applyBorder="0" applyAlignment="0" applyProtection="0"/>
    <xf numFmtId="0" fontId="20" fillId="12" borderId="0" applyNumberFormat="0" applyBorder="0" applyAlignment="0" applyProtection="0"/>
    <xf numFmtId="0" fontId="20" fillId="9"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8" borderId="5" applyNumberFormat="0" applyFont="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13" fillId="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30" borderId="0" applyNumberFormat="0" applyBorder="0" applyAlignment="0" applyProtection="0"/>
    <xf numFmtId="166" fontId="2" fillId="0" borderId="0" applyFon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18" borderId="0" applyNumberFormat="0" applyBorder="0" applyAlignment="0" applyProtection="0"/>
    <xf numFmtId="0" fontId="20" fillId="32"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 fillId="26"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18" fillId="7" borderId="4"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7" borderId="0" applyNumberFormat="0" applyBorder="0" applyAlignment="0" applyProtection="0"/>
    <xf numFmtId="0" fontId="2" fillId="31"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11"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8" fillId="7" borderId="4"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8" fillId="7" borderId="4" applyNumberFormat="0" applyAlignment="0" applyProtection="0"/>
    <xf numFmtId="0" fontId="17" fillId="0" borderId="3"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6" borderId="0" applyNumberFormat="0" applyBorder="0" applyAlignment="0" applyProtection="0"/>
    <xf numFmtId="0" fontId="2" fillId="30"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10" borderId="0" applyNumberFormat="0" applyBorder="0" applyAlignment="0" applyProtection="0"/>
    <xf numFmtId="0" fontId="20" fillId="24" borderId="0" applyNumberFormat="0" applyBorder="0" applyAlignment="0" applyProtection="0"/>
    <xf numFmtId="0" fontId="20" fillId="32" borderId="0" applyNumberFormat="0" applyBorder="0" applyAlignment="0" applyProtection="0"/>
    <xf numFmtId="166" fontId="2" fillId="0" borderId="0" applyFont="0" applyFill="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7" fillId="0" borderId="3" applyNumberFormat="0" applyFill="0" applyAlignment="0" applyProtection="0"/>
    <xf numFmtId="0" fontId="7" fillId="0" borderId="6" applyNumberFormat="0" applyFill="0" applyAlignment="0" applyProtection="0"/>
    <xf numFmtId="0" fontId="20" fillId="9" borderId="0" applyNumberFormat="0" applyBorder="0" applyAlignment="0" applyProtection="0"/>
    <xf numFmtId="0" fontId="17" fillId="0" borderId="3" applyNumberFormat="0" applyFill="0" applyAlignment="0" applyProtection="0"/>
    <xf numFmtId="0" fontId="16" fillId="6" borderId="1"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2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15" borderId="0" applyNumberFormat="0" applyBorder="0" applyAlignment="0" applyProtection="0"/>
    <xf numFmtId="0" fontId="20" fillId="2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9" borderId="0" applyNumberFormat="0" applyBorder="0" applyAlignment="0" applyProtection="0"/>
    <xf numFmtId="0" fontId="2" fillId="23"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6" fillId="6" borderId="1"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6" fillId="6" borderId="1" applyNumberFormat="0" applyAlignment="0" applyProtection="0"/>
    <xf numFmtId="0" fontId="15" fillId="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26"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14"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7" fillId="0" borderId="6" applyNumberFormat="0" applyFill="0" applyAlignment="0" applyProtection="0"/>
    <xf numFmtId="0" fontId="2" fillId="22" borderId="0" applyNumberFormat="0" applyBorder="0" applyAlignment="0" applyProtection="0"/>
    <xf numFmtId="0" fontId="20" fillId="32" borderId="0" applyNumberFormat="0" applyBorder="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166" fontId="2" fillId="0" borderId="0" applyFont="0" applyFill="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0" fontId="7" fillId="0" borderId="6" applyNumberFormat="0" applyFill="0" applyAlignment="0" applyProtection="0"/>
    <xf numFmtId="0" fontId="2" fillId="15" borderId="0" applyNumberFormat="0" applyBorder="0" applyAlignment="0" applyProtection="0"/>
    <xf numFmtId="0" fontId="2" fillId="14" borderId="0" applyNumberFormat="0" applyBorder="0" applyAlignment="0" applyProtection="0"/>
    <xf numFmtId="0" fontId="20" fillId="13" borderId="0" applyNumberFormat="0" applyBorder="0" applyAlignment="0" applyProtection="0"/>
    <xf numFmtId="0" fontId="2" fillId="11"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0" fillId="16" borderId="0" applyNumberFormat="0" applyBorder="0" applyAlignment="0" applyProtection="0"/>
    <xf numFmtId="0" fontId="7" fillId="0" borderId="6" applyNumberFormat="0" applyFill="0" applyAlignment="0" applyProtection="0"/>
    <xf numFmtId="0" fontId="20" fillId="9" borderId="0" applyNumberFormat="0" applyBorder="0" applyAlignment="0" applyProtection="0"/>
    <xf numFmtId="0" fontId="7" fillId="0" borderId="6" applyNumberFormat="0" applyFill="0" applyAlignment="0" applyProtection="0"/>
    <xf numFmtId="0" fontId="2" fillId="8" borderId="5" applyNumberFormat="0" applyFont="0" applyAlignment="0" applyProtection="0"/>
    <xf numFmtId="0" fontId="20" fillId="12" borderId="0" applyNumberFormat="0" applyBorder="0" applyAlignment="0" applyProtection="0"/>
    <xf numFmtId="0" fontId="20" fillId="13" borderId="0" applyNumberFormat="0" applyBorder="0" applyAlignment="0" applyProtection="0"/>
    <xf numFmtId="0" fontId="15" fillId="5" borderId="0" applyNumberFormat="0" applyBorder="0" applyAlignment="0" applyProtection="0"/>
    <xf numFmtId="0" fontId="14" fillId="4"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31" borderId="0" applyNumberFormat="0" applyBorder="0" applyAlignment="0" applyProtection="0"/>
    <xf numFmtId="168" fontId="2" fillId="0" borderId="0" applyFon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1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3" borderId="0" applyNumberFormat="0" applyBorder="0" applyAlignment="0" applyProtection="0"/>
    <xf numFmtId="0" fontId="2" fillId="27"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20" fillId="20"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3" fillId="3" borderId="0" applyNumberFormat="0" applyBorder="0" applyAlignment="0" applyProtection="0"/>
    <xf numFmtId="0" fontId="2" fillId="10" borderId="0" applyNumberFormat="0" applyBorder="0" applyAlignment="0" applyProtection="0"/>
    <xf numFmtId="167" fontId="2" fillId="0" borderId="0" applyFont="0" applyFill="0" applyBorder="0" applyAlignment="0" applyProtection="0"/>
    <xf numFmtId="0" fontId="20" fillId="17" borderId="0" applyNumberFormat="0" applyBorder="0" applyAlignment="0" applyProtection="0"/>
    <xf numFmtId="0" fontId="20" fillId="21" borderId="0" applyNumberFormat="0" applyBorder="0" applyAlignment="0" applyProtection="0"/>
    <xf numFmtId="166" fontId="2" fillId="0" borderId="0" applyFont="0" applyFill="0" applyBorder="0" applyAlignment="0" applyProtection="0"/>
    <xf numFmtId="168" fontId="2" fillId="0" borderId="0" applyFont="0" applyFill="0" applyBorder="0" applyAlignment="0" applyProtection="0"/>
    <xf numFmtId="0" fontId="20" fillId="12" borderId="0" applyNumberFormat="0" applyBorder="0" applyAlignment="0" applyProtection="0"/>
    <xf numFmtId="0" fontId="20" fillId="9"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8" borderId="5" applyNumberFormat="0" applyFont="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13" fillId="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30" borderId="0" applyNumberFormat="0" applyBorder="0" applyAlignment="0" applyProtection="0"/>
    <xf numFmtId="166" fontId="2" fillId="0" borderId="0" applyFon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18" borderId="0" applyNumberFormat="0" applyBorder="0" applyAlignment="0" applyProtection="0"/>
    <xf numFmtId="0" fontId="20" fillId="32"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 fillId="26"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18" fillId="7" borderId="4"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7" borderId="0" applyNumberFormat="0" applyBorder="0" applyAlignment="0" applyProtection="0"/>
    <xf numFmtId="0" fontId="2" fillId="31"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11"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8" fillId="7" borderId="4"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8" fillId="7" borderId="4" applyNumberFormat="0" applyAlignment="0" applyProtection="0"/>
    <xf numFmtId="0" fontId="17" fillId="0" borderId="3"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6" borderId="0" applyNumberFormat="0" applyBorder="0" applyAlignment="0" applyProtection="0"/>
    <xf numFmtId="0" fontId="2" fillId="30"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10" borderId="0" applyNumberFormat="0" applyBorder="0" applyAlignment="0" applyProtection="0"/>
    <xf numFmtId="0" fontId="20" fillId="24" borderId="0" applyNumberFormat="0" applyBorder="0" applyAlignment="0" applyProtection="0"/>
    <xf numFmtId="0" fontId="20" fillId="32" borderId="0" applyNumberFormat="0" applyBorder="0" applyAlignment="0" applyProtection="0"/>
    <xf numFmtId="166" fontId="2" fillId="0" borderId="0" applyFont="0" applyFill="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7" fillId="0" borderId="3" applyNumberFormat="0" applyFill="0" applyAlignment="0" applyProtection="0"/>
    <xf numFmtId="0" fontId="7" fillId="0" borderId="6" applyNumberFormat="0" applyFill="0" applyAlignment="0" applyProtection="0"/>
    <xf numFmtId="0" fontId="20" fillId="9" borderId="0" applyNumberFormat="0" applyBorder="0" applyAlignment="0" applyProtection="0"/>
    <xf numFmtId="0" fontId="17" fillId="0" borderId="3" applyNumberFormat="0" applyFill="0" applyAlignment="0" applyProtection="0"/>
    <xf numFmtId="0" fontId="16" fillId="6" borderId="1"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2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15" borderId="0" applyNumberFormat="0" applyBorder="0" applyAlignment="0" applyProtection="0"/>
    <xf numFmtId="0" fontId="20" fillId="2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9" borderId="0" applyNumberFormat="0" applyBorder="0" applyAlignment="0" applyProtection="0"/>
    <xf numFmtId="0" fontId="2" fillId="23"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6" fillId="6" borderId="1"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6" fillId="6" borderId="1" applyNumberFormat="0" applyAlignment="0" applyProtection="0"/>
    <xf numFmtId="0" fontId="15" fillId="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26"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14"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7" fillId="0" borderId="6" applyNumberFormat="0" applyFill="0" applyAlignment="0" applyProtection="0"/>
    <xf numFmtId="0" fontId="2" fillId="22" borderId="0" applyNumberFormat="0" applyBorder="0" applyAlignment="0" applyProtection="0"/>
    <xf numFmtId="0" fontId="20" fillId="32" borderId="0" applyNumberFormat="0" applyBorder="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166" fontId="2" fillId="0" borderId="0" applyFont="0" applyFill="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166" fontId="2" fillId="0" borderId="0" applyFont="0" applyFill="0" applyBorder="0" applyAlignment="0" applyProtection="0"/>
    <xf numFmtId="166" fontId="2" fillId="0" borderId="0" applyFon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20" fillId="25" borderId="0" applyNumberFormat="0" applyBorder="0" applyAlignment="0" applyProtection="0"/>
    <xf numFmtId="0" fontId="20" fillId="25" borderId="0" applyNumberFormat="0" applyBorder="0" applyAlignment="0" applyProtection="0"/>
    <xf numFmtId="0" fontId="15" fillId="5" borderId="0" applyNumberFormat="0" applyBorder="0" applyAlignment="0" applyProtection="0"/>
    <xf numFmtId="0" fontId="18" fillId="7" borderId="4" applyNumberFormat="0" applyAlignment="0" applyProtection="0"/>
    <xf numFmtId="0" fontId="19" fillId="0" borderId="0" applyNumberFormat="0" applyFill="0" applyBorder="0" applyAlignment="0" applyProtection="0"/>
    <xf numFmtId="0" fontId="2" fillId="23" borderId="0" applyNumberFormat="0" applyBorder="0" applyAlignment="0" applyProtection="0"/>
    <xf numFmtId="0" fontId="20" fillId="24" borderId="0" applyNumberFormat="0" applyBorder="0" applyAlignment="0" applyProtection="0"/>
    <xf numFmtId="0" fontId="2" fillId="30" borderId="0" applyNumberFormat="0" applyBorder="0" applyAlignment="0" applyProtection="0"/>
    <xf numFmtId="0" fontId="12" fillId="0" borderId="0" applyNumberFormat="0" applyFill="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18" fillId="7" borderId="4" applyNumberFormat="0" applyAlignment="0" applyProtection="0"/>
    <xf numFmtId="0" fontId="20" fillId="28" borderId="0" applyNumberFormat="0" applyBorder="0" applyAlignment="0" applyProtection="0"/>
    <xf numFmtId="0" fontId="20" fillId="29" borderId="0" applyNumberFormat="0" applyBorder="0" applyAlignment="0" applyProtection="0"/>
    <xf numFmtId="0" fontId="16" fillId="6" borderId="1" applyNumberFormat="0" applyAlignment="0" applyProtection="0"/>
    <xf numFmtId="0" fontId="20" fillId="32"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29" borderId="0" applyNumberFormat="0" applyBorder="0" applyAlignment="0" applyProtection="0"/>
    <xf numFmtId="0" fontId="20" fillId="9" borderId="0" applyNumberFormat="0" applyBorder="0" applyAlignment="0" applyProtection="0"/>
    <xf numFmtId="0" fontId="17" fillId="0" borderId="3" applyNumberFormat="0" applyFill="0" applyAlignment="0" applyProtection="0"/>
    <xf numFmtId="0" fontId="20" fillId="24"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0" fontId="20" fillId="25" borderId="0" applyNumberFormat="0" applyBorder="0" applyAlignment="0" applyProtection="0"/>
    <xf numFmtId="0" fontId="2" fillId="30" borderId="0" applyNumberFormat="0" applyBorder="0" applyAlignment="0" applyProtection="0"/>
    <xf numFmtId="0" fontId="2" fillId="27" borderId="0" applyNumberFormat="0" applyBorder="0" applyAlignment="0" applyProtection="0"/>
    <xf numFmtId="0" fontId="19" fillId="0" borderId="0" applyNumberFormat="0" applyFill="0" applyBorder="0" applyAlignment="0" applyProtection="0"/>
    <xf numFmtId="166" fontId="2" fillId="0" borderId="0" applyFont="0" applyFill="0" applyBorder="0" applyAlignment="0" applyProtection="0"/>
    <xf numFmtId="0" fontId="15" fillId="5" borderId="0" applyNumberFormat="0" applyBorder="0" applyAlignment="0" applyProtection="0"/>
    <xf numFmtId="0" fontId="20" fillId="29" borderId="0" applyNumberFormat="0" applyBorder="0" applyAlignment="0" applyProtection="0"/>
    <xf numFmtId="0" fontId="20" fillId="9" borderId="0" applyNumberFormat="0" applyBorder="0" applyAlignment="0" applyProtection="0"/>
    <xf numFmtId="0" fontId="2" fillId="26" borderId="0" applyNumberFormat="0" applyBorder="0" applyAlignment="0" applyProtection="0"/>
    <xf numFmtId="0" fontId="18" fillId="7" borderId="4" applyNumberFormat="0" applyAlignment="0" applyProtection="0"/>
    <xf numFmtId="0" fontId="20" fillId="25" borderId="0" applyNumberFormat="0" applyBorder="0" applyAlignment="0" applyProtection="0"/>
    <xf numFmtId="0" fontId="7" fillId="0" borderId="6" applyNumberFormat="0" applyFill="0" applyAlignment="0" applyProtection="0"/>
    <xf numFmtId="0" fontId="16" fillId="6" borderId="1" applyNumberFormat="0" applyAlignment="0" applyProtection="0"/>
    <xf numFmtId="0" fontId="12" fillId="0" borderId="0" applyNumberFormat="0" applyFill="0" applyBorder="0" applyAlignment="0" applyProtection="0"/>
    <xf numFmtId="0" fontId="2" fillId="18" borderId="0" applyNumberFormat="0" applyBorder="0" applyAlignment="0" applyProtection="0"/>
    <xf numFmtId="168" fontId="2" fillId="0" borderId="0" applyFont="0" applyFill="0" applyBorder="0" applyAlignment="0" applyProtection="0"/>
    <xf numFmtId="0" fontId="20" fillId="28" borderId="0" applyNumberFormat="0" applyBorder="0" applyAlignment="0" applyProtection="0"/>
    <xf numFmtId="0" fontId="2" fillId="30" borderId="0" applyNumberFormat="0" applyBorder="0" applyAlignment="0" applyProtection="0"/>
    <xf numFmtId="0" fontId="13" fillId="3" borderId="0" applyNumberFormat="0" applyBorder="0" applyAlignment="0" applyProtection="0"/>
    <xf numFmtId="0" fontId="7" fillId="0" borderId="6" applyNumberFormat="0" applyFill="0" applyAlignment="0" applyProtection="0"/>
    <xf numFmtId="0" fontId="12" fillId="0" borderId="0" applyNumberFormat="0" applyFill="0" applyBorder="0" applyAlignment="0" applyProtection="0"/>
    <xf numFmtId="0" fontId="14" fillId="4" borderId="0" applyNumberFormat="0" applyBorder="0" applyAlignment="0" applyProtection="0"/>
    <xf numFmtId="0" fontId="15" fillId="5" borderId="0" applyNumberFormat="0" applyBorder="0" applyAlignment="0" applyProtection="0"/>
    <xf numFmtId="0" fontId="20" fillId="16" borderId="0" applyNumberFormat="0" applyBorder="0" applyAlignment="0" applyProtection="0"/>
    <xf numFmtId="0" fontId="15" fillId="5" borderId="0" applyNumberFormat="0" applyBorder="0" applyAlignment="0" applyProtection="0"/>
    <xf numFmtId="0" fontId="2" fillId="11" borderId="0" applyNumberFormat="0" applyBorder="0" applyAlignment="0" applyProtection="0"/>
    <xf numFmtId="0" fontId="20" fillId="13" borderId="0" applyNumberFormat="0" applyBorder="0" applyAlignment="0" applyProtection="0"/>
    <xf numFmtId="0" fontId="2" fillId="18"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28" borderId="0" applyNumberFormat="0" applyBorder="0" applyAlignment="0" applyProtection="0"/>
    <xf numFmtId="0" fontId="2" fillId="22" borderId="0" applyNumberFormat="0" applyBorder="0" applyAlignment="0" applyProtection="0"/>
    <xf numFmtId="0" fontId="20" fillId="17" borderId="0" applyNumberFormat="0" applyBorder="0" applyAlignment="0" applyProtection="0"/>
    <xf numFmtId="0" fontId="17" fillId="0" borderId="3" applyNumberFormat="0" applyFill="0" applyAlignment="0" applyProtection="0"/>
    <xf numFmtId="0" fontId="2" fillId="18" borderId="0" applyNumberFormat="0" applyBorder="0" applyAlignment="0" applyProtection="0"/>
    <xf numFmtId="0" fontId="20" fillId="32" borderId="0" applyNumberFormat="0" applyBorder="0" applyAlignment="0" applyProtection="0"/>
    <xf numFmtId="166" fontId="2" fillId="0" borderId="0" applyFont="0" applyFill="0" applyBorder="0" applyAlignment="0" applyProtection="0"/>
    <xf numFmtId="0" fontId="20" fillId="29" borderId="0" applyNumberFormat="0" applyBorder="0" applyAlignment="0" applyProtection="0"/>
    <xf numFmtId="0" fontId="13" fillId="3" borderId="0" applyNumberFormat="0" applyBorder="0" applyAlignment="0" applyProtection="0"/>
    <xf numFmtId="0" fontId="20" fillId="25" borderId="0" applyNumberFormat="0" applyBorder="0" applyAlignment="0" applyProtection="0"/>
    <xf numFmtId="0" fontId="19" fillId="0" borderId="0" applyNumberFormat="0" applyFill="0" applyBorder="0" applyAlignment="0" applyProtection="0"/>
    <xf numFmtId="0" fontId="20" fillId="25" borderId="0" applyNumberFormat="0" applyBorder="0" applyAlignment="0" applyProtection="0"/>
    <xf numFmtId="0" fontId="15" fillId="5" borderId="0" applyNumberFormat="0" applyBorder="0" applyAlignment="0" applyProtection="0"/>
    <xf numFmtId="0" fontId="17" fillId="0" borderId="3" applyNumberFormat="0" applyFill="0" applyAlignment="0" applyProtection="0"/>
    <xf numFmtId="0" fontId="15" fillId="5" borderId="0" applyNumberFormat="0" applyBorder="0" applyAlignment="0" applyProtection="0"/>
    <xf numFmtId="167" fontId="2" fillId="0" borderId="0" applyFont="0" applyFill="0" applyBorder="0" applyAlignment="0" applyProtection="0"/>
    <xf numFmtId="0" fontId="18" fillId="7" borderId="4" applyNumberFormat="0" applyAlignment="0" applyProtection="0"/>
    <xf numFmtId="0" fontId="15" fillId="5" borderId="0" applyNumberFormat="0" applyBorder="0" applyAlignment="0" applyProtection="0"/>
    <xf numFmtId="0" fontId="20" fillId="13" borderId="0" applyNumberFormat="0" applyBorder="0" applyAlignment="0" applyProtection="0"/>
    <xf numFmtId="0" fontId="16" fillId="6" borderId="1" applyNumberFormat="0" applyAlignment="0" applyProtection="0"/>
    <xf numFmtId="0" fontId="20" fillId="24" borderId="0" applyNumberFormat="0" applyBorder="0" applyAlignment="0" applyProtection="0"/>
    <xf numFmtId="0" fontId="20" fillId="32" borderId="0" applyNumberFormat="0" applyBorder="0" applyAlignment="0" applyProtection="0"/>
    <xf numFmtId="0" fontId="16" fillId="6" borderId="1" applyNumberFormat="0" applyAlignment="0" applyProtection="0"/>
    <xf numFmtId="0" fontId="20" fillId="28" borderId="0" applyNumberFormat="0" applyBorder="0" applyAlignment="0" applyProtection="0"/>
    <xf numFmtId="0" fontId="2" fillId="27" borderId="0" applyNumberFormat="0" applyBorder="0" applyAlignment="0" applyProtection="0"/>
    <xf numFmtId="0" fontId="20" fillId="12" borderId="0" applyNumberFormat="0" applyBorder="0" applyAlignment="0" applyProtection="0"/>
    <xf numFmtId="0" fontId="2" fillId="15" borderId="0" applyNumberFormat="0" applyBorder="0" applyAlignment="0" applyProtection="0"/>
    <xf numFmtId="0" fontId="20" fillId="12" borderId="0" applyNumberFormat="0" applyBorder="0" applyAlignment="0" applyProtection="0"/>
    <xf numFmtId="0" fontId="2" fillId="23" borderId="0" applyNumberFormat="0" applyBorder="0" applyAlignment="0" applyProtection="0"/>
    <xf numFmtId="0" fontId="15" fillId="5" borderId="0" applyNumberFormat="0" applyBorder="0" applyAlignment="0" applyProtection="0"/>
    <xf numFmtId="0" fontId="17" fillId="0" borderId="3" applyNumberFormat="0" applyFill="0" applyAlignment="0" applyProtection="0"/>
    <xf numFmtId="0" fontId="15" fillId="5" borderId="0" applyNumberFormat="0" applyBorder="0" applyAlignment="0" applyProtection="0"/>
    <xf numFmtId="0" fontId="2" fillId="30" borderId="0" applyNumberFormat="0" applyBorder="0" applyAlignment="0" applyProtection="0"/>
    <xf numFmtId="0" fontId="20" fillId="25"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167" fontId="2" fillId="0" borderId="0" applyFont="0" applyFill="0" applyBorder="0" applyAlignment="0" applyProtection="0"/>
    <xf numFmtId="0" fontId="13" fillId="3" borderId="0" applyNumberFormat="0" applyBorder="0" applyAlignment="0" applyProtection="0"/>
    <xf numFmtId="0" fontId="2" fillId="30" borderId="0" applyNumberFormat="0" applyBorder="0" applyAlignment="0" applyProtection="0"/>
    <xf numFmtId="0" fontId="20" fillId="9" borderId="0" applyNumberFormat="0" applyBorder="0" applyAlignment="0" applyProtection="0"/>
    <xf numFmtId="0" fontId="2" fillId="19" borderId="0" applyNumberFormat="0" applyBorder="0" applyAlignment="0" applyProtection="0"/>
    <xf numFmtId="0" fontId="18" fillId="7" borderId="4" applyNumberFormat="0" applyAlignment="0" applyProtection="0"/>
    <xf numFmtId="0" fontId="19" fillId="0" borderId="0" applyNumberFormat="0" applyFill="0" applyBorder="0" applyAlignment="0" applyProtection="0"/>
    <xf numFmtId="0" fontId="18" fillId="7" borderId="4" applyNumberFormat="0" applyAlignment="0" applyProtection="0"/>
    <xf numFmtId="0" fontId="15" fillId="5" borderId="0" applyNumberFormat="0" applyBorder="0" applyAlignment="0" applyProtection="0"/>
    <xf numFmtId="0" fontId="20" fillId="32" borderId="0" applyNumberFormat="0" applyBorder="0" applyAlignment="0" applyProtection="0"/>
    <xf numFmtId="0" fontId="20" fillId="12" borderId="0" applyNumberFormat="0" applyBorder="0" applyAlignment="0" applyProtection="0"/>
    <xf numFmtId="0" fontId="7" fillId="0" borderId="6" applyNumberFormat="0" applyFill="0" applyAlignment="0" applyProtection="0"/>
    <xf numFmtId="0" fontId="19" fillId="0" borderId="0" applyNumberFormat="0" applyFill="0" applyBorder="0" applyAlignment="0" applyProtection="0"/>
    <xf numFmtId="0" fontId="15" fillId="5"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16" fillId="6" borderId="1" applyNumberFormat="0" applyAlignment="0" applyProtection="0"/>
    <xf numFmtId="0" fontId="2" fillId="30"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16" borderId="0" applyNumberFormat="0" applyBorder="0" applyAlignment="0" applyProtection="0"/>
    <xf numFmtId="0" fontId="2" fillId="31" borderId="0" applyNumberFormat="0" applyBorder="0" applyAlignment="0" applyProtection="0"/>
    <xf numFmtId="0" fontId="20" fillId="25" borderId="0" applyNumberFormat="0" applyBorder="0" applyAlignment="0" applyProtection="0"/>
    <xf numFmtId="0" fontId="17" fillId="0" borderId="3" applyNumberFormat="0" applyFill="0" applyAlignment="0" applyProtection="0"/>
    <xf numFmtId="0" fontId="20" fillId="13" borderId="0" applyNumberFormat="0" applyBorder="0" applyAlignment="0" applyProtection="0"/>
    <xf numFmtId="0" fontId="20" fillId="21" borderId="0" applyNumberFormat="0" applyBorder="0" applyAlignment="0" applyProtection="0"/>
    <xf numFmtId="0" fontId="20" fillId="13" borderId="0" applyNumberFormat="0" applyBorder="0" applyAlignment="0" applyProtection="0"/>
    <xf numFmtId="0" fontId="2" fillId="23" borderId="0" applyNumberFormat="0" applyBorder="0" applyAlignment="0" applyProtection="0"/>
    <xf numFmtId="0" fontId="20" fillId="28" borderId="0" applyNumberFormat="0" applyBorder="0" applyAlignment="0" applyProtection="0"/>
    <xf numFmtId="0" fontId="20" fillId="9" borderId="0" applyNumberFormat="0" applyBorder="0" applyAlignment="0" applyProtection="0"/>
    <xf numFmtId="0" fontId="20" fillId="28" borderId="0" applyNumberFormat="0" applyBorder="0" applyAlignment="0" applyProtection="0"/>
    <xf numFmtId="0" fontId="19" fillId="0" borderId="0" applyNumberFormat="0" applyFill="0" applyBorder="0" applyAlignment="0" applyProtection="0"/>
    <xf numFmtId="0" fontId="2" fillId="27" borderId="0" applyNumberFormat="0" applyBorder="0" applyAlignment="0" applyProtection="0"/>
    <xf numFmtId="0" fontId="17" fillId="0" borderId="3" applyNumberFormat="0" applyFill="0" applyAlignment="0" applyProtection="0"/>
    <xf numFmtId="0" fontId="20" fillId="29" borderId="0" applyNumberFormat="0" applyBorder="0" applyAlignment="0" applyProtection="0"/>
    <xf numFmtId="0" fontId="7" fillId="0" borderId="6" applyNumberFormat="0" applyFill="0" applyAlignment="0" applyProtection="0"/>
    <xf numFmtId="0" fontId="14" fillId="4" borderId="0" applyNumberFormat="0" applyBorder="0" applyAlignment="0" applyProtection="0"/>
    <xf numFmtId="0" fontId="20" fillId="16" borderId="0" applyNumberFormat="0" applyBorder="0" applyAlignment="0" applyProtection="0"/>
    <xf numFmtId="0" fontId="2" fillId="18" borderId="0" applyNumberFormat="0" applyBorder="0" applyAlignment="0" applyProtection="0"/>
    <xf numFmtId="0" fontId="19" fillId="0" borderId="0" applyNumberFormat="0" applyFill="0" applyBorder="0" applyAlignment="0" applyProtection="0"/>
    <xf numFmtId="0" fontId="2" fillId="27" borderId="0" applyNumberFormat="0" applyBorder="0" applyAlignment="0" applyProtection="0"/>
    <xf numFmtId="0" fontId="2" fillId="18" borderId="0" applyNumberFormat="0" applyBorder="0" applyAlignment="0" applyProtection="0"/>
    <xf numFmtId="0" fontId="2" fillId="31" borderId="0" applyNumberFormat="0" applyBorder="0" applyAlignment="0" applyProtection="0"/>
    <xf numFmtId="0" fontId="2" fillId="15" borderId="0" applyNumberFormat="0" applyBorder="0" applyAlignment="0" applyProtection="0"/>
    <xf numFmtId="0" fontId="20" fillId="29" borderId="0" applyNumberFormat="0" applyBorder="0" applyAlignment="0" applyProtection="0"/>
    <xf numFmtId="0" fontId="12" fillId="0" borderId="0" applyNumberFormat="0" applyFill="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12" borderId="0" applyNumberFormat="0" applyBorder="0" applyAlignment="0" applyProtection="0"/>
    <xf numFmtId="0" fontId="19" fillId="0" borderId="0" applyNumberFormat="0" applyFill="0" applyBorder="0" applyAlignment="0" applyProtection="0"/>
    <xf numFmtId="0" fontId="2" fillId="26" borderId="0" applyNumberFormat="0" applyBorder="0" applyAlignment="0" applyProtection="0"/>
    <xf numFmtId="0" fontId="20" fillId="12" borderId="0" applyNumberFormat="0" applyBorder="0" applyAlignment="0" applyProtection="0"/>
    <xf numFmtId="0" fontId="20" fillId="25" borderId="0" applyNumberFormat="0" applyBorder="0" applyAlignment="0" applyProtection="0"/>
    <xf numFmtId="0" fontId="2" fillId="30" borderId="0" applyNumberFormat="0" applyBorder="0" applyAlignment="0" applyProtection="0"/>
    <xf numFmtId="0" fontId="12" fillId="0" borderId="0" applyNumberFormat="0" applyFill="0" applyBorder="0" applyAlignment="0" applyProtection="0"/>
    <xf numFmtId="0" fontId="20" fillId="12"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17" fillId="0" borderId="3" applyNumberFormat="0" applyFill="0" applyAlignment="0" applyProtection="0"/>
    <xf numFmtId="0" fontId="15" fillId="5" borderId="0" applyNumberFormat="0" applyBorder="0" applyAlignment="0" applyProtection="0"/>
    <xf numFmtId="0" fontId="20" fillId="32" borderId="0" applyNumberFormat="0" applyBorder="0" applyAlignment="0" applyProtection="0"/>
    <xf numFmtId="0" fontId="17" fillId="0" borderId="3" applyNumberFormat="0" applyFill="0" applyAlignment="0" applyProtection="0"/>
    <xf numFmtId="168" fontId="2" fillId="0" borderId="0" applyFont="0" applyFill="0" applyBorder="0" applyAlignment="0" applyProtection="0"/>
    <xf numFmtId="0" fontId="20" fillId="13" borderId="0" applyNumberFormat="0" applyBorder="0" applyAlignment="0" applyProtection="0"/>
    <xf numFmtId="0" fontId="2" fillId="26" borderId="0" applyNumberFormat="0" applyBorder="0" applyAlignment="0" applyProtection="0"/>
    <xf numFmtId="0" fontId="2" fillId="8" borderId="5" applyNumberFormat="0" applyFont="0" applyAlignment="0" applyProtection="0"/>
    <xf numFmtId="0" fontId="20" fillId="17" borderId="0" applyNumberFormat="0" applyBorder="0" applyAlignment="0" applyProtection="0"/>
    <xf numFmtId="0" fontId="20" fillId="9" borderId="0" applyNumberFormat="0" applyBorder="0" applyAlignment="0" applyProtection="0"/>
    <xf numFmtId="0" fontId="20" fillId="28" borderId="0" applyNumberFormat="0" applyBorder="0" applyAlignment="0" applyProtection="0"/>
    <xf numFmtId="0" fontId="20" fillId="9" borderId="0" applyNumberFormat="0" applyBorder="0" applyAlignment="0" applyProtection="0"/>
    <xf numFmtId="0" fontId="2" fillId="18"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9" borderId="0" applyNumberFormat="0" applyBorder="0" applyAlignment="0" applyProtection="0"/>
    <xf numFmtId="0" fontId="13" fillId="3" borderId="0" applyNumberFormat="0" applyBorder="0" applyAlignment="0" applyProtection="0"/>
    <xf numFmtId="0" fontId="20" fillId="24" borderId="0" applyNumberFormat="0" applyBorder="0" applyAlignment="0" applyProtection="0"/>
    <xf numFmtId="0" fontId="16" fillId="6" borderId="1" applyNumberFormat="0" applyAlignment="0" applyProtection="0"/>
    <xf numFmtId="0" fontId="20" fillId="20" borderId="0" applyNumberFormat="0" applyBorder="0" applyAlignment="0" applyProtection="0"/>
    <xf numFmtId="0" fontId="20" fillId="12" borderId="0" applyNumberFormat="0" applyBorder="0" applyAlignment="0" applyProtection="0"/>
    <xf numFmtId="0" fontId="2" fillId="10" borderId="0" applyNumberFormat="0" applyBorder="0" applyAlignment="0" applyProtection="0"/>
    <xf numFmtId="0" fontId="19" fillId="0" borderId="0" applyNumberFormat="0" applyFill="0" applyBorder="0" applyAlignment="0" applyProtection="0"/>
    <xf numFmtId="0" fontId="20" fillId="20"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 fillId="8" borderId="5" applyNumberFormat="0" applyFont="0" applyAlignment="0" applyProtection="0"/>
    <xf numFmtId="0" fontId="2" fillId="18" borderId="0" applyNumberFormat="0" applyBorder="0" applyAlignment="0" applyProtection="0"/>
    <xf numFmtId="0" fontId="12" fillId="0" borderId="0" applyNumberFormat="0" applyFill="0" applyBorder="0" applyAlignment="0" applyProtection="0"/>
    <xf numFmtId="0" fontId="15" fillId="5"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18" fillId="7" borderId="4" applyNumberFormat="0" applyAlignment="0" applyProtection="0"/>
    <xf numFmtId="0" fontId="20" fillId="20" borderId="0" applyNumberFormat="0" applyBorder="0" applyAlignment="0" applyProtection="0"/>
    <xf numFmtId="0" fontId="2" fillId="11" borderId="0" applyNumberFormat="0" applyBorder="0" applyAlignment="0" applyProtection="0"/>
    <xf numFmtId="0" fontId="20" fillId="32" borderId="0" applyNumberFormat="0" applyBorder="0" applyAlignment="0" applyProtection="0"/>
    <xf numFmtId="0" fontId="13" fillId="3" borderId="0" applyNumberFormat="0" applyBorder="0" applyAlignment="0" applyProtection="0"/>
    <xf numFmtId="0" fontId="20" fillId="29"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5"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13" borderId="0" applyNumberFormat="0" applyBorder="0" applyAlignment="0" applyProtection="0"/>
    <xf numFmtId="0" fontId="2" fillId="27" borderId="0" applyNumberFormat="0" applyBorder="0" applyAlignment="0" applyProtection="0"/>
    <xf numFmtId="0" fontId="19" fillId="0" borderId="0" applyNumberFormat="0" applyFill="0" applyBorder="0" applyAlignment="0" applyProtection="0"/>
    <xf numFmtId="0" fontId="20" fillId="32"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20" fillId="21" borderId="0" applyNumberFormat="0" applyBorder="0" applyAlignment="0" applyProtection="0"/>
    <xf numFmtId="0" fontId="2" fillId="10" borderId="0" applyNumberFormat="0" applyBorder="0" applyAlignment="0" applyProtection="0"/>
    <xf numFmtId="0" fontId="7" fillId="0" borderId="6" applyNumberFormat="0" applyFill="0" applyAlignment="0" applyProtection="0"/>
    <xf numFmtId="0" fontId="20" fillId="17" borderId="0" applyNumberFormat="0" applyBorder="0" applyAlignment="0" applyProtection="0"/>
    <xf numFmtId="0" fontId="20" fillId="12"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15" fillId="5" borderId="0" applyNumberFormat="0" applyBorder="0" applyAlignment="0" applyProtection="0"/>
    <xf numFmtId="0" fontId="17" fillId="0" borderId="3" applyNumberFormat="0" applyFill="0" applyAlignment="0" applyProtection="0"/>
    <xf numFmtId="0" fontId="2" fillId="31" borderId="0" applyNumberFormat="0" applyBorder="0" applyAlignment="0" applyProtection="0"/>
    <xf numFmtId="0" fontId="2" fillId="22" borderId="0" applyNumberFormat="0" applyBorder="0" applyAlignment="0" applyProtection="0"/>
    <xf numFmtId="0" fontId="19" fillId="0" borderId="0" applyNumberFormat="0" applyFill="0" applyBorder="0" applyAlignment="0" applyProtection="0"/>
    <xf numFmtId="167" fontId="2" fillId="0" borderId="0" applyFont="0" applyFill="0" applyBorder="0" applyAlignment="0" applyProtection="0"/>
    <xf numFmtId="0" fontId="15" fillId="5" borderId="0" applyNumberFormat="0" applyBorder="0" applyAlignment="0" applyProtection="0"/>
    <xf numFmtId="0" fontId="2" fillId="19" borderId="0" applyNumberFormat="0" applyBorder="0" applyAlignment="0" applyProtection="0"/>
    <xf numFmtId="0" fontId="12" fillId="0" borderId="0" applyNumberFormat="0" applyFill="0" applyBorder="0" applyAlignment="0" applyProtection="0"/>
    <xf numFmtId="0" fontId="16" fillId="6" borderId="1" applyNumberFormat="0" applyAlignment="0" applyProtection="0"/>
    <xf numFmtId="0" fontId="16" fillId="6" borderId="1" applyNumberFormat="0" applyAlignment="0" applyProtection="0"/>
    <xf numFmtId="0" fontId="2" fillId="30" borderId="0" applyNumberFormat="0" applyBorder="0" applyAlignment="0" applyProtection="0"/>
    <xf numFmtId="0" fontId="20" fillId="13" borderId="0" applyNumberFormat="0" applyBorder="0" applyAlignment="0" applyProtection="0"/>
    <xf numFmtId="0" fontId="20" fillId="9" borderId="0" applyNumberFormat="0" applyBorder="0" applyAlignment="0" applyProtection="0"/>
    <xf numFmtId="0" fontId="12" fillId="0" borderId="0" applyNumberFormat="0" applyFill="0" applyBorder="0" applyAlignment="0" applyProtection="0"/>
    <xf numFmtId="0" fontId="20" fillId="21" borderId="0" applyNumberFormat="0" applyBorder="0" applyAlignment="0" applyProtection="0"/>
    <xf numFmtId="0" fontId="16" fillId="6" borderId="1" applyNumberFormat="0" applyAlignment="0" applyProtection="0"/>
    <xf numFmtId="0" fontId="20" fillId="13" borderId="0" applyNumberFormat="0" applyBorder="0" applyAlignment="0" applyProtection="0"/>
    <xf numFmtId="166" fontId="2" fillId="0" borderId="0" applyFont="0" applyFill="0" applyBorder="0" applyAlignment="0" applyProtection="0"/>
    <xf numFmtId="0" fontId="2" fillId="8" borderId="5" applyNumberFormat="0" applyFont="0" applyAlignment="0" applyProtection="0"/>
    <xf numFmtId="0" fontId="20" fillId="12" borderId="0" applyNumberFormat="0" applyBorder="0" applyAlignment="0" applyProtection="0"/>
    <xf numFmtId="0" fontId="20" fillId="25" borderId="0" applyNumberFormat="0" applyBorder="0" applyAlignment="0" applyProtection="0"/>
    <xf numFmtId="0" fontId="20" fillId="13"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167" fontId="2" fillId="0" borderId="0" applyFont="0" applyFill="0" applyBorder="0" applyAlignment="0" applyProtection="0"/>
    <xf numFmtId="0" fontId="20" fillId="13"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6" borderId="0" applyNumberFormat="0" applyBorder="0" applyAlignment="0" applyProtection="0"/>
    <xf numFmtId="0" fontId="15" fillId="5" borderId="0" applyNumberFormat="0" applyBorder="0" applyAlignment="0" applyProtection="0"/>
    <xf numFmtId="0" fontId="7" fillId="0" borderId="6" applyNumberFormat="0" applyFill="0" applyAlignment="0" applyProtection="0"/>
    <xf numFmtId="0" fontId="19" fillId="0" borderId="0" applyNumberFormat="0" applyFill="0" applyBorder="0" applyAlignment="0" applyProtection="0"/>
    <xf numFmtId="0" fontId="20" fillId="21" borderId="0" applyNumberFormat="0" applyBorder="0" applyAlignment="0" applyProtection="0"/>
    <xf numFmtId="0" fontId="7" fillId="0" borderId="6" applyNumberFormat="0" applyFill="0" applyAlignment="0" applyProtection="0"/>
    <xf numFmtId="0" fontId="2" fillId="15" borderId="0" applyNumberFormat="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24" borderId="0" applyNumberFormat="0" applyBorder="0" applyAlignment="0" applyProtection="0"/>
    <xf numFmtId="0" fontId="20" fillId="25" borderId="0" applyNumberFormat="0" applyBorder="0" applyAlignment="0" applyProtection="0"/>
    <xf numFmtId="0" fontId="18" fillId="7" borderId="4" applyNumberFormat="0" applyAlignment="0" applyProtection="0"/>
    <xf numFmtId="0" fontId="16" fillId="6" borderId="1" applyNumberFormat="0" applyAlignment="0" applyProtection="0"/>
    <xf numFmtId="0" fontId="18" fillId="7" borderId="4" applyNumberFormat="0" applyAlignment="0" applyProtection="0"/>
    <xf numFmtId="0" fontId="20" fillId="13" borderId="0" applyNumberFormat="0" applyBorder="0" applyAlignment="0" applyProtection="0"/>
    <xf numFmtId="0" fontId="13" fillId="3" borderId="0" applyNumberFormat="0" applyBorder="0" applyAlignment="0" applyProtection="0"/>
    <xf numFmtId="0" fontId="20" fillId="21" borderId="0" applyNumberFormat="0" applyBorder="0" applyAlignment="0" applyProtection="0"/>
    <xf numFmtId="0" fontId="20" fillId="9" borderId="0" applyNumberFormat="0" applyBorder="0" applyAlignment="0" applyProtection="0"/>
    <xf numFmtId="0" fontId="7" fillId="0" borderId="6" applyNumberFormat="0" applyFill="0" applyAlignment="0" applyProtection="0"/>
    <xf numFmtId="0" fontId="2" fillId="14" borderId="0" applyNumberFormat="0" applyBorder="0" applyAlignment="0" applyProtection="0"/>
    <xf numFmtId="166" fontId="2" fillId="0" borderId="0" applyFont="0" applyFill="0" applyBorder="0" applyAlignment="0" applyProtection="0"/>
    <xf numFmtId="0" fontId="20" fillId="16" borderId="0" applyNumberFormat="0" applyBorder="0" applyAlignment="0" applyProtection="0"/>
    <xf numFmtId="0" fontId="15" fillId="5" borderId="0" applyNumberFormat="0" applyBorder="0" applyAlignment="0" applyProtection="0"/>
    <xf numFmtId="0" fontId="2" fillId="27" borderId="0" applyNumberFormat="0" applyBorder="0" applyAlignment="0" applyProtection="0"/>
    <xf numFmtId="0" fontId="18" fillId="7" borderId="4" applyNumberFormat="0" applyAlignment="0" applyProtection="0"/>
    <xf numFmtId="0" fontId="20" fillId="17" borderId="0" applyNumberFormat="0" applyBorder="0" applyAlignment="0" applyProtection="0"/>
    <xf numFmtId="0" fontId="20" fillId="12" borderId="0" applyNumberFormat="0" applyBorder="0" applyAlignment="0" applyProtection="0"/>
    <xf numFmtId="0" fontId="2" fillId="18" borderId="0" applyNumberFormat="0" applyBorder="0" applyAlignment="0" applyProtection="0"/>
    <xf numFmtId="0" fontId="20" fillId="21" borderId="0" applyNumberFormat="0" applyBorder="0" applyAlignment="0" applyProtection="0"/>
    <xf numFmtId="0" fontId="14" fillId="4" borderId="0" applyNumberFormat="0" applyBorder="0" applyAlignment="0" applyProtection="0"/>
    <xf numFmtId="0" fontId="2" fillId="18" borderId="0" applyNumberFormat="0" applyBorder="0" applyAlignment="0" applyProtection="0"/>
    <xf numFmtId="0" fontId="20" fillId="9" borderId="0" applyNumberFormat="0" applyBorder="0" applyAlignment="0" applyProtection="0"/>
    <xf numFmtId="0" fontId="20" fillId="16" borderId="0" applyNumberFormat="0" applyBorder="0" applyAlignment="0" applyProtection="0"/>
    <xf numFmtId="0" fontId="13" fillId="3" borderId="0" applyNumberFormat="0" applyBorder="0" applyAlignment="0" applyProtection="0"/>
    <xf numFmtId="0" fontId="2" fillId="10" borderId="0" applyNumberFormat="0" applyBorder="0" applyAlignment="0" applyProtection="0"/>
    <xf numFmtId="0" fontId="2" fillId="23" borderId="0" applyNumberFormat="0" applyBorder="0" applyAlignment="0" applyProtection="0"/>
    <xf numFmtId="0" fontId="7" fillId="0" borderId="6" applyNumberFormat="0" applyFill="0" applyAlignment="0" applyProtection="0"/>
    <xf numFmtId="0" fontId="20" fillId="20" borderId="0" applyNumberFormat="0" applyBorder="0" applyAlignment="0" applyProtection="0"/>
    <xf numFmtId="0" fontId="20" fillId="13" borderId="0" applyNumberFormat="0" applyBorder="0" applyAlignment="0" applyProtection="0"/>
    <xf numFmtId="0" fontId="20" fillId="17" borderId="0" applyNumberFormat="0" applyBorder="0" applyAlignment="0" applyProtection="0"/>
    <xf numFmtId="0" fontId="2" fillId="26" borderId="0" applyNumberFormat="0" applyBorder="0" applyAlignment="0" applyProtection="0"/>
    <xf numFmtId="0" fontId="7" fillId="0" borderId="6" applyNumberFormat="0" applyFill="0" applyAlignment="0" applyProtection="0"/>
    <xf numFmtId="0" fontId="2" fillId="8" borderId="5" applyNumberFormat="0" applyFont="0" applyAlignment="0" applyProtection="0"/>
    <xf numFmtId="0" fontId="18" fillId="7" borderId="4" applyNumberFormat="0" applyAlignment="0" applyProtection="0"/>
    <xf numFmtId="0" fontId="18" fillId="7" borderId="4" applyNumberFormat="0" applyAlignment="0" applyProtection="0"/>
    <xf numFmtId="0" fontId="20" fillId="28" borderId="0" applyNumberFormat="0" applyBorder="0" applyAlignment="0" applyProtection="0"/>
    <xf numFmtId="0" fontId="2" fillId="26" borderId="0" applyNumberFormat="0" applyBorder="0" applyAlignment="0" applyProtection="0"/>
    <xf numFmtId="0" fontId="14" fillId="4" borderId="0" applyNumberFormat="0" applyBorder="0" applyAlignment="0" applyProtection="0"/>
    <xf numFmtId="0" fontId="17" fillId="0" borderId="3" applyNumberFormat="0" applyFill="0" applyAlignment="0" applyProtection="0"/>
    <xf numFmtId="0" fontId="2" fillId="14" borderId="0" applyNumberFormat="0" applyBorder="0" applyAlignment="0" applyProtection="0"/>
    <xf numFmtId="0" fontId="20" fillId="24" borderId="0" applyNumberFormat="0" applyBorder="0" applyAlignment="0" applyProtection="0"/>
    <xf numFmtId="0" fontId="15" fillId="5" borderId="0" applyNumberFormat="0" applyBorder="0" applyAlignment="0" applyProtection="0"/>
    <xf numFmtId="0" fontId="2" fillId="8" borderId="5" applyNumberFormat="0" applyFont="0" applyAlignment="0" applyProtection="0"/>
    <xf numFmtId="0" fontId="13" fillId="3" borderId="0" applyNumberFormat="0" applyBorder="0" applyAlignment="0" applyProtection="0"/>
    <xf numFmtId="0" fontId="2" fillId="19" borderId="0" applyNumberFormat="0" applyBorder="0" applyAlignment="0" applyProtection="0"/>
    <xf numFmtId="0" fontId="20" fillId="13" borderId="0" applyNumberFormat="0" applyBorder="0" applyAlignment="0" applyProtection="0"/>
    <xf numFmtId="0" fontId="20" fillId="28" borderId="0" applyNumberFormat="0" applyBorder="0" applyAlignment="0" applyProtection="0"/>
    <xf numFmtId="0" fontId="20" fillId="16"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20" fillId="32" borderId="0" applyNumberFormat="0" applyBorder="0" applyAlignment="0" applyProtection="0"/>
    <xf numFmtId="0" fontId="2" fillId="23" borderId="0" applyNumberFormat="0" applyBorder="0" applyAlignment="0" applyProtection="0"/>
    <xf numFmtId="0" fontId="20" fillId="28" borderId="0" applyNumberFormat="0" applyBorder="0" applyAlignment="0" applyProtection="0"/>
    <xf numFmtId="0" fontId="20" fillId="16" borderId="0" applyNumberFormat="0" applyBorder="0" applyAlignment="0" applyProtection="0"/>
    <xf numFmtId="0" fontId="2" fillId="11" borderId="0" applyNumberFormat="0" applyBorder="0" applyAlignment="0" applyProtection="0"/>
    <xf numFmtId="0" fontId="2" fillId="22" borderId="0" applyNumberFormat="0" applyBorder="0" applyAlignment="0" applyProtection="0"/>
    <xf numFmtId="0" fontId="20" fillId="28" borderId="0" applyNumberFormat="0" applyBorder="0" applyAlignment="0" applyProtection="0"/>
    <xf numFmtId="0" fontId="20" fillId="13" borderId="0" applyNumberFormat="0" applyBorder="0" applyAlignment="0" applyProtection="0"/>
    <xf numFmtId="0" fontId="18" fillId="7" borderId="4" applyNumberFormat="0" applyAlignment="0" applyProtection="0"/>
    <xf numFmtId="0" fontId="13" fillId="3" borderId="0" applyNumberFormat="0" applyBorder="0" applyAlignment="0" applyProtection="0"/>
    <xf numFmtId="0" fontId="15" fillId="5" borderId="0" applyNumberFormat="0" applyBorder="0" applyAlignment="0" applyProtection="0"/>
    <xf numFmtId="0" fontId="13" fillId="3" borderId="0" applyNumberFormat="0" applyBorder="0" applyAlignment="0" applyProtection="0"/>
    <xf numFmtId="0" fontId="19" fillId="0" borderId="0" applyNumberFormat="0" applyFill="0" applyBorder="0" applyAlignment="0" applyProtection="0"/>
    <xf numFmtId="0" fontId="20" fillId="20" borderId="0" applyNumberFormat="0" applyBorder="0" applyAlignment="0" applyProtection="0"/>
    <xf numFmtId="0" fontId="20" fillId="13" borderId="0" applyNumberFormat="0" applyBorder="0" applyAlignment="0" applyProtection="0"/>
    <xf numFmtId="0" fontId="15" fillId="5" borderId="0" applyNumberFormat="0" applyBorder="0" applyAlignment="0" applyProtection="0"/>
    <xf numFmtId="0" fontId="14" fillId="4" borderId="0" applyNumberFormat="0" applyBorder="0" applyAlignment="0" applyProtection="0"/>
    <xf numFmtId="0" fontId="20" fillId="32" borderId="0" applyNumberFormat="0" applyBorder="0" applyAlignment="0" applyProtection="0"/>
    <xf numFmtId="0" fontId="2" fillId="15"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16" borderId="0" applyNumberFormat="0" applyBorder="0" applyAlignment="0" applyProtection="0"/>
    <xf numFmtId="0" fontId="15" fillId="5" borderId="0" applyNumberFormat="0" applyBorder="0" applyAlignment="0" applyProtection="0"/>
    <xf numFmtId="0" fontId="20" fillId="29" borderId="0" applyNumberFormat="0" applyBorder="0" applyAlignment="0" applyProtection="0"/>
    <xf numFmtId="0" fontId="12" fillId="0" borderId="0" applyNumberFormat="0" applyFill="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8" borderId="0" applyNumberFormat="0" applyBorder="0" applyAlignment="0" applyProtection="0"/>
    <xf numFmtId="0" fontId="7" fillId="0" borderId="6" applyNumberFormat="0" applyFill="0" applyAlignment="0" applyProtection="0"/>
    <xf numFmtId="0" fontId="20" fillId="21" borderId="0" applyNumberFormat="0" applyBorder="0" applyAlignment="0" applyProtection="0"/>
    <xf numFmtId="0" fontId="20" fillId="17" borderId="0" applyNumberFormat="0" applyBorder="0" applyAlignment="0" applyProtection="0"/>
    <xf numFmtId="0" fontId="20" fillId="25" borderId="0" applyNumberFormat="0" applyBorder="0" applyAlignment="0" applyProtection="0"/>
    <xf numFmtId="0" fontId="13" fillId="3" borderId="0" applyNumberFormat="0" applyBorder="0" applyAlignment="0" applyProtection="0"/>
    <xf numFmtId="0" fontId="20" fillId="21" borderId="0" applyNumberFormat="0" applyBorder="0" applyAlignment="0" applyProtection="0"/>
    <xf numFmtId="0" fontId="18" fillId="7" borderId="4" applyNumberFormat="0" applyAlignment="0" applyProtection="0"/>
    <xf numFmtId="0" fontId="20" fillId="17" borderId="0" applyNumberFormat="0" applyBorder="0" applyAlignment="0" applyProtection="0"/>
    <xf numFmtId="0" fontId="20" fillId="20" borderId="0" applyNumberFormat="0" applyBorder="0" applyAlignment="0" applyProtection="0"/>
    <xf numFmtId="0" fontId="2" fillId="23"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20" fillId="16" borderId="0" applyNumberFormat="0" applyBorder="0" applyAlignment="0" applyProtection="0"/>
    <xf numFmtId="0" fontId="20" fillId="12" borderId="0" applyNumberFormat="0" applyBorder="0" applyAlignment="0" applyProtection="0"/>
    <xf numFmtId="0" fontId="15" fillId="5" borderId="0" applyNumberFormat="0" applyBorder="0" applyAlignment="0" applyProtection="0"/>
    <xf numFmtId="0" fontId="2" fillId="8" borderId="5" applyNumberFormat="0" applyFont="0" applyAlignment="0" applyProtection="0"/>
    <xf numFmtId="0" fontId="20" fillId="9" borderId="0" applyNumberFormat="0" applyBorder="0" applyAlignment="0" applyProtection="0"/>
    <xf numFmtId="0" fontId="20" fillId="20" borderId="0" applyNumberFormat="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20" fillId="28" borderId="0" applyNumberFormat="0" applyBorder="0" applyAlignment="0" applyProtection="0"/>
    <xf numFmtId="0" fontId="16" fillId="6" borderId="1" applyNumberFormat="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0" fillId="9" borderId="0" applyNumberFormat="0" applyBorder="0" applyAlignment="0" applyProtection="0"/>
    <xf numFmtId="0" fontId="2" fillId="11" borderId="0" applyNumberFormat="0" applyBorder="0" applyAlignment="0" applyProtection="0"/>
    <xf numFmtId="0" fontId="20" fillId="16" borderId="0" applyNumberFormat="0" applyBorder="0" applyAlignment="0" applyProtection="0"/>
    <xf numFmtId="0" fontId="18" fillId="7" borderId="4" applyNumberFormat="0" applyAlignment="0" applyProtection="0"/>
    <xf numFmtId="0" fontId="20" fillId="16" borderId="0" applyNumberFormat="0" applyBorder="0" applyAlignment="0" applyProtection="0"/>
    <xf numFmtId="0" fontId="20" fillId="32" borderId="0" applyNumberFormat="0" applyBorder="0" applyAlignment="0" applyProtection="0"/>
    <xf numFmtId="0" fontId="2" fillId="10" borderId="0" applyNumberFormat="0" applyBorder="0" applyAlignment="0" applyProtection="0"/>
    <xf numFmtId="0" fontId="2" fillId="8" borderId="5" applyNumberFormat="0" applyFont="0" applyAlignment="0" applyProtection="0"/>
    <xf numFmtId="0" fontId="20" fillId="9" borderId="0" applyNumberFormat="0" applyBorder="0" applyAlignment="0" applyProtection="0"/>
    <xf numFmtId="0" fontId="14" fillId="4" borderId="0" applyNumberFormat="0" applyBorder="0" applyAlignment="0" applyProtection="0"/>
    <xf numFmtId="0" fontId="20" fillId="9" borderId="0" applyNumberFormat="0" applyBorder="0" applyAlignment="0" applyProtection="0"/>
    <xf numFmtId="0" fontId="7" fillId="0" borderId="6" applyNumberFormat="0" applyFill="0" applyAlignment="0" applyProtection="0"/>
    <xf numFmtId="0" fontId="7" fillId="0" borderId="6" applyNumberFormat="0" applyFill="0" applyAlignment="0" applyProtection="0"/>
    <xf numFmtId="0" fontId="20" fillId="24" borderId="0" applyNumberFormat="0" applyBorder="0" applyAlignment="0" applyProtection="0"/>
    <xf numFmtId="0" fontId="2" fillId="22" borderId="0" applyNumberFormat="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17" fillId="0" borderId="3" applyNumberFormat="0" applyFill="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20" fillId="20" borderId="0" applyNumberFormat="0" applyBorder="0" applyAlignment="0" applyProtection="0"/>
    <xf numFmtId="0" fontId="2" fillId="22" borderId="0" applyNumberFormat="0" applyBorder="0" applyAlignment="0" applyProtection="0"/>
    <xf numFmtId="0" fontId="18" fillId="7" borderId="4" applyNumberFormat="0" applyAlignment="0" applyProtection="0"/>
    <xf numFmtId="0" fontId="15" fillId="5" borderId="0" applyNumberFormat="0" applyBorder="0" applyAlignment="0" applyProtection="0"/>
    <xf numFmtId="0" fontId="16" fillId="6" borderId="1" applyNumberFormat="0" applyAlignment="0" applyProtection="0"/>
    <xf numFmtId="0" fontId="20" fillId="17" borderId="0" applyNumberFormat="0" applyBorder="0" applyAlignment="0" applyProtection="0"/>
    <xf numFmtId="166" fontId="2" fillId="0" borderId="0" applyFont="0" applyFill="0" applyBorder="0" applyAlignment="0" applyProtection="0"/>
    <xf numFmtId="0" fontId="18" fillId="7" borderId="4" applyNumberFormat="0" applyAlignment="0" applyProtection="0"/>
    <xf numFmtId="0" fontId="20" fillId="25" borderId="0" applyNumberFormat="0" applyBorder="0" applyAlignment="0" applyProtection="0"/>
    <xf numFmtId="0" fontId="2" fillId="23" borderId="0" applyNumberFormat="0" applyBorder="0" applyAlignment="0" applyProtection="0"/>
    <xf numFmtId="0" fontId="17" fillId="0" borderId="3" applyNumberFormat="0" applyFill="0" applyAlignment="0" applyProtection="0"/>
    <xf numFmtId="0" fontId="7" fillId="0" borderId="6" applyNumberFormat="0" applyFill="0" applyAlignment="0" applyProtection="0"/>
    <xf numFmtId="0" fontId="2" fillId="14" borderId="0" applyNumberFormat="0" applyBorder="0" applyAlignment="0" applyProtection="0"/>
    <xf numFmtId="0" fontId="2" fillId="22" borderId="0" applyNumberFormat="0" applyBorder="0" applyAlignment="0" applyProtection="0"/>
    <xf numFmtId="0" fontId="14" fillId="4" borderId="0" applyNumberFormat="0" applyBorder="0" applyAlignment="0" applyProtection="0"/>
    <xf numFmtId="0" fontId="2" fillId="26" borderId="0" applyNumberFormat="0" applyBorder="0" applyAlignment="0" applyProtection="0"/>
    <xf numFmtId="0" fontId="16" fillId="6" borderId="1" applyNumberFormat="0" applyAlignment="0" applyProtection="0"/>
    <xf numFmtId="0" fontId="20" fillId="21" borderId="0" applyNumberFormat="0" applyBorder="0" applyAlignment="0" applyProtection="0"/>
    <xf numFmtId="167" fontId="2" fillId="0" borderId="0" applyFont="0" applyFill="0" applyBorder="0" applyAlignment="0" applyProtection="0"/>
    <xf numFmtId="0" fontId="20" fillId="9" borderId="0" applyNumberFormat="0" applyBorder="0" applyAlignment="0" applyProtection="0"/>
    <xf numFmtId="0" fontId="20" fillId="29" borderId="0" applyNumberFormat="0" applyBorder="0" applyAlignment="0" applyProtection="0"/>
    <xf numFmtId="0" fontId="19" fillId="0" borderId="0" applyNumberFormat="0" applyFill="0" applyBorder="0" applyAlignment="0" applyProtection="0"/>
    <xf numFmtId="0" fontId="20" fillId="32" borderId="0" applyNumberFormat="0" applyBorder="0" applyAlignment="0" applyProtection="0"/>
    <xf numFmtId="166" fontId="2" fillId="0" borderId="0" applyFont="0" applyFill="0" applyBorder="0" applyAlignment="0" applyProtection="0"/>
    <xf numFmtId="0" fontId="20" fillId="24" borderId="0" applyNumberFormat="0" applyBorder="0" applyAlignment="0" applyProtection="0"/>
    <xf numFmtId="0" fontId="20" fillId="12" borderId="0" applyNumberFormat="0" applyBorder="0" applyAlignment="0" applyProtection="0"/>
    <xf numFmtId="0" fontId="20" fillId="29" borderId="0" applyNumberFormat="0" applyBorder="0" applyAlignment="0" applyProtection="0"/>
    <xf numFmtId="0" fontId="20" fillId="21" borderId="0" applyNumberFormat="0" applyBorder="0" applyAlignment="0" applyProtection="0"/>
    <xf numFmtId="0" fontId="16" fillId="6" borderId="1" applyNumberFormat="0" applyAlignment="0" applyProtection="0"/>
    <xf numFmtId="0" fontId="2" fillId="27" borderId="0" applyNumberFormat="0" applyBorder="0" applyAlignment="0" applyProtection="0"/>
    <xf numFmtId="0" fontId="2" fillId="23" borderId="0" applyNumberFormat="0" applyBorder="0" applyAlignment="0" applyProtection="0"/>
    <xf numFmtId="0" fontId="20" fillId="20" borderId="0" applyNumberFormat="0" applyBorder="0" applyAlignment="0" applyProtection="0"/>
    <xf numFmtId="0" fontId="12" fillId="0" borderId="0" applyNumberFormat="0" applyFill="0" applyBorder="0" applyAlignment="0" applyProtection="0"/>
    <xf numFmtId="0" fontId="20" fillId="13" borderId="0" applyNumberFormat="0" applyBorder="0" applyAlignment="0" applyProtection="0"/>
    <xf numFmtId="0" fontId="20" fillId="12" borderId="0" applyNumberFormat="0" applyBorder="0" applyAlignment="0" applyProtection="0"/>
    <xf numFmtId="0" fontId="2" fillId="11" borderId="0" applyNumberFormat="0" applyBorder="0" applyAlignment="0" applyProtection="0"/>
    <xf numFmtId="0" fontId="20" fillId="16" borderId="0" applyNumberFormat="0" applyBorder="0" applyAlignment="0" applyProtection="0"/>
    <xf numFmtId="0" fontId="18" fillId="7" borderId="4" applyNumberFormat="0" applyAlignment="0" applyProtection="0"/>
    <xf numFmtId="0" fontId="14" fillId="4" borderId="0" applyNumberFormat="0" applyBorder="0" applyAlignment="0" applyProtection="0"/>
    <xf numFmtId="166" fontId="2" fillId="0" borderId="0" applyFont="0" applyFill="0" applyBorder="0" applyAlignment="0" applyProtection="0"/>
    <xf numFmtId="0" fontId="20" fillId="20" borderId="0" applyNumberFormat="0" applyBorder="0" applyAlignment="0" applyProtection="0"/>
    <xf numFmtId="0" fontId="20" fillId="28"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2" fillId="8" borderId="5" applyNumberFormat="0" applyFont="0" applyAlignment="0" applyProtection="0"/>
    <xf numFmtId="0" fontId="15" fillId="5" borderId="0" applyNumberFormat="0" applyBorder="0" applyAlignment="0" applyProtection="0"/>
    <xf numFmtId="0" fontId="20" fillId="20" borderId="0" applyNumberFormat="0" applyBorder="0" applyAlignment="0" applyProtection="0"/>
    <xf numFmtId="0" fontId="19" fillId="0" borderId="0" applyNumberFormat="0" applyFill="0" applyBorder="0" applyAlignment="0" applyProtection="0"/>
    <xf numFmtId="0" fontId="13" fillId="3" borderId="0" applyNumberFormat="0" applyBorder="0" applyAlignment="0" applyProtection="0"/>
    <xf numFmtId="0" fontId="20" fillId="20" borderId="0" applyNumberFormat="0" applyBorder="0" applyAlignment="0" applyProtection="0"/>
    <xf numFmtId="0" fontId="20" fillId="13" borderId="0" applyNumberFormat="0" applyBorder="0" applyAlignment="0" applyProtection="0"/>
    <xf numFmtId="0" fontId="19" fillId="0" borderId="0" applyNumberFormat="0" applyFill="0" applyBorder="0" applyAlignment="0" applyProtection="0"/>
    <xf numFmtId="168" fontId="2" fillId="0" borderId="0" applyFont="0" applyFill="0" applyBorder="0" applyAlignment="0" applyProtection="0"/>
    <xf numFmtId="0" fontId="13" fillId="3" borderId="0" applyNumberFormat="0" applyBorder="0" applyAlignment="0" applyProtection="0"/>
    <xf numFmtId="0" fontId="7" fillId="0" borderId="6" applyNumberFormat="0" applyFill="0" applyAlignment="0" applyProtection="0"/>
    <xf numFmtId="0" fontId="2" fillId="22" borderId="0" applyNumberFormat="0" applyBorder="0" applyAlignment="0" applyProtection="0"/>
    <xf numFmtId="0" fontId="14" fillId="4" borderId="0" applyNumberFormat="0" applyBorder="0" applyAlignment="0" applyProtection="0"/>
    <xf numFmtId="0" fontId="12" fillId="0" borderId="0" applyNumberFormat="0" applyFill="0" applyBorder="0" applyAlignment="0" applyProtection="0"/>
    <xf numFmtId="0" fontId="19" fillId="0" borderId="0" applyNumberFormat="0" applyFill="0" applyBorder="0" applyAlignment="0" applyProtection="0"/>
    <xf numFmtId="0" fontId="2" fillId="18" borderId="0" applyNumberFormat="0" applyBorder="0" applyAlignment="0" applyProtection="0"/>
    <xf numFmtId="0" fontId="2" fillId="14" borderId="0" applyNumberFormat="0" applyBorder="0" applyAlignment="0" applyProtection="0"/>
    <xf numFmtId="0" fontId="14" fillId="4" borderId="0" applyNumberFormat="0" applyBorder="0" applyAlignment="0" applyProtection="0"/>
    <xf numFmtId="0" fontId="18" fillId="7" borderId="4" applyNumberFormat="0" applyAlignment="0" applyProtection="0"/>
    <xf numFmtId="0" fontId="20" fillId="12" borderId="0" applyNumberFormat="0" applyBorder="0" applyAlignment="0" applyProtection="0"/>
    <xf numFmtId="0" fontId="20" fillId="25" borderId="0" applyNumberFormat="0" applyBorder="0" applyAlignment="0" applyProtection="0"/>
    <xf numFmtId="0" fontId="16" fillId="6" borderId="1" applyNumberFormat="0" applyAlignment="0" applyProtection="0"/>
    <xf numFmtId="0" fontId="7" fillId="0" borderId="6" applyNumberFormat="0" applyFill="0" applyAlignment="0" applyProtection="0"/>
    <xf numFmtId="0" fontId="20" fillId="25" borderId="0" applyNumberFormat="0" applyBorder="0" applyAlignment="0" applyProtection="0"/>
    <xf numFmtId="0" fontId="2" fillId="23" borderId="0" applyNumberFormat="0" applyBorder="0" applyAlignment="0" applyProtection="0"/>
    <xf numFmtId="0" fontId="2" fillId="10" borderId="0" applyNumberFormat="0" applyBorder="0" applyAlignment="0" applyProtection="0"/>
    <xf numFmtId="0" fontId="20" fillId="12" borderId="0" applyNumberFormat="0" applyBorder="0" applyAlignment="0" applyProtection="0"/>
    <xf numFmtId="0" fontId="19" fillId="0" borderId="0" applyNumberFormat="0" applyFill="0" applyBorder="0" applyAlignment="0" applyProtection="0"/>
    <xf numFmtId="0" fontId="17" fillId="0" borderId="3" applyNumberFormat="0" applyFill="0" applyAlignment="0" applyProtection="0"/>
    <xf numFmtId="0" fontId="2" fillId="8" borderId="5" applyNumberFormat="0" applyFont="0" applyAlignment="0" applyProtection="0"/>
    <xf numFmtId="0" fontId="2" fillId="26" borderId="0" applyNumberFormat="0" applyBorder="0" applyAlignment="0" applyProtection="0"/>
    <xf numFmtId="0" fontId="14" fillId="4" borderId="0" applyNumberFormat="0" applyBorder="0" applyAlignment="0" applyProtection="0"/>
    <xf numFmtId="0" fontId="20" fillId="25" borderId="0" applyNumberFormat="0" applyBorder="0" applyAlignment="0" applyProtection="0"/>
    <xf numFmtId="0" fontId="2" fillId="31" borderId="0" applyNumberFormat="0" applyBorder="0" applyAlignment="0" applyProtection="0"/>
    <xf numFmtId="0" fontId="7" fillId="0" borderId="6" applyNumberFormat="0" applyFill="0" applyAlignment="0" applyProtection="0"/>
    <xf numFmtId="0" fontId="2" fillId="11" borderId="0" applyNumberFormat="0" applyBorder="0" applyAlignment="0" applyProtection="0"/>
    <xf numFmtId="0" fontId="20" fillId="29" borderId="0" applyNumberFormat="0" applyBorder="0" applyAlignment="0" applyProtection="0"/>
    <xf numFmtId="0" fontId="20" fillId="21" borderId="0" applyNumberFormat="0" applyBorder="0" applyAlignment="0" applyProtection="0"/>
    <xf numFmtId="0" fontId="20" fillId="13" borderId="0" applyNumberFormat="0" applyBorder="0" applyAlignment="0" applyProtection="0"/>
    <xf numFmtId="0" fontId="17" fillId="0" borderId="3" applyNumberFormat="0" applyFill="0" applyAlignment="0" applyProtection="0"/>
    <xf numFmtId="0" fontId="17" fillId="0" borderId="3" applyNumberFormat="0" applyFill="0" applyAlignment="0" applyProtection="0"/>
    <xf numFmtId="0" fontId="2" fillId="31" borderId="0" applyNumberFormat="0" applyBorder="0" applyAlignment="0" applyProtection="0"/>
    <xf numFmtId="0" fontId="12" fillId="0" borderId="0" applyNumberFormat="0" applyFill="0" applyBorder="0" applyAlignment="0" applyProtection="0"/>
    <xf numFmtId="0" fontId="20" fillId="24" borderId="0" applyNumberFormat="0" applyBorder="0" applyAlignment="0" applyProtection="0"/>
    <xf numFmtId="0" fontId="20" fillId="16" borderId="0" applyNumberFormat="0" applyBorder="0" applyAlignment="0" applyProtection="0"/>
    <xf numFmtId="0" fontId="17" fillId="0" borderId="3" applyNumberFormat="0" applyFill="0" applyAlignment="0" applyProtection="0"/>
    <xf numFmtId="0" fontId="12" fillId="0" borderId="0" applyNumberFormat="0" applyFill="0" applyBorder="0" applyAlignment="0" applyProtection="0"/>
    <xf numFmtId="0" fontId="16" fillId="6" borderId="1" applyNumberFormat="0" applyAlignment="0" applyProtection="0"/>
    <xf numFmtId="0" fontId="16" fillId="6" borderId="1" applyNumberFormat="0" applyAlignment="0" applyProtection="0"/>
    <xf numFmtId="0" fontId="2" fillId="14" borderId="0" applyNumberFormat="0" applyBorder="0" applyAlignment="0" applyProtection="0"/>
    <xf numFmtId="0" fontId="20" fillId="17" borderId="0" applyNumberFormat="0" applyBorder="0" applyAlignment="0" applyProtection="0"/>
    <xf numFmtId="0" fontId="13" fillId="3" borderId="0" applyNumberFormat="0" applyBorder="0" applyAlignment="0" applyProtection="0"/>
    <xf numFmtId="0" fontId="20" fillId="32" borderId="0" applyNumberFormat="0" applyBorder="0" applyAlignment="0" applyProtection="0"/>
    <xf numFmtId="9" fontId="2" fillId="0" borderId="0" applyFont="0" applyFill="0" applyBorder="0" applyAlignment="0" applyProtection="0"/>
    <xf numFmtId="0" fontId="20" fillId="13" borderId="0" applyNumberFormat="0" applyBorder="0" applyAlignment="0" applyProtection="0"/>
    <xf numFmtId="168" fontId="2" fillId="0" borderId="0" applyFont="0" applyFill="0" applyBorder="0" applyAlignment="0" applyProtection="0"/>
    <xf numFmtId="0" fontId="2" fillId="27"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13" fillId="3" borderId="0" applyNumberFormat="0" applyBorder="0" applyAlignment="0" applyProtection="0"/>
    <xf numFmtId="0" fontId="2" fillId="30" borderId="0" applyNumberFormat="0" applyBorder="0" applyAlignment="0" applyProtection="0"/>
    <xf numFmtId="0" fontId="20" fillId="16" borderId="0" applyNumberFormat="0" applyBorder="0" applyAlignment="0" applyProtection="0"/>
    <xf numFmtId="0" fontId="20" fillId="24" borderId="0" applyNumberFormat="0" applyBorder="0" applyAlignment="0" applyProtection="0"/>
    <xf numFmtId="0" fontId="2" fillId="10" borderId="0" applyNumberFormat="0" applyBorder="0" applyAlignment="0" applyProtection="0"/>
    <xf numFmtId="0" fontId="15" fillId="5" borderId="0" applyNumberFormat="0" applyBorder="0" applyAlignment="0" applyProtection="0"/>
    <xf numFmtId="0" fontId="20" fillId="12" borderId="0" applyNumberFormat="0" applyBorder="0" applyAlignment="0" applyProtection="0"/>
    <xf numFmtId="0" fontId="16" fillId="6" borderId="1" applyNumberFormat="0" applyAlignment="0" applyProtection="0"/>
    <xf numFmtId="0" fontId="13" fillId="3" borderId="0" applyNumberFormat="0" applyBorder="0" applyAlignment="0" applyProtection="0"/>
    <xf numFmtId="0" fontId="16" fillId="6" borderId="1" applyNumberFormat="0" applyAlignment="0" applyProtection="0"/>
    <xf numFmtId="0" fontId="20" fillId="9" borderId="0" applyNumberFormat="0" applyBorder="0" applyAlignment="0" applyProtection="0"/>
    <xf numFmtId="0" fontId="17" fillId="0" borderId="3" applyNumberFormat="0" applyFill="0" applyAlignment="0" applyProtection="0"/>
    <xf numFmtId="0" fontId="2" fillId="23" borderId="0" applyNumberFormat="0" applyBorder="0" applyAlignment="0" applyProtection="0"/>
    <xf numFmtId="0" fontId="18" fillId="7" borderId="4" applyNumberFormat="0" applyAlignment="0" applyProtection="0"/>
    <xf numFmtId="0" fontId="2" fillId="14" borderId="0" applyNumberFormat="0" applyBorder="0" applyAlignment="0" applyProtection="0"/>
    <xf numFmtId="0" fontId="13" fillId="3" borderId="0" applyNumberFormat="0" applyBorder="0" applyAlignment="0" applyProtection="0"/>
    <xf numFmtId="0" fontId="20" fillId="13" borderId="0" applyNumberFormat="0" applyBorder="0" applyAlignment="0" applyProtection="0"/>
    <xf numFmtId="0" fontId="20" fillId="12" borderId="0" applyNumberFormat="0" applyBorder="0" applyAlignment="0" applyProtection="0"/>
    <xf numFmtId="0" fontId="15" fillId="5" borderId="0" applyNumberFormat="0" applyBorder="0" applyAlignment="0" applyProtection="0"/>
    <xf numFmtId="0" fontId="2" fillId="18" borderId="0" applyNumberFormat="0" applyBorder="0" applyAlignment="0" applyProtection="0"/>
    <xf numFmtId="0" fontId="18" fillId="7" borderId="4" applyNumberFormat="0" applyAlignment="0" applyProtection="0"/>
    <xf numFmtId="0" fontId="20" fillId="29" borderId="0" applyNumberFormat="0" applyBorder="0" applyAlignment="0" applyProtection="0"/>
    <xf numFmtId="0" fontId="2" fillId="15" borderId="0" applyNumberFormat="0" applyBorder="0" applyAlignment="0" applyProtection="0"/>
    <xf numFmtId="0" fontId="13" fillId="3" borderId="0" applyNumberFormat="0" applyBorder="0" applyAlignment="0" applyProtection="0"/>
    <xf numFmtId="0" fontId="16" fillId="6" borderId="1" applyNumberFormat="0" applyAlignment="0" applyProtection="0"/>
    <xf numFmtId="0" fontId="18" fillId="7" borderId="4" applyNumberFormat="0" applyAlignment="0" applyProtection="0"/>
    <xf numFmtId="0" fontId="20" fillId="9" borderId="0" applyNumberFormat="0" applyBorder="0" applyAlignment="0" applyProtection="0"/>
    <xf numFmtId="0" fontId="20" fillId="17" borderId="0" applyNumberFormat="0" applyBorder="0" applyAlignment="0" applyProtection="0"/>
    <xf numFmtId="0" fontId="14" fillId="4" borderId="0" applyNumberFormat="0" applyBorder="0" applyAlignment="0" applyProtection="0"/>
    <xf numFmtId="0" fontId="18" fillId="7" borderId="4" applyNumberFormat="0" applyAlignment="0" applyProtection="0"/>
    <xf numFmtId="0" fontId="20" fillId="16" borderId="0" applyNumberFormat="0" applyBorder="0" applyAlignment="0" applyProtection="0"/>
    <xf numFmtId="0" fontId="20" fillId="17" borderId="0" applyNumberFormat="0" applyBorder="0" applyAlignment="0" applyProtection="0"/>
    <xf numFmtId="0" fontId="20" fillId="9" borderId="0" applyNumberFormat="0" applyBorder="0" applyAlignment="0" applyProtection="0"/>
    <xf numFmtId="0" fontId="16" fillId="6" borderId="1" applyNumberFormat="0" applyAlignment="0" applyProtection="0"/>
    <xf numFmtId="0" fontId="20" fillId="13" borderId="0" applyNumberFormat="0" applyBorder="0" applyAlignment="0" applyProtection="0"/>
    <xf numFmtId="0" fontId="13" fillId="3" borderId="0" applyNumberFormat="0" applyBorder="0" applyAlignment="0" applyProtection="0"/>
    <xf numFmtId="0" fontId="2" fillId="30" borderId="0" applyNumberFormat="0" applyBorder="0" applyAlignment="0" applyProtection="0"/>
    <xf numFmtId="0" fontId="14" fillId="4" borderId="0" applyNumberFormat="0" applyBorder="0" applyAlignment="0" applyProtection="0"/>
    <xf numFmtId="9" fontId="2" fillId="0" borderId="0" applyFont="0" applyFill="0" applyBorder="0" applyAlignment="0" applyProtection="0"/>
    <xf numFmtId="0" fontId="16" fillId="6" borderId="1" applyNumberFormat="0" applyAlignment="0" applyProtection="0"/>
    <xf numFmtId="0" fontId="2" fillId="15" borderId="0" applyNumberFormat="0" applyBorder="0" applyAlignment="0" applyProtection="0"/>
    <xf numFmtId="0" fontId="20" fillId="16" borderId="0" applyNumberFormat="0" applyBorder="0" applyAlignment="0" applyProtection="0"/>
    <xf numFmtId="168" fontId="2" fillId="0" borderId="0" applyFont="0" applyFill="0" applyBorder="0" applyAlignment="0" applyProtection="0"/>
    <xf numFmtId="0" fontId="20" fillId="25" borderId="0" applyNumberFormat="0" applyBorder="0" applyAlignment="0" applyProtection="0"/>
    <xf numFmtId="0" fontId="20" fillId="17"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168" fontId="2" fillId="0" borderId="0" applyFont="0" applyFill="0" applyBorder="0" applyAlignment="0" applyProtection="0"/>
    <xf numFmtId="0" fontId="20" fillId="24" borderId="0" applyNumberFormat="0" applyBorder="0" applyAlignment="0" applyProtection="0"/>
    <xf numFmtId="0" fontId="20" fillId="16" borderId="0" applyNumberFormat="0" applyBorder="0" applyAlignment="0" applyProtection="0"/>
    <xf numFmtId="0" fontId="20" fillId="29" borderId="0" applyNumberFormat="0" applyBorder="0" applyAlignment="0" applyProtection="0"/>
    <xf numFmtId="0" fontId="2" fillId="14" borderId="0" applyNumberFormat="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8" fillId="7" borderId="4" applyNumberFormat="0" applyAlignment="0" applyProtection="0"/>
    <xf numFmtId="0" fontId="14" fillId="4" borderId="0" applyNumberFormat="0" applyBorder="0" applyAlignment="0" applyProtection="0"/>
    <xf numFmtId="0" fontId="16" fillId="6" borderId="1" applyNumberFormat="0" applyAlignment="0" applyProtection="0"/>
    <xf numFmtId="0" fontId="20" fillId="9" borderId="0" applyNumberFormat="0" applyBorder="0" applyAlignment="0" applyProtection="0"/>
    <xf numFmtId="0" fontId="20" fillId="25" borderId="0" applyNumberFormat="0" applyBorder="0" applyAlignment="0" applyProtection="0"/>
    <xf numFmtId="0" fontId="20" fillId="20" borderId="0" applyNumberFormat="0" applyBorder="0" applyAlignment="0" applyProtection="0"/>
    <xf numFmtId="0" fontId="19" fillId="0" borderId="0" applyNumberFormat="0" applyFill="0" applyBorder="0" applyAlignment="0" applyProtection="0"/>
    <xf numFmtId="0" fontId="20" fillId="28" borderId="0" applyNumberFormat="0" applyBorder="0" applyAlignment="0" applyProtection="0"/>
    <xf numFmtId="0" fontId="12" fillId="0" borderId="0" applyNumberFormat="0" applyFill="0" applyBorder="0" applyAlignment="0" applyProtection="0"/>
    <xf numFmtId="0" fontId="20" fillId="25" borderId="0" applyNumberFormat="0" applyBorder="0" applyAlignment="0" applyProtection="0"/>
    <xf numFmtId="0" fontId="2" fillId="18" borderId="0" applyNumberFormat="0" applyBorder="0" applyAlignment="0" applyProtection="0"/>
    <xf numFmtId="0" fontId="13" fillId="3" borderId="0" applyNumberFormat="0" applyBorder="0" applyAlignment="0" applyProtection="0"/>
    <xf numFmtId="0" fontId="20" fillId="25"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9" borderId="0" applyNumberFormat="0" applyBorder="0" applyAlignment="0" applyProtection="0"/>
    <xf numFmtId="0" fontId="15" fillId="5" borderId="0" applyNumberFormat="0" applyBorder="0" applyAlignment="0" applyProtection="0"/>
    <xf numFmtId="0" fontId="17" fillId="0" borderId="3" applyNumberFormat="0" applyFill="0" applyAlignment="0" applyProtection="0"/>
    <xf numFmtId="0" fontId="20" fillId="16" borderId="0" applyNumberFormat="0" applyBorder="0" applyAlignment="0" applyProtection="0"/>
    <xf numFmtId="0" fontId="20" fillId="21" borderId="0" applyNumberFormat="0" applyBorder="0" applyAlignment="0" applyProtection="0"/>
    <xf numFmtId="0" fontId="16" fillId="6" borderId="1" applyNumberFormat="0" applyAlignment="0" applyProtection="0"/>
    <xf numFmtId="0" fontId="2" fillId="26" borderId="0" applyNumberFormat="0" applyBorder="0" applyAlignment="0" applyProtection="0"/>
    <xf numFmtId="0" fontId="20" fillId="25" borderId="0" applyNumberFormat="0" applyBorder="0" applyAlignment="0" applyProtection="0"/>
    <xf numFmtId="9" fontId="2" fillId="0" borderId="0" applyFont="0" applyFill="0" applyBorder="0" applyAlignment="0" applyProtection="0"/>
    <xf numFmtId="0" fontId="20" fillId="20" borderId="0" applyNumberFormat="0" applyBorder="0" applyAlignment="0" applyProtection="0"/>
    <xf numFmtId="0" fontId="2" fillId="19" borderId="0" applyNumberFormat="0" applyBorder="0" applyAlignment="0" applyProtection="0"/>
    <xf numFmtId="0" fontId="15" fillId="5" borderId="0" applyNumberFormat="0" applyBorder="0" applyAlignment="0" applyProtection="0"/>
    <xf numFmtId="0" fontId="17" fillId="0" borderId="3" applyNumberFormat="0" applyFill="0" applyAlignment="0" applyProtection="0"/>
    <xf numFmtId="0" fontId="17" fillId="0" borderId="3" applyNumberFormat="0" applyFill="0" applyAlignment="0" applyProtection="0"/>
    <xf numFmtId="0" fontId="12" fillId="0" borderId="0" applyNumberFormat="0" applyFill="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29" borderId="0" applyNumberFormat="0" applyBorder="0" applyAlignment="0" applyProtection="0"/>
    <xf numFmtId="0" fontId="20" fillId="21" borderId="0" applyNumberFormat="0" applyBorder="0" applyAlignment="0" applyProtection="0"/>
    <xf numFmtId="0" fontId="20" fillId="32" borderId="0" applyNumberFormat="0" applyBorder="0" applyAlignment="0" applyProtection="0"/>
    <xf numFmtId="0" fontId="13" fillId="3" borderId="0" applyNumberFormat="0" applyBorder="0" applyAlignment="0" applyProtection="0"/>
    <xf numFmtId="0" fontId="15" fillId="5" borderId="0" applyNumberFormat="0" applyBorder="0" applyAlignment="0" applyProtection="0"/>
    <xf numFmtId="0" fontId="18" fillId="7" borderId="4" applyNumberFormat="0" applyAlignment="0" applyProtection="0"/>
    <xf numFmtId="0" fontId="13" fillId="3" borderId="0" applyNumberFormat="0" applyBorder="0" applyAlignment="0" applyProtection="0"/>
    <xf numFmtId="0" fontId="7" fillId="0" borderId="6" applyNumberFormat="0" applyFill="0" applyAlignment="0" applyProtection="0"/>
    <xf numFmtId="0" fontId="20" fillId="25" borderId="0" applyNumberFormat="0" applyBorder="0" applyAlignment="0" applyProtection="0"/>
    <xf numFmtId="0" fontId="13" fillId="3" borderId="0" applyNumberFormat="0" applyBorder="0" applyAlignment="0" applyProtection="0"/>
    <xf numFmtId="0" fontId="20" fillId="29" borderId="0" applyNumberFormat="0" applyBorder="0" applyAlignment="0" applyProtection="0"/>
    <xf numFmtId="0" fontId="20" fillId="21" borderId="0" applyNumberFormat="0" applyBorder="0" applyAlignment="0" applyProtection="0"/>
    <xf numFmtId="0" fontId="2" fillId="23" borderId="0" applyNumberFormat="0" applyBorder="0" applyAlignment="0" applyProtection="0"/>
    <xf numFmtId="0" fontId="20" fillId="17" borderId="0" applyNumberFormat="0" applyBorder="0" applyAlignment="0" applyProtection="0"/>
    <xf numFmtId="0" fontId="20" fillId="24" borderId="0" applyNumberFormat="0" applyBorder="0" applyAlignment="0" applyProtection="0"/>
    <xf numFmtId="0" fontId="20" fillId="9" borderId="0" applyNumberFormat="0" applyBorder="0" applyAlignment="0" applyProtection="0"/>
    <xf numFmtId="0" fontId="20" fillId="29" borderId="0" applyNumberFormat="0" applyBorder="0" applyAlignment="0" applyProtection="0"/>
    <xf numFmtId="0" fontId="20" fillId="21" borderId="0" applyNumberFormat="0" applyBorder="0" applyAlignment="0" applyProtection="0"/>
    <xf numFmtId="0" fontId="2" fillId="30" borderId="0" applyNumberFormat="0" applyBorder="0" applyAlignment="0" applyProtection="0"/>
    <xf numFmtId="0" fontId="18" fillId="7" borderId="4" applyNumberFormat="0" applyAlignment="0" applyProtection="0"/>
    <xf numFmtId="0" fontId="20" fillId="24" borderId="0" applyNumberFormat="0" applyBorder="0" applyAlignment="0" applyProtection="0"/>
    <xf numFmtId="0" fontId="17" fillId="0" borderId="3" applyNumberFormat="0" applyFill="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 fillId="14" borderId="0" applyNumberFormat="0" applyBorder="0" applyAlignment="0" applyProtection="0"/>
    <xf numFmtId="0" fontId="2" fillId="10"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0" fontId="20" fillId="21" borderId="0" applyNumberFormat="0" applyBorder="0" applyAlignment="0" applyProtection="0"/>
    <xf numFmtId="0" fontId="2" fillId="11" borderId="0" applyNumberFormat="0" applyBorder="0" applyAlignment="0" applyProtection="0"/>
    <xf numFmtId="0" fontId="20" fillId="13" borderId="0" applyNumberFormat="0" applyBorder="0" applyAlignment="0" applyProtection="0"/>
    <xf numFmtId="0" fontId="12" fillId="0" borderId="0" applyNumberFormat="0" applyFill="0" applyBorder="0" applyAlignment="0" applyProtection="0"/>
    <xf numFmtId="0" fontId="14" fillId="4" borderId="0" applyNumberFormat="0" applyBorder="0" applyAlignment="0" applyProtection="0"/>
    <xf numFmtId="0" fontId="18" fillId="7" borderId="4" applyNumberFormat="0" applyAlignment="0" applyProtection="0"/>
    <xf numFmtId="0" fontId="2" fillId="23" borderId="0" applyNumberFormat="0" applyBorder="0" applyAlignment="0" applyProtection="0"/>
    <xf numFmtId="0" fontId="20" fillId="20" borderId="0" applyNumberFormat="0" applyBorder="0" applyAlignment="0" applyProtection="0"/>
    <xf numFmtId="0" fontId="20" fillId="28" borderId="0" applyNumberFormat="0" applyBorder="0" applyAlignment="0" applyProtection="0"/>
    <xf numFmtId="0" fontId="2" fillId="14" borderId="0" applyNumberFormat="0" applyBorder="0" applyAlignment="0" applyProtection="0"/>
    <xf numFmtId="0" fontId="12" fillId="0" borderId="0" applyNumberFormat="0" applyFill="0" applyBorder="0" applyAlignment="0" applyProtection="0"/>
    <xf numFmtId="0" fontId="20" fillId="28" borderId="0" applyNumberFormat="0" applyBorder="0" applyAlignment="0" applyProtection="0"/>
    <xf numFmtId="0" fontId="14" fillId="4" borderId="0" applyNumberFormat="0" applyBorder="0" applyAlignment="0" applyProtection="0"/>
    <xf numFmtId="0" fontId="17" fillId="0" borderId="3" applyNumberFormat="0" applyFill="0" applyAlignment="0" applyProtection="0"/>
    <xf numFmtId="0" fontId="20" fillId="28" borderId="0" applyNumberFormat="0" applyBorder="0" applyAlignment="0" applyProtection="0"/>
    <xf numFmtId="0" fontId="16" fillId="6" borderId="1" applyNumberFormat="0" applyAlignment="0" applyProtection="0"/>
    <xf numFmtId="0" fontId="13" fillId="3" borderId="0" applyNumberFormat="0" applyBorder="0" applyAlignment="0" applyProtection="0"/>
    <xf numFmtId="0" fontId="2" fillId="18" borderId="0" applyNumberFormat="0" applyBorder="0" applyAlignment="0" applyProtection="0"/>
    <xf numFmtId="0" fontId="20" fillId="17" borderId="0" applyNumberFormat="0" applyBorder="0" applyAlignment="0" applyProtection="0"/>
    <xf numFmtId="0" fontId="2" fillId="30" borderId="0" applyNumberFormat="0" applyBorder="0" applyAlignment="0" applyProtection="0"/>
    <xf numFmtId="0" fontId="12" fillId="0" borderId="0" applyNumberFormat="0" applyFill="0" applyBorder="0" applyAlignment="0" applyProtection="0"/>
    <xf numFmtId="0" fontId="2" fillId="26" borderId="0" applyNumberFormat="0" applyBorder="0" applyAlignment="0" applyProtection="0"/>
    <xf numFmtId="0" fontId="2" fillId="11" borderId="0" applyNumberFormat="0" applyBorder="0" applyAlignment="0" applyProtection="0"/>
    <xf numFmtId="0" fontId="20" fillId="17" borderId="0" applyNumberFormat="0" applyBorder="0" applyAlignment="0" applyProtection="0"/>
    <xf numFmtId="0" fontId="7" fillId="0" borderId="6" applyNumberFormat="0" applyFill="0" applyAlignment="0" applyProtection="0"/>
    <xf numFmtId="0" fontId="16" fillId="6" borderId="1" applyNumberFormat="0" applyAlignment="0" applyProtection="0"/>
    <xf numFmtId="0" fontId="20" fillId="17" borderId="0" applyNumberFormat="0" applyBorder="0" applyAlignment="0" applyProtection="0"/>
    <xf numFmtId="0" fontId="2" fillId="18"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20" fillId="25" borderId="0" applyNumberFormat="0" applyBorder="0" applyAlignment="0" applyProtection="0"/>
    <xf numFmtId="0" fontId="17" fillId="0" borderId="3" applyNumberFormat="0" applyFill="0" applyAlignment="0" applyProtection="0"/>
    <xf numFmtId="0" fontId="17" fillId="0" borderId="3" applyNumberFormat="0" applyFill="0" applyAlignment="0" applyProtection="0"/>
    <xf numFmtId="0" fontId="20" fillId="21" borderId="0" applyNumberFormat="0" applyBorder="0" applyAlignment="0" applyProtection="0"/>
    <xf numFmtId="0" fontId="20" fillId="17" borderId="0" applyNumberFormat="0" applyBorder="0" applyAlignment="0" applyProtection="0"/>
    <xf numFmtId="0" fontId="2" fillId="8" borderId="5" applyNumberFormat="0" applyFont="0" applyAlignment="0" applyProtection="0"/>
    <xf numFmtId="0" fontId="20" fillId="9"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25" borderId="0" applyNumberFormat="0" applyBorder="0" applyAlignment="0" applyProtection="0"/>
    <xf numFmtId="0" fontId="14" fillId="4" borderId="0" applyNumberFormat="0" applyBorder="0" applyAlignment="0" applyProtection="0"/>
    <xf numFmtId="0" fontId="20" fillId="9" borderId="0" applyNumberFormat="0" applyBorder="0" applyAlignment="0" applyProtection="0"/>
    <xf numFmtId="0" fontId="7" fillId="0" borderId="6" applyNumberFormat="0" applyFill="0" applyAlignment="0" applyProtection="0"/>
    <xf numFmtId="0" fontId="20" fillId="16" borderId="0" applyNumberFormat="0" applyBorder="0" applyAlignment="0" applyProtection="0"/>
    <xf numFmtId="0" fontId="20" fillId="16"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14" fillId="4"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20" fillId="29" borderId="0" applyNumberFormat="0" applyBorder="0" applyAlignment="0" applyProtection="0"/>
    <xf numFmtId="166" fontId="2" fillId="0" borderId="0" applyFont="0" applyFill="0" applyBorder="0" applyAlignment="0" applyProtection="0"/>
    <xf numFmtId="0" fontId="20" fillId="32" borderId="0" applyNumberFormat="0" applyBorder="0" applyAlignment="0" applyProtection="0"/>
    <xf numFmtId="0" fontId="20" fillId="24" borderId="0" applyNumberFormat="0" applyBorder="0" applyAlignment="0" applyProtection="0"/>
    <xf numFmtId="0" fontId="20" fillId="16" borderId="0" applyNumberFormat="0" applyBorder="0" applyAlignment="0" applyProtection="0"/>
    <xf numFmtId="0" fontId="20" fillId="32" borderId="0" applyNumberFormat="0" applyBorder="0" applyAlignment="0" applyProtection="0"/>
    <xf numFmtId="0" fontId="20" fillId="12" borderId="0" applyNumberFormat="0" applyBorder="0" applyAlignment="0" applyProtection="0"/>
    <xf numFmtId="0" fontId="20" fillId="24" borderId="0" applyNumberFormat="0" applyBorder="0" applyAlignment="0" applyProtection="0"/>
    <xf numFmtId="0" fontId="12" fillId="0" borderId="0" applyNumberFormat="0" applyFill="0" applyBorder="0" applyAlignment="0" applyProtection="0"/>
    <xf numFmtId="0" fontId="20" fillId="25" borderId="0" applyNumberFormat="0" applyBorder="0" applyAlignment="0" applyProtection="0"/>
    <xf numFmtId="0" fontId="16" fillId="6" borderId="1" applyNumberFormat="0" applyAlignment="0" applyProtection="0"/>
    <xf numFmtId="0" fontId="20" fillId="13" borderId="0" applyNumberFormat="0" applyBorder="0" applyAlignment="0" applyProtection="0"/>
    <xf numFmtId="0" fontId="14" fillId="4" borderId="0" applyNumberFormat="0" applyBorder="0" applyAlignment="0" applyProtection="0"/>
    <xf numFmtId="0" fontId="20" fillId="13" borderId="0" applyNumberFormat="0" applyBorder="0" applyAlignment="0" applyProtection="0"/>
    <xf numFmtId="0" fontId="16" fillId="6" borderId="1" applyNumberFormat="0" applyAlignment="0" applyProtection="0"/>
    <xf numFmtId="167" fontId="2" fillId="0" borderId="0" applyFont="0" applyFill="0" applyBorder="0" applyAlignment="0" applyProtection="0"/>
    <xf numFmtId="0" fontId="19" fillId="0" borderId="0" applyNumberFormat="0" applyFill="0" applyBorder="0" applyAlignment="0" applyProtection="0"/>
    <xf numFmtId="0" fontId="20" fillId="16" borderId="0" applyNumberFormat="0" applyBorder="0" applyAlignment="0" applyProtection="0"/>
    <xf numFmtId="0" fontId="20" fillId="28" borderId="0" applyNumberFormat="0" applyBorder="0" applyAlignment="0" applyProtection="0"/>
    <xf numFmtId="0" fontId="12" fillId="0" borderId="0" applyNumberFormat="0" applyFill="0" applyBorder="0" applyAlignment="0" applyProtection="0"/>
    <xf numFmtId="0" fontId="20" fillId="32" borderId="0" applyNumberFormat="0" applyBorder="0" applyAlignment="0" applyProtection="0"/>
    <xf numFmtId="0" fontId="14" fillId="4" borderId="0" applyNumberFormat="0" applyBorder="0" applyAlignment="0" applyProtection="0"/>
    <xf numFmtId="0" fontId="17" fillId="0" borderId="3" applyNumberFormat="0" applyFill="0" applyAlignment="0" applyProtection="0"/>
    <xf numFmtId="0" fontId="20" fillId="28" borderId="0" applyNumberFormat="0" applyBorder="0" applyAlignment="0" applyProtection="0"/>
    <xf numFmtId="0" fontId="20" fillId="32" borderId="0" applyNumberFormat="0" applyBorder="0" applyAlignment="0" applyProtection="0"/>
    <xf numFmtId="0" fontId="20" fillId="20" borderId="0" applyNumberFormat="0" applyBorder="0" applyAlignment="0" applyProtection="0"/>
    <xf numFmtId="0" fontId="20" fillId="16" borderId="0" applyNumberFormat="0" applyBorder="0" applyAlignment="0" applyProtection="0"/>
    <xf numFmtId="0" fontId="19" fillId="0" borderId="0" applyNumberFormat="0" applyFill="0" applyBorder="0" applyAlignment="0" applyProtection="0"/>
    <xf numFmtId="0" fontId="20" fillId="25" borderId="0" applyNumberFormat="0" applyBorder="0" applyAlignment="0" applyProtection="0"/>
    <xf numFmtId="0" fontId="7" fillId="0" borderId="6" applyNumberFormat="0" applyFill="0" applyAlignment="0" applyProtection="0"/>
    <xf numFmtId="0" fontId="20" fillId="20" borderId="0" applyNumberFormat="0" applyBorder="0" applyAlignment="0" applyProtection="0"/>
    <xf numFmtId="0" fontId="17" fillId="0" borderId="3" applyNumberFormat="0" applyFill="0" applyAlignment="0" applyProtection="0"/>
    <xf numFmtId="0" fontId="16" fillId="6" borderId="1" applyNumberFormat="0" applyAlignment="0" applyProtection="0"/>
    <xf numFmtId="0" fontId="7" fillId="0" borderId="6" applyNumberFormat="0" applyFill="0" applyAlignment="0" applyProtection="0"/>
    <xf numFmtId="0" fontId="20" fillId="29" borderId="0" applyNumberFormat="0" applyBorder="0" applyAlignment="0" applyProtection="0"/>
    <xf numFmtId="0" fontId="20" fillId="28" borderId="0" applyNumberFormat="0" applyBorder="0" applyAlignment="0" applyProtection="0"/>
    <xf numFmtId="0" fontId="2" fillId="27" borderId="0" applyNumberFormat="0" applyBorder="0" applyAlignment="0" applyProtection="0"/>
    <xf numFmtId="0" fontId="16" fillId="6" borderId="1" applyNumberFormat="0" applyAlignment="0" applyProtection="0"/>
    <xf numFmtId="0" fontId="13" fillId="3"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6" fillId="6" borderId="1" applyNumberFormat="0" applyAlignment="0" applyProtection="0"/>
    <xf numFmtId="0" fontId="2" fillId="31" borderId="0" applyNumberFormat="0" applyBorder="0" applyAlignment="0" applyProtection="0"/>
    <xf numFmtId="0" fontId="14" fillId="4" borderId="0" applyNumberFormat="0" applyBorder="0" applyAlignment="0" applyProtection="0"/>
    <xf numFmtId="0" fontId="20" fillId="9" borderId="0" applyNumberFormat="0" applyBorder="0" applyAlignment="0" applyProtection="0"/>
    <xf numFmtId="0" fontId="20" fillId="20" borderId="0" applyNumberFormat="0" applyBorder="0" applyAlignment="0" applyProtection="0"/>
    <xf numFmtId="0" fontId="13" fillId="3" borderId="0" applyNumberFormat="0" applyBorder="0" applyAlignment="0" applyProtection="0"/>
    <xf numFmtId="0" fontId="20" fillId="28" borderId="0" applyNumberFormat="0" applyBorder="0" applyAlignment="0" applyProtection="0"/>
    <xf numFmtId="0" fontId="20" fillId="16" borderId="0" applyNumberFormat="0" applyBorder="0" applyAlignment="0" applyProtection="0"/>
    <xf numFmtId="0" fontId="20" fillId="12" borderId="0" applyNumberFormat="0" applyBorder="0" applyAlignment="0" applyProtection="0"/>
    <xf numFmtId="0" fontId="15" fillId="5" borderId="0" applyNumberFormat="0" applyBorder="0" applyAlignment="0" applyProtection="0"/>
    <xf numFmtId="0" fontId="20" fillId="29" borderId="0" applyNumberFormat="0" applyBorder="0" applyAlignment="0" applyProtection="0"/>
    <xf numFmtId="0" fontId="17" fillId="0" borderId="3" applyNumberFormat="0" applyFill="0" applyAlignment="0" applyProtection="0"/>
    <xf numFmtId="0" fontId="19" fillId="0" borderId="0" applyNumberFormat="0" applyFill="0" applyBorder="0" applyAlignment="0" applyProtection="0"/>
    <xf numFmtId="0" fontId="7" fillId="0" borderId="6" applyNumberFormat="0" applyFill="0" applyAlignment="0" applyProtection="0"/>
    <xf numFmtId="0" fontId="2" fillId="26" borderId="0" applyNumberFormat="0" applyBorder="0" applyAlignment="0" applyProtection="0"/>
    <xf numFmtId="0" fontId="2" fillId="26" borderId="0" applyNumberFormat="0" applyBorder="0" applyAlignment="0" applyProtection="0"/>
    <xf numFmtId="0" fontId="2" fillId="8" borderId="5" applyNumberFormat="0" applyFont="0" applyAlignment="0" applyProtection="0"/>
    <xf numFmtId="0" fontId="20" fillId="9" borderId="0" applyNumberFormat="0" applyBorder="0" applyAlignment="0" applyProtection="0"/>
    <xf numFmtId="0" fontId="20" fillId="9" borderId="0" applyNumberFormat="0" applyBorder="0" applyAlignment="0" applyProtection="0"/>
    <xf numFmtId="0" fontId="20" fillId="16" borderId="0" applyNumberFormat="0" applyBorder="0" applyAlignment="0" applyProtection="0"/>
    <xf numFmtId="0" fontId="12" fillId="0" borderId="0" applyNumberFormat="0" applyFill="0" applyBorder="0" applyAlignment="0" applyProtection="0"/>
    <xf numFmtId="0" fontId="2" fillId="31" borderId="0" applyNumberFormat="0" applyBorder="0" applyAlignment="0" applyProtection="0"/>
    <xf numFmtId="0" fontId="19" fillId="0" borderId="0" applyNumberFormat="0" applyFill="0" applyBorder="0" applyAlignment="0" applyProtection="0"/>
    <xf numFmtId="0" fontId="2" fillId="14" borderId="0" applyNumberFormat="0" applyBorder="0" applyAlignment="0" applyProtection="0"/>
    <xf numFmtId="0" fontId="2" fillId="8" borderId="5" applyNumberFormat="0" applyFont="0" applyAlignment="0" applyProtection="0"/>
    <xf numFmtId="0" fontId="20" fillId="28" borderId="0" applyNumberFormat="0" applyBorder="0" applyAlignment="0" applyProtection="0"/>
    <xf numFmtId="0" fontId="20" fillId="29" borderId="0" applyNumberFormat="0" applyBorder="0" applyAlignment="0" applyProtection="0"/>
    <xf numFmtId="0" fontId="18" fillId="7" borderId="4" applyNumberFormat="0" applyAlignment="0" applyProtection="0"/>
    <xf numFmtId="0" fontId="20" fillId="32" borderId="0" applyNumberFormat="0" applyBorder="0" applyAlignment="0" applyProtection="0"/>
    <xf numFmtId="0" fontId="20" fillId="32" borderId="0" applyNumberFormat="0" applyBorder="0" applyAlignment="0" applyProtection="0"/>
    <xf numFmtId="0" fontId="2" fillId="19" borderId="0" applyNumberFormat="0" applyBorder="0" applyAlignment="0" applyProtection="0"/>
    <xf numFmtId="9" fontId="2" fillId="0" borderId="0" applyFont="0" applyFill="0" applyBorder="0" applyAlignment="0" applyProtection="0"/>
    <xf numFmtId="0" fontId="17" fillId="0" borderId="3" applyNumberFormat="0" applyFill="0" applyAlignment="0" applyProtection="0"/>
    <xf numFmtId="0" fontId="13" fillId="3" borderId="0" applyNumberFormat="0" applyBorder="0" applyAlignment="0" applyProtection="0"/>
    <xf numFmtId="0" fontId="7" fillId="0" borderId="6" applyNumberFormat="0" applyFill="0" applyAlignment="0" applyProtection="0"/>
    <xf numFmtId="0" fontId="20" fillId="16" borderId="0" applyNumberFormat="0" applyBorder="0" applyAlignment="0" applyProtection="0"/>
    <xf numFmtId="0" fontId="7" fillId="0" borderId="6" applyNumberFormat="0" applyFill="0" applyAlignment="0" applyProtection="0"/>
    <xf numFmtId="0" fontId="17" fillId="0" borderId="3" applyNumberFormat="0" applyFill="0" applyAlignment="0" applyProtection="0"/>
    <xf numFmtId="167" fontId="2" fillId="0" borderId="0" applyFont="0" applyFill="0" applyBorder="0" applyAlignment="0" applyProtection="0"/>
    <xf numFmtId="0" fontId="19" fillId="0" borderId="0" applyNumberFormat="0" applyFill="0" applyBorder="0" applyAlignment="0" applyProtection="0"/>
    <xf numFmtId="0" fontId="20" fillId="9" borderId="0" applyNumberFormat="0" applyBorder="0" applyAlignment="0" applyProtection="0"/>
    <xf numFmtId="0" fontId="20" fillId="32" borderId="0" applyNumberFormat="0" applyBorder="0" applyAlignment="0" applyProtection="0"/>
    <xf numFmtId="0" fontId="14" fillId="4" borderId="0" applyNumberFormat="0" applyBorder="0" applyAlignment="0" applyProtection="0"/>
    <xf numFmtId="0" fontId="20" fillId="17" borderId="0" applyNumberFormat="0" applyBorder="0" applyAlignment="0" applyProtection="0"/>
    <xf numFmtId="0" fontId="15" fillId="5" borderId="0" applyNumberFormat="0" applyBorder="0" applyAlignment="0" applyProtection="0"/>
    <xf numFmtId="0" fontId="20" fillId="16" borderId="0" applyNumberFormat="0" applyBorder="0" applyAlignment="0" applyProtection="0"/>
    <xf numFmtId="0" fontId="7" fillId="0" borderId="6" applyNumberFormat="0" applyFill="0" applyAlignment="0" applyProtection="0"/>
    <xf numFmtId="0" fontId="20" fillId="24"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1"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20" fillId="20" borderId="0" applyNumberFormat="0" applyBorder="0" applyAlignment="0" applyProtection="0"/>
    <xf numFmtId="0" fontId="20" fillId="16" borderId="0" applyNumberFormat="0" applyBorder="0" applyAlignment="0" applyProtection="0"/>
    <xf numFmtId="168" fontId="2" fillId="0" borderId="0" applyFont="0" applyFill="0" applyBorder="0" applyAlignment="0" applyProtection="0"/>
    <xf numFmtId="0" fontId="20" fillId="25" borderId="0" applyNumberFormat="0" applyBorder="0" applyAlignment="0" applyProtection="0"/>
    <xf numFmtId="0" fontId="20" fillId="13" borderId="0" applyNumberFormat="0" applyBorder="0" applyAlignment="0" applyProtection="0"/>
    <xf numFmtId="0" fontId="15" fillId="5" borderId="0" applyNumberFormat="0" applyBorder="0" applyAlignment="0" applyProtection="0"/>
    <xf numFmtId="0" fontId="20" fillId="12" borderId="0" applyNumberFormat="0" applyBorder="0" applyAlignment="0" applyProtection="0"/>
    <xf numFmtId="0" fontId="7" fillId="0" borderId="6" applyNumberFormat="0" applyFill="0" applyAlignment="0" applyProtection="0"/>
    <xf numFmtId="0" fontId="20" fillId="13" borderId="0" applyNumberFormat="0" applyBorder="0" applyAlignment="0" applyProtection="0"/>
    <xf numFmtId="167" fontId="2" fillId="0" borderId="0" applyFont="0" applyFill="0" applyBorder="0" applyAlignment="0" applyProtection="0"/>
    <xf numFmtId="0" fontId="16" fillId="6" borderId="1" applyNumberFormat="0" applyAlignment="0" applyProtection="0"/>
    <xf numFmtId="0" fontId="14" fillId="4" borderId="0" applyNumberFormat="0" applyBorder="0" applyAlignment="0" applyProtection="0"/>
    <xf numFmtId="168" fontId="2" fillId="0" borderId="0" applyFont="0" applyFill="0" applyBorder="0" applyAlignment="0" applyProtection="0"/>
    <xf numFmtId="0" fontId="18" fillId="7" borderId="4" applyNumberFormat="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16"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20"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2"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16" fillId="6" borderId="1" applyNumberFormat="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6" fillId="6" borderId="1" applyNumberFormat="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16" fillId="6" borderId="1" applyNumberFormat="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3"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13" fillId="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13" fillId="3"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20" fillId="9" borderId="0" applyNumberFormat="0" applyBorder="0" applyAlignment="0" applyProtection="0"/>
    <xf numFmtId="0" fontId="20" fillId="20" borderId="0" applyNumberFormat="0" applyBorder="0" applyAlignment="0" applyProtection="0"/>
    <xf numFmtId="0" fontId="16" fillId="6" borderId="1" applyNumberFormat="0" applyAlignment="0" applyProtection="0"/>
    <xf numFmtId="0" fontId="13" fillId="3" borderId="0" applyNumberFormat="0" applyBorder="0" applyAlignment="0" applyProtection="0"/>
    <xf numFmtId="167" fontId="2" fillId="0" borderId="0" applyFont="0" applyFill="0" applyBorder="0" applyAlignment="0" applyProtection="0"/>
    <xf numFmtId="0" fontId="20" fillId="17" borderId="0" applyNumberFormat="0" applyBorder="0" applyAlignment="0" applyProtection="0"/>
    <xf numFmtId="0" fontId="20" fillId="21" borderId="0" applyNumberFormat="0" applyBorder="0" applyAlignment="0" applyProtection="0"/>
    <xf numFmtId="168" fontId="2" fillId="0" borderId="0" applyFont="0" applyFill="0" applyBorder="0" applyAlignment="0" applyProtection="0"/>
    <xf numFmtId="0" fontId="20" fillId="12" borderId="0" applyNumberFormat="0" applyBorder="0" applyAlignment="0" applyProtection="0"/>
    <xf numFmtId="0" fontId="20" fillId="9" borderId="0" applyNumberFormat="0" applyBorder="0" applyAlignment="0" applyProtection="0"/>
    <xf numFmtId="0" fontId="2" fillId="31"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13" fillId="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19" fillId="0" borderId="0" applyNumberForma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1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18" fillId="7" borderId="4"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9" borderId="0" applyNumberFormat="0" applyBorder="0" applyAlignment="0" applyProtection="0"/>
    <xf numFmtId="0" fontId="14" fillId="4"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7" fillId="0" borderId="6" applyNumberFormat="0" applyFill="0" applyAlignment="0" applyProtection="0"/>
    <xf numFmtId="0" fontId="20" fillId="24" borderId="0" applyNumberFormat="0" applyBorder="0" applyAlignment="0" applyProtection="0"/>
    <xf numFmtId="0" fontId="20" fillId="25"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8" fillId="7" borderId="4"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8" fillId="7" borderId="4" applyNumberFormat="0" applyAlignment="0" applyProtection="0"/>
    <xf numFmtId="0" fontId="17" fillId="0" borderId="3"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13" borderId="0" applyNumberFormat="0" applyBorder="0" applyAlignment="0" applyProtection="0"/>
    <xf numFmtId="0" fontId="20" fillId="12"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6"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4" borderId="0" applyNumberFormat="0" applyBorder="0" applyAlignment="0" applyProtection="0"/>
    <xf numFmtId="0" fontId="20" fillId="32" borderId="0" applyNumberFormat="0" applyBorder="0" applyAlignment="0" applyProtection="0"/>
    <xf numFmtId="168" fontId="2" fillId="0" borderId="0" applyFont="0" applyFill="0" applyBorder="0" applyAlignment="0" applyProtection="0"/>
    <xf numFmtId="0" fontId="18" fillId="7" borderId="4" applyNumberFormat="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7" fillId="0" borderId="3" applyNumberFormat="0" applyFill="0" applyAlignment="0" applyProtection="0"/>
    <xf numFmtId="0" fontId="7" fillId="0" borderId="6" applyNumberFormat="0" applyFill="0" applyAlignment="0" applyProtection="0"/>
    <xf numFmtId="0" fontId="20" fillId="9" borderId="0" applyNumberFormat="0" applyBorder="0" applyAlignment="0" applyProtection="0"/>
    <xf numFmtId="0" fontId="17" fillId="0" borderId="3" applyNumberFormat="0" applyFill="0" applyAlignment="0" applyProtection="0"/>
    <xf numFmtId="0" fontId="16" fillId="6" borderId="1"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20" fillId="28" borderId="0" applyNumberFormat="0" applyBorder="0" applyAlignment="0" applyProtection="0"/>
    <xf numFmtId="0" fontId="17" fillId="0" borderId="3" applyNumberFormat="0" applyFill="0" applyAlignment="0" applyProtection="0"/>
    <xf numFmtId="0" fontId="20" fillId="16" borderId="0" applyNumberFormat="0" applyBorder="0" applyAlignment="0" applyProtection="0"/>
    <xf numFmtId="0" fontId="20" fillId="17" borderId="0" applyNumberFormat="0" applyBorder="0" applyAlignment="0" applyProtection="0"/>
    <xf numFmtId="167" fontId="2" fillId="0" borderId="0" applyFon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15" fillId="5"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9" borderId="0" applyNumberFormat="0" applyBorder="0" applyAlignment="0" applyProtection="0"/>
    <xf numFmtId="0" fontId="20" fillId="32" borderId="0" applyNumberFormat="0" applyBorder="0" applyAlignment="0" applyProtection="0"/>
    <xf numFmtId="0" fontId="19" fillId="0" borderId="0" applyNumberForma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6" fillId="6" borderId="1"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6" fillId="6" borderId="1" applyNumberFormat="0" applyAlignment="0" applyProtection="0"/>
    <xf numFmtId="0" fontId="15" fillId="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18" fillId="7" borderId="4" applyNumberFormat="0" applyAlignment="0" applyProtection="0"/>
    <xf numFmtId="0" fontId="20" fillId="20"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7" fillId="0" borderId="6" applyNumberFormat="0" applyFill="0" applyAlignment="0" applyProtection="0"/>
    <xf numFmtId="0" fontId="20" fillId="29" borderId="0" applyNumberFormat="0" applyBorder="0" applyAlignment="0" applyProtection="0"/>
    <xf numFmtId="0" fontId="20" fillId="32" borderId="0" applyNumberFormat="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3"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4" borderId="0" applyNumberFormat="0" applyBorder="0" applyAlignment="0" applyProtection="0"/>
    <xf numFmtId="0" fontId="20" fillId="3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15" fillId="5"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31" borderId="0" applyNumberFormat="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6"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168" fontId="2" fillId="0" borderId="0" applyFon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20" fillId="20" borderId="0" applyNumberFormat="0" applyBorder="0" applyAlignment="0" applyProtection="0"/>
    <xf numFmtId="0" fontId="13" fillId="3" borderId="0" applyNumberFormat="0" applyBorder="0" applyAlignment="0" applyProtection="0"/>
    <xf numFmtId="167" fontId="2" fillId="0" borderId="0" applyFont="0" applyFill="0" applyBorder="0" applyAlignment="0" applyProtection="0"/>
    <xf numFmtId="0" fontId="20" fillId="17" borderId="0" applyNumberFormat="0" applyBorder="0" applyAlignment="0" applyProtection="0"/>
    <xf numFmtId="0" fontId="20" fillId="21" borderId="0" applyNumberFormat="0" applyBorder="0" applyAlignment="0" applyProtection="0"/>
    <xf numFmtId="168" fontId="2" fillId="0" borderId="0" applyFont="0" applyFill="0" applyBorder="0" applyAlignment="0" applyProtection="0"/>
    <xf numFmtId="0" fontId="20" fillId="12" borderId="0" applyNumberFormat="0" applyBorder="0" applyAlignment="0" applyProtection="0"/>
    <xf numFmtId="0" fontId="20" fillId="9"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13" fillId="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18" fillId="7" borderId="4"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8" fillId="7" borderId="4"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8" fillId="7" borderId="4" applyNumberFormat="0" applyAlignment="0" applyProtection="0"/>
    <xf numFmtId="0" fontId="17" fillId="0" borderId="3"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12"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6"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4" borderId="0" applyNumberFormat="0" applyBorder="0" applyAlignment="0" applyProtection="0"/>
    <xf numFmtId="0" fontId="20" fillId="32" borderId="0" applyNumberFormat="0" applyBorder="0" applyAlignment="0" applyProtection="0"/>
    <xf numFmtId="168" fontId="2" fillId="0" borderId="0" applyFont="0" applyFill="0" applyBorder="0" applyAlignment="0" applyProtection="0"/>
    <xf numFmtId="0" fontId="7" fillId="0" borderId="6" applyNumberFormat="0" applyFill="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7" fillId="0" borderId="3" applyNumberFormat="0" applyFill="0" applyAlignment="0" applyProtection="0"/>
    <xf numFmtId="0" fontId="7" fillId="0" borderId="6" applyNumberFormat="0" applyFill="0" applyAlignment="0" applyProtection="0"/>
    <xf numFmtId="0" fontId="20" fillId="9" borderId="0" applyNumberFormat="0" applyBorder="0" applyAlignment="0" applyProtection="0"/>
    <xf numFmtId="0" fontId="17" fillId="0" borderId="3" applyNumberFormat="0" applyFill="0" applyAlignment="0" applyProtection="0"/>
    <xf numFmtId="0" fontId="16" fillId="6" borderId="1"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6" fillId="6" borderId="1"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6" fillId="6" borderId="1" applyNumberFormat="0" applyAlignment="0" applyProtection="0"/>
    <xf numFmtId="0" fontId="15" fillId="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7" fillId="0" borderId="6" applyNumberFormat="0" applyFill="0" applyAlignment="0" applyProtection="0"/>
    <xf numFmtId="0" fontId="20" fillId="28" borderId="0" applyNumberFormat="0" applyBorder="0" applyAlignment="0" applyProtection="0"/>
    <xf numFmtId="0" fontId="20" fillId="32" borderId="0" applyNumberFormat="0" applyBorder="0" applyAlignment="0" applyProtection="0"/>
    <xf numFmtId="0" fontId="20" fillId="9"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2"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15" fillId="5"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14" fillId="4"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8" fillId="7" borderId="4"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7" fillId="0" borderId="6" applyNumberFormat="0" applyFill="0" applyAlignment="0" applyProtection="0"/>
    <xf numFmtId="0" fontId="20" fillId="24"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14" fillId="4"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3"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7" fillId="0" borderId="6" applyNumberFormat="0" applyFill="0" applyAlignment="0" applyProtection="0"/>
    <xf numFmtId="0" fontId="7" fillId="0" borderId="6" applyNumberFormat="0" applyFill="0" applyAlignment="0" applyProtection="0"/>
    <xf numFmtId="0" fontId="20" fillId="13"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0" fillId="16" borderId="0" applyNumberFormat="0" applyBorder="0" applyAlignment="0" applyProtection="0"/>
    <xf numFmtId="0" fontId="7" fillId="0" borderId="6" applyNumberFormat="0" applyFill="0" applyAlignment="0" applyProtection="0"/>
    <xf numFmtId="0" fontId="20" fillId="9" borderId="0" applyNumberFormat="0" applyBorder="0" applyAlignment="0" applyProtection="0"/>
    <xf numFmtId="0" fontId="7" fillId="0" borderId="6"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5" fillId="5" borderId="0" applyNumberFormat="0" applyBorder="0" applyAlignment="0" applyProtection="0"/>
    <xf numFmtId="0" fontId="14" fillId="4"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168" fontId="2" fillId="0" borderId="0" applyFon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3"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20" fillId="20" borderId="0" applyNumberFormat="0" applyBorder="0" applyAlignment="0" applyProtection="0"/>
    <xf numFmtId="0" fontId="13" fillId="3" borderId="0" applyNumberFormat="0" applyBorder="0" applyAlignment="0" applyProtection="0"/>
    <xf numFmtId="167" fontId="2" fillId="0" borderId="0" applyFont="0" applyFill="0" applyBorder="0" applyAlignment="0" applyProtection="0"/>
    <xf numFmtId="0" fontId="20" fillId="17" borderId="0" applyNumberFormat="0" applyBorder="0" applyAlignment="0" applyProtection="0"/>
    <xf numFmtId="0" fontId="20" fillId="21" borderId="0" applyNumberFormat="0" applyBorder="0" applyAlignment="0" applyProtection="0"/>
    <xf numFmtId="168" fontId="2" fillId="0" borderId="0" applyFont="0" applyFill="0" applyBorder="0" applyAlignment="0" applyProtection="0"/>
    <xf numFmtId="0" fontId="20" fillId="12" borderId="0" applyNumberFormat="0" applyBorder="0" applyAlignment="0" applyProtection="0"/>
    <xf numFmtId="0" fontId="20" fillId="9"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13" fillId="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4" borderId="0" applyNumberFormat="0" applyBorder="0" applyAlignment="0" applyProtection="0"/>
    <xf numFmtId="0" fontId="20" fillId="32"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18" fillId="7" borderId="4"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8" fillId="7" borderId="4"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8" fillId="7" borderId="4" applyNumberFormat="0" applyAlignment="0" applyProtection="0"/>
    <xf numFmtId="0" fontId="17" fillId="0" borderId="3"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9"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6"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4" borderId="0" applyNumberFormat="0" applyBorder="0" applyAlignment="0" applyProtection="0"/>
    <xf numFmtId="0" fontId="20" fillId="32" borderId="0" applyNumberFormat="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7" fillId="0" borderId="3" applyNumberFormat="0" applyFill="0" applyAlignment="0" applyProtection="0"/>
    <xf numFmtId="0" fontId="7" fillId="0" borderId="6" applyNumberFormat="0" applyFill="0" applyAlignment="0" applyProtection="0"/>
    <xf numFmtId="0" fontId="20" fillId="9" borderId="0" applyNumberFormat="0" applyBorder="0" applyAlignment="0" applyProtection="0"/>
    <xf numFmtId="0" fontId="17" fillId="0" borderId="3" applyNumberFormat="0" applyFill="0" applyAlignment="0" applyProtection="0"/>
    <xf numFmtId="0" fontId="16" fillId="6" borderId="1"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6" fillId="6" borderId="1"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6" fillId="6" borderId="1" applyNumberFormat="0" applyAlignment="0" applyProtection="0"/>
    <xf numFmtId="0" fontId="15" fillId="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7" fillId="0" borderId="6" applyNumberFormat="0" applyFill="0" applyAlignment="0" applyProtection="0"/>
    <xf numFmtId="0" fontId="20" fillId="25" borderId="0" applyNumberFormat="0" applyBorder="0" applyAlignment="0" applyProtection="0"/>
    <xf numFmtId="0" fontId="20" fillId="32" borderId="0" applyNumberFormat="0" applyBorder="0" applyAlignment="0" applyProtection="0"/>
    <xf numFmtId="0" fontId="20" fillId="9" borderId="0" applyNumberFormat="0" applyBorder="0" applyAlignment="0" applyProtection="0"/>
    <xf numFmtId="0" fontId="15" fillId="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14" fillId="4"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13" fillId="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20"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7" fillId="0" borderId="6" applyNumberFormat="0" applyFill="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2"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166" fontId="2" fillId="0" borderId="0" applyFont="0" applyFill="0" applyBorder="0" applyAlignment="0" applyProtection="0"/>
    <xf numFmtId="0" fontId="2" fillId="8" borderId="5"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5" applyNumberFormat="0" applyFont="0" applyAlignment="0" applyProtection="0"/>
    <xf numFmtId="0" fontId="2" fillId="8" borderId="5" applyNumberFormat="0" applyFont="0" applyAlignment="0" applyProtection="0"/>
    <xf numFmtId="0" fontId="2" fillId="8" borderId="5" applyNumberFormat="0" applyFont="0" applyAlignment="0" applyProtection="0"/>
    <xf numFmtId="166" fontId="2" fillId="0" borderId="0" applyFont="0" applyFill="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15" fillId="5" borderId="0" applyNumberFormat="0" applyBorder="0" applyAlignment="0" applyProtection="0"/>
    <xf numFmtId="0" fontId="13" fillId="3" borderId="0" applyNumberFormat="0" applyBorder="0" applyAlignment="0" applyProtection="0"/>
    <xf numFmtId="0" fontId="20" fillId="9" borderId="0" applyNumberFormat="0" applyBorder="0" applyAlignment="0" applyProtection="0"/>
    <xf numFmtId="0" fontId="20" fillId="17"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13" fillId="3" borderId="0" applyNumberFormat="0" applyBorder="0" applyAlignment="0" applyProtection="0"/>
    <xf numFmtId="0" fontId="7" fillId="0" borderId="6" applyNumberFormat="0" applyFill="0" applyAlignment="0" applyProtection="0"/>
    <xf numFmtId="0" fontId="20" fillId="16" borderId="0" applyNumberFormat="0" applyBorder="0" applyAlignment="0" applyProtection="0"/>
    <xf numFmtId="0" fontId="7" fillId="0" borderId="6" applyNumberFormat="0" applyFill="0" applyAlignment="0" applyProtection="0"/>
    <xf numFmtId="0" fontId="17" fillId="0" borderId="3" applyNumberFormat="0" applyFill="0" applyAlignment="0" applyProtection="0"/>
    <xf numFmtId="167" fontId="2" fillId="0" borderId="0" applyFont="0" applyFill="0" applyBorder="0" applyAlignment="0" applyProtection="0"/>
    <xf numFmtId="0" fontId="19" fillId="0" borderId="0" applyNumberFormat="0" applyFill="0" applyBorder="0" applyAlignment="0" applyProtection="0"/>
    <xf numFmtId="0" fontId="20" fillId="9" borderId="0" applyNumberFormat="0" applyBorder="0" applyAlignment="0" applyProtection="0"/>
    <xf numFmtId="0" fontId="20" fillId="29" borderId="0" applyNumberFormat="0" applyBorder="0" applyAlignment="0" applyProtection="0"/>
    <xf numFmtId="0" fontId="14" fillId="4" borderId="0" applyNumberFormat="0" applyBorder="0" applyAlignment="0" applyProtection="0"/>
    <xf numFmtId="0" fontId="20" fillId="17" borderId="0" applyNumberFormat="0" applyBorder="0" applyAlignment="0" applyProtection="0"/>
    <xf numFmtId="0" fontId="15" fillId="5" borderId="0" applyNumberFormat="0" applyBorder="0" applyAlignment="0" applyProtection="0"/>
    <xf numFmtId="0" fontId="20" fillId="16" borderId="0" applyNumberFormat="0" applyBorder="0" applyAlignment="0" applyProtection="0"/>
    <xf numFmtId="0" fontId="7" fillId="0" borderId="6" applyNumberFormat="0" applyFill="0" applyAlignment="0" applyProtection="0"/>
    <xf numFmtId="0" fontId="20" fillId="24"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1" borderId="0" applyNumberFormat="0" applyBorder="0" applyAlignment="0" applyProtection="0"/>
    <xf numFmtId="0" fontId="12" fillId="0" borderId="0" applyNumberFormat="0" applyFill="0" applyBorder="0" applyAlignment="0" applyProtection="0"/>
    <xf numFmtId="0" fontId="20" fillId="20" borderId="0" applyNumberFormat="0" applyBorder="0" applyAlignment="0" applyProtection="0"/>
    <xf numFmtId="0" fontId="20" fillId="25" borderId="0" applyNumberFormat="0" applyBorder="0" applyAlignment="0" applyProtection="0"/>
    <xf numFmtId="0" fontId="20" fillId="13" borderId="0" applyNumberFormat="0" applyBorder="0" applyAlignment="0" applyProtection="0"/>
    <xf numFmtId="0" fontId="15" fillId="5" borderId="0" applyNumberFormat="0" applyBorder="0" applyAlignment="0" applyProtection="0"/>
    <xf numFmtId="0" fontId="20" fillId="12" borderId="0" applyNumberFormat="0" applyBorder="0" applyAlignment="0" applyProtection="0"/>
    <xf numFmtId="0" fontId="7" fillId="0" borderId="6" applyNumberFormat="0" applyFill="0" applyAlignment="0" applyProtection="0"/>
    <xf numFmtId="0" fontId="20" fillId="13" borderId="0" applyNumberFormat="0" applyBorder="0" applyAlignment="0" applyProtection="0"/>
    <xf numFmtId="167" fontId="2" fillId="0" borderId="0" applyFont="0" applyFill="0" applyBorder="0" applyAlignment="0" applyProtection="0"/>
    <xf numFmtId="0" fontId="16" fillId="6" borderId="1" applyNumberFormat="0" applyAlignment="0" applyProtection="0"/>
    <xf numFmtId="0" fontId="14" fillId="4" borderId="0" applyNumberFormat="0" applyBorder="0" applyAlignment="0" applyProtection="0"/>
    <xf numFmtId="0" fontId="18" fillId="7" borderId="4" applyNumberFormat="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20" fillId="9" borderId="0" applyNumberFormat="0" applyBorder="0" applyAlignment="0" applyProtection="0"/>
    <xf numFmtId="0" fontId="20" fillId="20" borderId="0" applyNumberFormat="0" applyBorder="0" applyAlignment="0" applyProtection="0"/>
    <xf numFmtId="0" fontId="16" fillId="6" borderId="1" applyNumberFormat="0" applyAlignment="0" applyProtection="0"/>
    <xf numFmtId="0" fontId="13" fillId="3" borderId="0" applyNumberFormat="0" applyBorder="0" applyAlignment="0" applyProtection="0"/>
    <xf numFmtId="167" fontId="2" fillId="0" borderId="0" applyFont="0" applyFill="0" applyBorder="0" applyAlignment="0" applyProtection="0"/>
    <xf numFmtId="0" fontId="20" fillId="17" borderId="0" applyNumberFormat="0" applyBorder="0" applyAlignment="0" applyProtection="0"/>
    <xf numFmtId="0" fontId="20" fillId="21" borderId="0" applyNumberFormat="0" applyBorder="0" applyAlignment="0" applyProtection="0"/>
    <xf numFmtId="0" fontId="20" fillId="12" borderId="0" applyNumberFormat="0" applyBorder="0" applyAlignment="0" applyProtection="0"/>
    <xf numFmtId="0" fontId="20" fillId="9"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 fillId="31" borderId="0" applyNumberFormat="0" applyBorder="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13" fillId="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1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1" borderId="0" applyNumberFormat="0" applyBorder="0" applyAlignment="0" applyProtection="0"/>
    <xf numFmtId="0" fontId="20" fillId="32"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18" fillId="7" borderId="4"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9" borderId="0" applyNumberFormat="0" applyBorder="0" applyAlignment="0" applyProtection="0"/>
    <xf numFmtId="0" fontId="14" fillId="4"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7" fillId="0" borderId="6" applyNumberFormat="0" applyFill="0" applyAlignment="0" applyProtection="0"/>
    <xf numFmtId="0" fontId="20" fillId="24" borderId="0" applyNumberFormat="0" applyBorder="0" applyAlignment="0" applyProtection="0"/>
    <xf numFmtId="0" fontId="20" fillId="25" borderId="0" applyNumberFormat="0" applyBorder="0" applyAlignment="0" applyProtection="0"/>
    <xf numFmtId="0" fontId="20" fillId="17" borderId="0" applyNumberFormat="0" applyBorder="0" applyAlignment="0" applyProtection="0"/>
    <xf numFmtId="168" fontId="2" fillId="0" borderId="0" applyFont="0" applyFill="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8" fillId="7" borderId="4"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8" fillId="7" borderId="4" applyNumberFormat="0" applyAlignment="0" applyProtection="0"/>
    <xf numFmtId="0" fontId="17" fillId="0" borderId="3"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7" fillId="0" borderId="6" applyNumberFormat="0" applyFill="0" applyAlignment="0" applyProtection="0"/>
    <xf numFmtId="0" fontId="20" fillId="12"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6"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4"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7" fillId="0" borderId="3" applyNumberFormat="0" applyFill="0" applyAlignment="0" applyProtection="0"/>
    <xf numFmtId="0" fontId="7" fillId="0" borderId="6" applyNumberFormat="0" applyFill="0" applyAlignment="0" applyProtection="0"/>
    <xf numFmtId="0" fontId="20" fillId="9" borderId="0" applyNumberFormat="0" applyBorder="0" applyAlignment="0" applyProtection="0"/>
    <xf numFmtId="0" fontId="17" fillId="0" borderId="3" applyNumberFormat="0" applyFill="0" applyAlignment="0" applyProtection="0"/>
    <xf numFmtId="0" fontId="16" fillId="6" borderId="1"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7" fillId="0" borderId="3" applyNumberFormat="0" applyFill="0" applyAlignment="0" applyProtection="0"/>
    <xf numFmtId="0" fontId="20" fillId="16" borderId="0" applyNumberFormat="0" applyBorder="0" applyAlignment="0" applyProtection="0"/>
    <xf numFmtId="0" fontId="20" fillId="17" borderId="0" applyNumberFormat="0" applyBorder="0" applyAlignment="0" applyProtection="0"/>
    <xf numFmtId="167" fontId="2" fillId="0" borderId="0" applyFon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15" fillId="5"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9" borderId="0" applyNumberFormat="0" applyBorder="0" applyAlignment="0" applyProtection="0"/>
    <xf numFmtId="0" fontId="20" fillId="32" borderId="0" applyNumberFormat="0" applyBorder="0" applyAlignment="0" applyProtection="0"/>
    <xf numFmtId="0" fontId="19" fillId="0" borderId="0" applyNumberForma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6" fillId="6" borderId="1"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6" fillId="6" borderId="1" applyNumberFormat="0" applyAlignment="0" applyProtection="0"/>
    <xf numFmtId="0" fontId="15" fillId="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18" fillId="7" borderId="4" applyNumberFormat="0" applyAlignment="0" applyProtection="0"/>
    <xf numFmtId="0" fontId="20" fillId="20"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7" fillId="0" borderId="6" applyNumberFormat="0" applyFill="0" applyAlignment="0" applyProtection="0"/>
    <xf numFmtId="0" fontId="20" fillId="24" borderId="0" applyNumberFormat="0" applyBorder="0" applyAlignment="0" applyProtection="0"/>
    <xf numFmtId="0" fontId="20" fillId="32" borderId="0" applyNumberFormat="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28"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7" fillId="0" borderId="6" applyNumberFormat="0" applyFill="0" applyAlignment="0" applyProtection="0"/>
    <xf numFmtId="0" fontId="20" fillId="20" borderId="0" applyNumberFormat="0" applyBorder="0" applyAlignment="0" applyProtection="0"/>
    <xf numFmtId="0" fontId="20" fillId="21" borderId="0" applyNumberFormat="0" applyBorder="0" applyAlignment="0" applyProtection="0"/>
    <xf numFmtId="0" fontId="13" fillId="3" borderId="0" applyNumberFormat="0" applyBorder="0" applyAlignment="0" applyProtection="0"/>
    <xf numFmtId="0" fontId="20" fillId="29"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1" borderId="0" applyNumberFormat="0" applyBorder="0" applyAlignment="0" applyProtection="0"/>
    <xf numFmtId="0" fontId="20" fillId="3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12" fillId="0" borderId="0" applyNumberFormat="0" applyFill="0" applyBorder="0" applyAlignment="0" applyProtection="0"/>
    <xf numFmtId="0" fontId="20" fillId="28"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2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9"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8" fillId="7" borderId="4" applyNumberFormat="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7" fillId="0" borderId="3" applyNumberFormat="0" applyFill="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20" fillId="20"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167" fontId="2" fillId="0" borderId="0" applyFont="0" applyFill="0" applyBorder="0" applyAlignment="0" applyProtection="0"/>
    <xf numFmtId="0" fontId="20" fillId="17" borderId="0" applyNumberFormat="0" applyBorder="0" applyAlignment="0" applyProtection="0"/>
    <xf numFmtId="0" fontId="20" fillId="21" borderId="0" applyNumberFormat="0" applyBorder="0" applyAlignment="0" applyProtection="0"/>
    <xf numFmtId="0" fontId="20" fillId="12" borderId="0" applyNumberFormat="0" applyBorder="0" applyAlignment="0" applyProtection="0"/>
    <xf numFmtId="0" fontId="20" fillId="9"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13" fillId="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0" borderId="0" applyNumberFormat="0" applyBorder="0" applyAlignment="0" applyProtection="0"/>
    <xf numFmtId="0" fontId="20" fillId="32"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18" fillId="7" borderId="4"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8" fillId="7" borderId="4"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8" fillId="7" borderId="4" applyNumberFormat="0" applyAlignment="0" applyProtection="0"/>
    <xf numFmtId="0" fontId="17" fillId="0" borderId="3"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19" fillId="0" borderId="0" applyNumberFormat="0" applyFill="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6"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4"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7" fillId="0" borderId="3" applyNumberFormat="0" applyFill="0" applyAlignment="0" applyProtection="0"/>
    <xf numFmtId="0" fontId="7" fillId="0" borderId="6" applyNumberFormat="0" applyFill="0" applyAlignment="0" applyProtection="0"/>
    <xf numFmtId="0" fontId="20" fillId="9" borderId="0" applyNumberFormat="0" applyBorder="0" applyAlignment="0" applyProtection="0"/>
    <xf numFmtId="0" fontId="17" fillId="0" borderId="3" applyNumberFormat="0" applyFill="0" applyAlignment="0" applyProtection="0"/>
    <xf numFmtId="0" fontId="16" fillId="6" borderId="1"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6" fillId="6" borderId="1"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6" fillId="6" borderId="1" applyNumberFormat="0" applyAlignment="0" applyProtection="0"/>
    <xf numFmtId="0" fontId="15" fillId="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7" fillId="0" borderId="6" applyNumberFormat="0" applyFill="0" applyAlignment="0" applyProtection="0"/>
    <xf numFmtId="0" fontId="20" fillId="21" borderId="0" applyNumberFormat="0" applyBorder="0" applyAlignment="0" applyProtection="0"/>
    <xf numFmtId="0" fontId="20" fillId="32" borderId="0" applyNumberFormat="0" applyBorder="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12" fillId="0" borderId="0" applyNumberFormat="0" applyFill="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0" borderId="0" applyNumberFormat="0" applyBorder="0" applyAlignment="0" applyProtection="0"/>
    <xf numFmtId="0" fontId="20" fillId="32"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6"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7"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9"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7" fillId="0" borderId="6" applyNumberFormat="0" applyFill="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7" fillId="0" borderId="6" applyNumberFormat="0" applyFill="0" applyAlignment="0" applyProtection="0"/>
    <xf numFmtId="0" fontId="20" fillId="13" borderId="0" applyNumberFormat="0" applyBorder="0" applyAlignment="0" applyProtection="0"/>
    <xf numFmtId="0" fontId="7" fillId="0" borderId="6" applyNumberFormat="0" applyFill="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0" fillId="16" borderId="0" applyNumberFormat="0" applyBorder="0" applyAlignment="0" applyProtection="0"/>
    <xf numFmtId="0" fontId="7" fillId="0" borderId="6" applyNumberFormat="0" applyFill="0" applyAlignment="0" applyProtection="0"/>
    <xf numFmtId="0" fontId="20" fillId="9" borderId="0" applyNumberFormat="0" applyBorder="0" applyAlignment="0" applyProtection="0"/>
    <xf numFmtId="0" fontId="7" fillId="0" borderId="6" applyNumberFormat="0" applyFill="0" applyAlignment="0" applyProtection="0"/>
    <xf numFmtId="0" fontId="2" fillId="30"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5" fillId="5" borderId="0" applyNumberFormat="0" applyBorder="0" applyAlignment="0" applyProtection="0"/>
    <xf numFmtId="0" fontId="14" fillId="4"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14" fillId="4"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20" fillId="20" borderId="0" applyNumberFormat="0" applyBorder="0" applyAlignment="0" applyProtection="0"/>
    <xf numFmtId="0" fontId="20" fillId="32" borderId="0" applyNumberFormat="0" applyBorder="0" applyAlignment="0" applyProtection="0"/>
    <xf numFmtId="0" fontId="13" fillId="3" borderId="0" applyNumberFormat="0" applyBorder="0" applyAlignment="0" applyProtection="0"/>
    <xf numFmtId="167" fontId="2" fillId="0" borderId="0" applyFont="0" applyFill="0" applyBorder="0" applyAlignment="0" applyProtection="0"/>
    <xf numFmtId="0" fontId="20" fillId="17" borderId="0" applyNumberFormat="0" applyBorder="0" applyAlignment="0" applyProtection="0"/>
    <xf numFmtId="0" fontId="20" fillId="21" borderId="0" applyNumberFormat="0" applyBorder="0" applyAlignment="0" applyProtection="0"/>
    <xf numFmtId="0" fontId="20" fillId="12" borderId="0" applyNumberFormat="0" applyBorder="0" applyAlignment="0" applyProtection="0"/>
    <xf numFmtId="0" fontId="20" fillId="9"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13" fillId="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7" borderId="0" applyNumberFormat="0" applyBorder="0" applyAlignment="0" applyProtection="0"/>
    <xf numFmtId="0" fontId="20" fillId="32"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18" fillId="7" borderId="4"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168" fontId="2" fillId="0" borderId="0" applyFont="0" applyFill="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8" fillId="7" borderId="4"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8" fillId="7" borderId="4" applyNumberFormat="0" applyAlignment="0" applyProtection="0"/>
    <xf numFmtId="0" fontId="17" fillId="0" borderId="3"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18" fillId="7" borderId="4" applyNumberFormat="0" applyAlignment="0" applyProtection="0"/>
    <xf numFmtId="0" fontId="20" fillId="24" borderId="0" applyNumberFormat="0" applyBorder="0" applyAlignment="0" applyProtection="0"/>
    <xf numFmtId="0" fontId="20" fillId="25" borderId="0" applyNumberFormat="0" applyBorder="0" applyAlignment="0" applyProtection="0"/>
    <xf numFmtId="0" fontId="20" fillId="16"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4"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7" fillId="0" borderId="3" applyNumberFormat="0" applyFill="0" applyAlignment="0" applyProtection="0"/>
    <xf numFmtId="0" fontId="7" fillId="0" borderId="6" applyNumberFormat="0" applyFill="0" applyAlignment="0" applyProtection="0"/>
    <xf numFmtId="0" fontId="20" fillId="9" borderId="0" applyNumberFormat="0" applyBorder="0" applyAlignment="0" applyProtection="0"/>
    <xf numFmtId="0" fontId="17" fillId="0" borderId="3" applyNumberFormat="0" applyFill="0" applyAlignment="0" applyProtection="0"/>
    <xf numFmtId="0" fontId="16" fillId="6" borderId="1"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6" fillId="6" borderId="1"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6" fillId="6" borderId="1" applyNumberFormat="0" applyAlignment="0" applyProtection="0"/>
    <xf numFmtId="0" fontId="15" fillId="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7" fillId="0" borderId="6" applyNumberFormat="0" applyFill="0" applyAlignment="0" applyProtection="0"/>
    <xf numFmtId="0" fontId="20" fillId="20" borderId="0" applyNumberFormat="0" applyBorder="0" applyAlignment="0" applyProtection="0"/>
    <xf numFmtId="0" fontId="20" fillId="32" borderId="0" applyNumberFormat="0" applyBorder="0" applyAlignment="0" applyProtection="0"/>
    <xf numFmtId="0" fontId="20" fillId="9" borderId="0" applyNumberFormat="0" applyBorder="0" applyAlignment="0" applyProtection="0"/>
    <xf numFmtId="0" fontId="20" fillId="24"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19" fillId="0" borderId="0" applyNumberForma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167" fontId="2" fillId="0" borderId="0" applyFont="0" applyFill="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28"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19" fillId="0" borderId="0" applyNumberFormat="0" applyFill="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1"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19" fillId="0" borderId="0" applyNumberFormat="0" applyFill="0" applyBorder="0" applyAlignment="0" applyProtection="0"/>
    <xf numFmtId="0" fontId="20" fillId="13"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9" fillId="0" borderId="0" applyNumberFormat="0" applyFill="0" applyBorder="0" applyAlignment="0" applyProtection="0"/>
    <xf numFmtId="0" fontId="14" fillId="4" borderId="0" applyNumberFormat="0" applyBorder="0" applyAlignment="0" applyProtection="0"/>
    <xf numFmtId="0" fontId="17" fillId="0" borderId="3" applyNumberFormat="0" applyFill="0" applyAlignment="0" applyProtection="0"/>
    <xf numFmtId="0" fontId="20" fillId="20" borderId="0" applyNumberFormat="0" applyBorder="0" applyAlignment="0" applyProtection="0"/>
    <xf numFmtId="0" fontId="20" fillId="16" borderId="0" applyNumberFormat="0" applyBorder="0" applyAlignment="0" applyProtection="0"/>
    <xf numFmtId="9"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20" fillId="32" borderId="0" applyNumberFormat="0" applyBorder="0" applyAlignment="0" applyProtection="0"/>
    <xf numFmtId="0" fontId="2" fillId="26" borderId="0" applyNumberFormat="0" applyBorder="0" applyAlignment="0" applyProtection="0"/>
    <xf numFmtId="0" fontId="18" fillId="7" borderId="4" applyNumberFormat="0" applyAlignment="0" applyProtection="0"/>
    <xf numFmtId="0" fontId="7" fillId="0" borderId="6" applyNumberFormat="0" applyFill="0" applyAlignment="0" applyProtection="0"/>
    <xf numFmtId="0" fontId="15" fillId="5" borderId="0" applyNumberFormat="0" applyBorder="0" applyAlignment="0" applyProtection="0"/>
    <xf numFmtId="0" fontId="20" fillId="28" borderId="0" applyNumberFormat="0" applyBorder="0" applyAlignment="0" applyProtection="0"/>
    <xf numFmtId="0" fontId="17" fillId="0" borderId="3" applyNumberFormat="0" applyFill="0" applyAlignment="0" applyProtection="0"/>
    <xf numFmtId="0" fontId="7" fillId="0" borderId="6" applyNumberFormat="0" applyFill="0" applyAlignment="0" applyProtection="0"/>
    <xf numFmtId="0" fontId="20" fillId="29" borderId="0" applyNumberFormat="0" applyBorder="0" applyAlignment="0" applyProtection="0"/>
    <xf numFmtId="0" fontId="15" fillId="5" borderId="0" applyNumberFormat="0" applyBorder="0" applyAlignment="0" applyProtection="0"/>
    <xf numFmtId="0" fontId="20" fillId="17" borderId="0" applyNumberFormat="0" applyBorder="0" applyAlignment="0" applyProtection="0"/>
    <xf numFmtId="0" fontId="2" fillId="31" borderId="0" applyNumberFormat="0" applyBorder="0" applyAlignment="0" applyProtection="0"/>
    <xf numFmtId="0" fontId="2" fillId="18" borderId="0" applyNumberFormat="0" applyBorder="0" applyAlignment="0" applyProtection="0"/>
    <xf numFmtId="0" fontId="12" fillId="0" borderId="0" applyNumberFormat="0" applyFill="0" applyBorder="0" applyAlignment="0" applyProtection="0"/>
    <xf numFmtId="0" fontId="17" fillId="0" borderId="3" applyNumberFormat="0" applyFill="0" applyAlignment="0" applyProtection="0"/>
    <xf numFmtId="0" fontId="2" fillId="10" borderId="0" applyNumberFormat="0" applyBorder="0" applyAlignment="0" applyProtection="0"/>
    <xf numFmtId="0" fontId="17" fillId="0" borderId="3" applyNumberFormat="0" applyFill="0" applyAlignment="0" applyProtection="0"/>
    <xf numFmtId="0" fontId="20" fillId="32"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27"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0" fillId="9" borderId="0" applyNumberFormat="0" applyBorder="0" applyAlignment="0" applyProtection="0"/>
    <xf numFmtId="0" fontId="20" fillId="17" borderId="0" applyNumberFormat="0" applyBorder="0" applyAlignment="0" applyProtection="0"/>
    <xf numFmtId="0" fontId="20" fillId="2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13" fillId="3" borderId="0" applyNumberFormat="0" applyBorder="0" applyAlignment="0" applyProtection="0"/>
    <xf numFmtId="0" fontId="20" fillId="24" borderId="0" applyNumberFormat="0" applyBorder="0" applyAlignment="0" applyProtection="0"/>
    <xf numFmtId="0" fontId="18" fillId="7" borderId="4" applyNumberFormat="0" applyAlignment="0" applyProtection="0"/>
    <xf numFmtId="0" fontId="20" fillId="24"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2" fillId="0" borderId="0" applyNumberFormat="0" applyFill="0" applyBorder="0" applyAlignment="0" applyProtection="0"/>
    <xf numFmtId="0" fontId="17" fillId="0" borderId="3" applyNumberFormat="0" applyFill="0" applyAlignment="0" applyProtection="0"/>
    <xf numFmtId="0" fontId="20" fillId="12" borderId="0" applyNumberFormat="0" applyBorder="0" applyAlignment="0" applyProtection="0"/>
    <xf numFmtId="0" fontId="20" fillId="12" borderId="0" applyNumberFormat="0" applyBorder="0" applyAlignment="0" applyProtection="0"/>
    <xf numFmtId="0" fontId="15" fillId="5"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0" fillId="32" borderId="0" applyNumberFormat="0" applyBorder="0" applyAlignment="0" applyProtection="0"/>
    <xf numFmtId="0" fontId="2" fillId="27" borderId="0" applyNumberFormat="0" applyBorder="0" applyAlignment="0" applyProtection="0"/>
    <xf numFmtId="0" fontId="20" fillId="13" borderId="0" applyNumberFormat="0" applyBorder="0" applyAlignment="0" applyProtection="0"/>
    <xf numFmtId="0" fontId="2" fillId="11" borderId="0" applyNumberFormat="0" applyBorder="0" applyAlignment="0" applyProtection="0"/>
    <xf numFmtId="167" fontId="2" fillId="0" borderId="0" applyFont="0" applyFill="0" applyBorder="0" applyAlignment="0" applyProtection="0"/>
    <xf numFmtId="0" fontId="20" fillId="25" borderId="0" applyNumberFormat="0" applyBorder="0" applyAlignment="0" applyProtection="0"/>
    <xf numFmtId="0" fontId="2" fillId="11" borderId="0" applyNumberFormat="0" applyBorder="0" applyAlignment="0" applyProtection="0"/>
    <xf numFmtId="168" fontId="2" fillId="0" borderId="0" applyFont="0" applyFill="0" applyBorder="0" applyAlignment="0" applyProtection="0"/>
    <xf numFmtId="0" fontId="2" fillId="22" borderId="0" applyNumberFormat="0" applyBorder="0" applyAlignment="0" applyProtection="0"/>
    <xf numFmtId="0" fontId="20" fillId="16" borderId="0" applyNumberFormat="0" applyBorder="0" applyAlignment="0" applyProtection="0"/>
    <xf numFmtId="0" fontId="14" fillId="4" borderId="0" applyNumberFormat="0" applyBorder="0" applyAlignment="0" applyProtection="0"/>
    <xf numFmtId="0" fontId="20" fillId="17" borderId="0" applyNumberFormat="0" applyBorder="0" applyAlignment="0" applyProtection="0"/>
    <xf numFmtId="0" fontId="20" fillId="32" borderId="0" applyNumberFormat="0" applyBorder="0" applyAlignment="0" applyProtection="0"/>
    <xf numFmtId="0" fontId="2" fillId="30" borderId="0" applyNumberFormat="0" applyBorder="0" applyAlignment="0" applyProtection="0"/>
    <xf numFmtId="0" fontId="13" fillId="3" borderId="0" applyNumberFormat="0" applyBorder="0" applyAlignment="0" applyProtection="0"/>
    <xf numFmtId="0" fontId="7" fillId="0" borderId="6" applyNumberFormat="0" applyFill="0" applyAlignment="0" applyProtection="0"/>
    <xf numFmtId="0" fontId="12" fillId="0" borderId="0" applyNumberFormat="0" applyFill="0" applyBorder="0" applyAlignment="0" applyProtection="0"/>
    <xf numFmtId="0" fontId="20" fillId="29" borderId="0" applyNumberFormat="0" applyBorder="0" applyAlignment="0" applyProtection="0"/>
    <xf numFmtId="0" fontId="7" fillId="0" borderId="6"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20" fillId="24" borderId="0" applyNumberFormat="0" applyBorder="0" applyAlignment="0" applyProtection="0"/>
    <xf numFmtId="0" fontId="2" fillId="11"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8" fillId="7" borderId="4" applyNumberFormat="0" applyAlignment="0" applyProtection="0"/>
    <xf numFmtId="0" fontId="14" fillId="4"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7" borderId="0" applyNumberFormat="0" applyBorder="0" applyAlignment="0" applyProtection="0"/>
    <xf numFmtId="0" fontId="15" fillId="5" borderId="0" applyNumberFormat="0" applyBorder="0" applyAlignment="0" applyProtection="0"/>
    <xf numFmtId="0" fontId="20" fillId="13" borderId="0" applyNumberFormat="0" applyBorder="0" applyAlignment="0" applyProtection="0"/>
    <xf numFmtId="0" fontId="20" fillId="21" borderId="0" applyNumberFormat="0" applyBorder="0" applyAlignment="0" applyProtection="0"/>
    <xf numFmtId="0" fontId="2" fillId="18" borderId="0" applyNumberFormat="0" applyBorder="0" applyAlignment="0" applyProtection="0"/>
    <xf numFmtId="0" fontId="2" fillId="8" borderId="5" applyNumberFormat="0" applyFont="0" applyAlignment="0" applyProtection="0"/>
    <xf numFmtId="0" fontId="2" fillId="15" borderId="0" applyNumberFormat="0" applyBorder="0" applyAlignment="0" applyProtection="0"/>
    <xf numFmtId="0" fontId="2" fillId="30" borderId="0" applyNumberFormat="0" applyBorder="0" applyAlignment="0" applyProtection="0"/>
    <xf numFmtId="0" fontId="20" fillId="24" borderId="0" applyNumberFormat="0" applyBorder="0" applyAlignment="0" applyProtection="0"/>
    <xf numFmtId="0" fontId="20" fillId="16" borderId="0" applyNumberFormat="0" applyBorder="0" applyAlignment="0" applyProtection="0"/>
    <xf numFmtId="0" fontId="20" fillId="12" borderId="0" applyNumberFormat="0" applyBorder="0" applyAlignment="0" applyProtection="0"/>
    <xf numFmtId="0" fontId="20" fillId="20" borderId="0" applyNumberFormat="0" applyBorder="0" applyAlignment="0" applyProtection="0"/>
    <xf numFmtId="0" fontId="20" fillId="12" borderId="0" applyNumberFormat="0" applyBorder="0" applyAlignment="0" applyProtection="0"/>
    <xf numFmtId="0" fontId="20" fillId="21" borderId="0" applyNumberFormat="0" applyBorder="0" applyAlignment="0" applyProtection="0"/>
    <xf numFmtId="0" fontId="2" fillId="27" borderId="0" applyNumberFormat="0" applyBorder="0" applyAlignment="0" applyProtection="0"/>
    <xf numFmtId="0" fontId="20" fillId="13" borderId="0" applyNumberFormat="0" applyBorder="0" applyAlignment="0" applyProtection="0"/>
    <xf numFmtId="0" fontId="7" fillId="0" borderId="6" applyNumberFormat="0" applyFill="0" applyAlignment="0" applyProtection="0"/>
    <xf numFmtId="0" fontId="2" fillId="27" borderId="0" applyNumberFormat="0" applyBorder="0" applyAlignment="0" applyProtection="0"/>
    <xf numFmtId="0" fontId="20" fillId="17" borderId="0" applyNumberFormat="0" applyBorder="0" applyAlignment="0" applyProtection="0"/>
    <xf numFmtId="9" fontId="2" fillId="0" borderId="0" applyFont="0" applyFill="0" applyBorder="0" applyAlignment="0" applyProtection="0"/>
    <xf numFmtId="0" fontId="20" fillId="17" borderId="0" applyNumberFormat="0" applyBorder="0" applyAlignment="0" applyProtection="0"/>
    <xf numFmtId="0" fontId="16" fillId="6" borderId="1" applyNumberFormat="0" applyAlignment="0" applyProtection="0"/>
    <xf numFmtId="0" fontId="18" fillId="7" borderId="4" applyNumberFormat="0" applyAlignment="0" applyProtection="0"/>
    <xf numFmtId="0" fontId="17" fillId="0" borderId="3" applyNumberFormat="0" applyFill="0" applyAlignment="0" applyProtection="0"/>
    <xf numFmtId="0" fontId="2" fillId="15" borderId="0" applyNumberFormat="0" applyBorder="0" applyAlignment="0" applyProtection="0"/>
    <xf numFmtId="0" fontId="18" fillId="7" borderId="4" applyNumberFormat="0" applyAlignment="0" applyProtection="0"/>
    <xf numFmtId="0" fontId="2" fillId="26" borderId="0" applyNumberFormat="0" applyBorder="0" applyAlignment="0" applyProtection="0"/>
    <xf numFmtId="0" fontId="20" fillId="20" borderId="0" applyNumberFormat="0" applyBorder="0" applyAlignment="0" applyProtection="0"/>
    <xf numFmtId="0" fontId="2" fillId="30" borderId="0" applyNumberFormat="0" applyBorder="0" applyAlignment="0" applyProtection="0"/>
    <xf numFmtId="0" fontId="2" fillId="14" borderId="0" applyNumberFormat="0" applyBorder="0" applyAlignment="0" applyProtection="0"/>
    <xf numFmtId="0" fontId="20" fillId="28" borderId="0" applyNumberFormat="0" applyBorder="0" applyAlignment="0" applyProtection="0"/>
    <xf numFmtId="0" fontId="20" fillId="17" borderId="0" applyNumberFormat="0" applyBorder="0" applyAlignment="0" applyProtection="0"/>
    <xf numFmtId="0" fontId="20" fillId="25" borderId="0" applyNumberFormat="0" applyBorder="0" applyAlignment="0" applyProtection="0"/>
    <xf numFmtId="0" fontId="2" fillId="31" borderId="0" applyNumberFormat="0" applyBorder="0" applyAlignment="0" applyProtection="0"/>
    <xf numFmtId="0" fontId="18" fillId="7" borderId="4" applyNumberFormat="0" applyAlignment="0" applyProtection="0"/>
    <xf numFmtId="0" fontId="20" fillId="12" borderId="0" applyNumberFormat="0" applyBorder="0" applyAlignment="0" applyProtection="0"/>
    <xf numFmtId="0" fontId="13" fillId="3" borderId="0" applyNumberFormat="0" applyBorder="0" applyAlignment="0" applyProtection="0"/>
    <xf numFmtId="0" fontId="14" fillId="4" borderId="0" applyNumberFormat="0" applyBorder="0" applyAlignment="0" applyProtection="0"/>
    <xf numFmtId="0" fontId="2" fillId="26" borderId="0" applyNumberFormat="0" applyBorder="0" applyAlignment="0" applyProtection="0"/>
    <xf numFmtId="0" fontId="14" fillId="4" borderId="0" applyNumberFormat="0" applyBorder="0" applyAlignment="0" applyProtection="0"/>
    <xf numFmtId="0" fontId="2" fillId="26" borderId="0" applyNumberFormat="0" applyBorder="0" applyAlignment="0" applyProtection="0"/>
    <xf numFmtId="0" fontId="16" fillId="6" borderId="1" applyNumberFormat="0" applyAlignment="0" applyProtection="0"/>
    <xf numFmtId="166" fontId="2" fillId="0" borderId="0" applyFont="0" applyFill="0" applyBorder="0" applyAlignment="0" applyProtection="0"/>
    <xf numFmtId="0" fontId="20" fillId="12" borderId="0" applyNumberFormat="0" applyBorder="0" applyAlignment="0" applyProtection="0"/>
    <xf numFmtId="0" fontId="16" fillId="6" borderId="1" applyNumberFormat="0" applyAlignment="0" applyProtection="0"/>
    <xf numFmtId="0" fontId="2" fillId="26" borderId="0" applyNumberFormat="0" applyBorder="0" applyAlignment="0" applyProtection="0"/>
    <xf numFmtId="0" fontId="7" fillId="0" borderId="6" applyNumberFormat="0" applyFill="0" applyAlignment="0" applyProtection="0"/>
    <xf numFmtId="0" fontId="7" fillId="0" borderId="6" applyNumberFormat="0" applyFill="0" applyAlignment="0" applyProtection="0"/>
    <xf numFmtId="0" fontId="20" fillId="17" borderId="0" applyNumberFormat="0" applyBorder="0" applyAlignment="0" applyProtection="0"/>
    <xf numFmtId="0" fontId="2" fillId="8" borderId="5" applyNumberFormat="0" applyFont="0" applyAlignment="0" applyProtection="0"/>
    <xf numFmtId="0" fontId="2" fillId="31"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14" fillId="4" borderId="0" applyNumberFormat="0" applyBorder="0" applyAlignment="0" applyProtection="0"/>
    <xf numFmtId="0" fontId="20" fillId="17" borderId="0" applyNumberFormat="0" applyBorder="0" applyAlignment="0" applyProtection="0"/>
    <xf numFmtId="0" fontId="20" fillId="9" borderId="0" applyNumberFormat="0" applyBorder="0" applyAlignment="0" applyProtection="0"/>
    <xf numFmtId="0" fontId="18" fillId="7" borderId="4" applyNumberFormat="0" applyAlignment="0" applyProtection="0"/>
    <xf numFmtId="0" fontId="20" fillId="24" borderId="0" applyNumberFormat="0" applyBorder="0" applyAlignment="0" applyProtection="0"/>
    <xf numFmtId="0" fontId="2" fillId="19" borderId="0" applyNumberFormat="0" applyBorder="0" applyAlignment="0" applyProtection="0"/>
    <xf numFmtId="0" fontId="19" fillId="0" borderId="0" applyNumberFormat="0" applyFill="0" applyBorder="0" applyAlignment="0" applyProtection="0"/>
    <xf numFmtId="0" fontId="2" fillId="19" borderId="0" applyNumberFormat="0" applyBorder="0" applyAlignment="0" applyProtection="0"/>
    <xf numFmtId="0" fontId="20" fillId="17" borderId="0" applyNumberFormat="0" applyBorder="0" applyAlignment="0" applyProtection="0"/>
    <xf numFmtId="0" fontId="2" fillId="22" borderId="0" applyNumberFormat="0" applyBorder="0" applyAlignment="0" applyProtection="0"/>
    <xf numFmtId="0" fontId="20" fillId="12"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0" fontId="20" fillId="28" borderId="0" applyNumberFormat="0" applyBorder="0" applyAlignment="0" applyProtection="0"/>
    <xf numFmtId="0" fontId="12" fillId="0" borderId="0" applyNumberFormat="0" applyFill="0" applyBorder="0" applyAlignment="0" applyProtection="0"/>
    <xf numFmtId="0" fontId="2" fillId="27" borderId="0" applyNumberFormat="0" applyBorder="0" applyAlignment="0" applyProtection="0"/>
    <xf numFmtId="0" fontId="20" fillId="24"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18" fillId="7" borderId="4" applyNumberFormat="0" applyAlignment="0" applyProtection="0"/>
    <xf numFmtId="0" fontId="2" fillId="31" borderId="0" applyNumberFormat="0" applyBorder="0" applyAlignment="0" applyProtection="0"/>
    <xf numFmtId="0" fontId="20" fillId="12" borderId="0" applyNumberFormat="0" applyBorder="0" applyAlignment="0" applyProtection="0"/>
    <xf numFmtId="0" fontId="2" fillId="31" borderId="0" applyNumberFormat="0" applyBorder="0" applyAlignment="0" applyProtection="0"/>
    <xf numFmtId="0" fontId="20" fillId="16" borderId="0" applyNumberFormat="0" applyBorder="0" applyAlignment="0" applyProtection="0"/>
    <xf numFmtId="0" fontId="20" fillId="21" borderId="0" applyNumberFormat="0" applyBorder="0" applyAlignment="0" applyProtection="0"/>
    <xf numFmtId="0" fontId="2" fillId="10" borderId="0" applyNumberFormat="0" applyBorder="0" applyAlignment="0" applyProtection="0"/>
    <xf numFmtId="0" fontId="2" fillId="8" borderId="5" applyNumberFormat="0" applyFont="0" applyAlignment="0" applyProtection="0"/>
    <xf numFmtId="0" fontId="17" fillId="0" borderId="3" applyNumberFormat="0" applyFill="0" applyAlignment="0" applyProtection="0"/>
    <xf numFmtId="0" fontId="12" fillId="0" borderId="0" applyNumberFormat="0" applyFill="0" applyBorder="0" applyAlignment="0" applyProtection="0"/>
    <xf numFmtId="0" fontId="2" fillId="19" borderId="0" applyNumberFormat="0" applyBorder="0" applyAlignment="0" applyProtection="0"/>
    <xf numFmtId="0" fontId="20" fillId="9"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14" fillId="4" borderId="0" applyNumberFormat="0" applyBorder="0" applyAlignment="0" applyProtection="0"/>
    <xf numFmtId="0" fontId="2" fillId="18" borderId="0" applyNumberFormat="0" applyBorder="0" applyAlignment="0" applyProtection="0"/>
    <xf numFmtId="0" fontId="20" fillId="32" borderId="0" applyNumberFormat="0" applyBorder="0" applyAlignment="0" applyProtection="0"/>
    <xf numFmtId="0" fontId="15" fillId="5" borderId="0" applyNumberFormat="0" applyBorder="0" applyAlignment="0" applyProtection="0"/>
    <xf numFmtId="0" fontId="12" fillId="0" borderId="0" applyNumberFormat="0" applyFill="0" applyBorder="0" applyAlignment="0" applyProtection="0"/>
    <xf numFmtId="0" fontId="20" fillId="29" borderId="0" applyNumberFormat="0" applyBorder="0" applyAlignment="0" applyProtection="0"/>
    <xf numFmtId="0" fontId="2" fillId="8" borderId="5" applyNumberFormat="0" applyFont="0" applyAlignment="0" applyProtection="0"/>
    <xf numFmtId="0" fontId="20" fillId="20" borderId="0" applyNumberFormat="0" applyBorder="0" applyAlignment="0" applyProtection="0"/>
    <xf numFmtId="0" fontId="7" fillId="0" borderId="6" applyNumberFormat="0" applyFill="0" applyAlignment="0" applyProtection="0"/>
    <xf numFmtId="0" fontId="18" fillId="7" borderId="4" applyNumberFormat="0" applyAlignment="0" applyProtection="0"/>
    <xf numFmtId="0" fontId="20" fillId="20" borderId="0" applyNumberFormat="0" applyBorder="0" applyAlignment="0" applyProtection="0"/>
    <xf numFmtId="0" fontId="20" fillId="13" borderId="0" applyNumberFormat="0" applyBorder="0" applyAlignment="0" applyProtection="0"/>
    <xf numFmtId="0" fontId="7" fillId="0" borderId="6" applyNumberFormat="0" applyFill="0" applyAlignment="0" applyProtection="0"/>
    <xf numFmtId="0" fontId="17" fillId="0" borderId="3" applyNumberFormat="0" applyFill="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20" fillId="21" borderId="0" applyNumberFormat="0" applyBorder="0" applyAlignment="0" applyProtection="0"/>
    <xf numFmtId="0" fontId="20" fillId="29"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2" fillId="27" borderId="0" applyNumberFormat="0" applyBorder="0" applyAlignment="0" applyProtection="0"/>
    <xf numFmtId="0" fontId="20" fillId="24" borderId="0" applyNumberFormat="0" applyBorder="0" applyAlignment="0" applyProtection="0"/>
    <xf numFmtId="0" fontId="20" fillId="9"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17" fillId="0" borderId="3" applyNumberFormat="0" applyFill="0" applyAlignment="0" applyProtection="0"/>
    <xf numFmtId="0" fontId="17" fillId="0" borderId="3" applyNumberFormat="0" applyFill="0" applyAlignment="0" applyProtection="0"/>
    <xf numFmtId="0" fontId="20" fillId="17" borderId="0" applyNumberFormat="0" applyBorder="0" applyAlignment="0" applyProtection="0"/>
    <xf numFmtId="0" fontId="13" fillId="3" borderId="0" applyNumberFormat="0" applyBorder="0" applyAlignment="0" applyProtection="0"/>
    <xf numFmtId="0" fontId="19" fillId="0" borderId="0" applyNumberFormat="0" applyFill="0" applyBorder="0" applyAlignment="0" applyProtection="0"/>
    <xf numFmtId="0" fontId="12" fillId="0" borderId="0" applyNumberFormat="0" applyFill="0" applyBorder="0" applyAlignment="0" applyProtection="0"/>
    <xf numFmtId="0" fontId="20" fillId="17" borderId="0" applyNumberFormat="0" applyBorder="0" applyAlignment="0" applyProtection="0"/>
    <xf numFmtId="0" fontId="2" fillId="18" borderId="0" applyNumberFormat="0" applyBorder="0" applyAlignment="0" applyProtection="0"/>
    <xf numFmtId="0" fontId="20" fillId="12" borderId="0" applyNumberFormat="0" applyBorder="0" applyAlignment="0" applyProtection="0"/>
    <xf numFmtId="0" fontId="2" fillId="27" borderId="0" applyNumberFormat="0" applyBorder="0" applyAlignment="0" applyProtection="0"/>
    <xf numFmtId="0" fontId="18" fillId="7" borderId="4" applyNumberFormat="0" applyAlignment="0" applyProtection="0"/>
    <xf numFmtId="0" fontId="15" fillId="5" borderId="0" applyNumberFormat="0" applyBorder="0" applyAlignment="0" applyProtection="0"/>
    <xf numFmtId="0" fontId="2" fillId="31" borderId="0" applyNumberFormat="0" applyBorder="0" applyAlignment="0" applyProtection="0"/>
    <xf numFmtId="0" fontId="20" fillId="21"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0" fillId="21" borderId="0" applyNumberFormat="0" applyBorder="0" applyAlignment="0" applyProtection="0"/>
    <xf numFmtId="0" fontId="14" fillId="4" borderId="0" applyNumberFormat="0" applyBorder="0" applyAlignment="0" applyProtection="0"/>
    <xf numFmtId="0" fontId="20" fillId="24" borderId="0" applyNumberFormat="0" applyBorder="0" applyAlignment="0" applyProtection="0"/>
    <xf numFmtId="0" fontId="20" fillId="12" borderId="0" applyNumberFormat="0" applyBorder="0" applyAlignment="0" applyProtection="0"/>
    <xf numFmtId="0" fontId="14" fillId="4" borderId="0" applyNumberFormat="0" applyBorder="0" applyAlignment="0" applyProtection="0"/>
    <xf numFmtId="0" fontId="19" fillId="0" borderId="0" applyNumberFormat="0" applyFill="0" applyBorder="0" applyAlignment="0" applyProtection="0"/>
    <xf numFmtId="0" fontId="2" fillId="10" borderId="0" applyNumberFormat="0" applyBorder="0" applyAlignment="0" applyProtection="0"/>
    <xf numFmtId="0" fontId="20" fillId="25" borderId="0" applyNumberFormat="0" applyBorder="0" applyAlignment="0" applyProtection="0"/>
    <xf numFmtId="0" fontId="20" fillId="20" borderId="0" applyNumberFormat="0" applyBorder="0" applyAlignment="0" applyProtection="0"/>
    <xf numFmtId="0" fontId="2" fillId="26" borderId="0" applyNumberFormat="0" applyBorder="0" applyAlignment="0" applyProtection="0"/>
    <xf numFmtId="0" fontId="14" fillId="4" borderId="0" applyNumberFormat="0" applyBorder="0" applyAlignment="0" applyProtection="0"/>
    <xf numFmtId="0" fontId="17" fillId="0" borderId="3" applyNumberFormat="0" applyFill="0" applyAlignment="0" applyProtection="0"/>
    <xf numFmtId="167" fontId="2" fillId="0" borderId="0" applyFont="0" applyFill="0" applyBorder="0" applyAlignment="0" applyProtection="0"/>
    <xf numFmtId="0" fontId="15" fillId="5" borderId="0" applyNumberFormat="0" applyBorder="0" applyAlignment="0" applyProtection="0"/>
    <xf numFmtId="0" fontId="2" fillId="19" borderId="0" applyNumberFormat="0" applyBorder="0" applyAlignment="0" applyProtection="0"/>
    <xf numFmtId="0" fontId="17" fillId="0" borderId="3" applyNumberFormat="0" applyFill="0" applyAlignment="0" applyProtection="0"/>
    <xf numFmtId="0" fontId="12" fillId="0" borderId="0" applyNumberFormat="0" applyFill="0" applyBorder="0" applyAlignment="0" applyProtection="0"/>
    <xf numFmtId="0" fontId="20" fillId="17"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3" fillId="3" borderId="0" applyNumberFormat="0" applyBorder="0" applyAlignment="0" applyProtection="0"/>
    <xf numFmtId="0" fontId="15" fillId="5" borderId="0" applyNumberFormat="0" applyBorder="0" applyAlignment="0" applyProtection="0"/>
    <xf numFmtId="0" fontId="18" fillId="7" borderId="4" applyNumberFormat="0" applyAlignment="0" applyProtection="0"/>
    <xf numFmtId="167" fontId="2" fillId="0" borderId="0" applyFont="0" applyFill="0" applyBorder="0" applyAlignment="0" applyProtection="0"/>
    <xf numFmtId="0" fontId="13" fillId="3" borderId="0" applyNumberFormat="0" applyBorder="0" applyAlignment="0" applyProtection="0"/>
    <xf numFmtId="0" fontId="20" fillId="29" borderId="0" applyNumberFormat="0" applyBorder="0" applyAlignment="0" applyProtection="0"/>
    <xf numFmtId="0" fontId="20" fillId="21" borderId="0" applyNumberFormat="0" applyBorder="0" applyAlignment="0" applyProtection="0"/>
    <xf numFmtId="0" fontId="20" fillId="17" borderId="0" applyNumberFormat="0" applyBorder="0" applyAlignment="0" applyProtection="0"/>
    <xf numFmtId="0" fontId="20" fillId="24" borderId="0" applyNumberFormat="0" applyBorder="0" applyAlignment="0" applyProtection="0"/>
    <xf numFmtId="0" fontId="20" fillId="9" borderId="0" applyNumberFormat="0" applyBorder="0" applyAlignment="0" applyProtection="0"/>
    <xf numFmtId="0" fontId="20" fillId="21" borderId="0" applyNumberFormat="0" applyBorder="0" applyAlignment="0" applyProtection="0"/>
    <xf numFmtId="0" fontId="18" fillId="7" borderId="4" applyNumberFormat="0" applyAlignment="0" applyProtection="0"/>
    <xf numFmtId="0" fontId="12" fillId="0" borderId="0" applyNumberFormat="0" applyFill="0" applyBorder="0" applyAlignment="0" applyProtection="0"/>
    <xf numFmtId="0" fontId="20" fillId="24" borderId="0" applyNumberFormat="0" applyBorder="0" applyAlignment="0" applyProtection="0"/>
    <xf numFmtId="0" fontId="18" fillId="7" borderId="4" applyNumberFormat="0" applyAlignment="0" applyProtection="0"/>
    <xf numFmtId="0" fontId="20" fillId="9" borderId="0" applyNumberFormat="0" applyBorder="0" applyAlignment="0" applyProtection="0"/>
    <xf numFmtId="0" fontId="20" fillId="17" borderId="0" applyNumberFormat="0" applyBorder="0" applyAlignment="0" applyProtection="0"/>
    <xf numFmtId="0" fontId="2" fillId="10" borderId="0" applyNumberFormat="0" applyBorder="0" applyAlignment="0" applyProtection="0"/>
    <xf numFmtId="0" fontId="20" fillId="17" borderId="0" applyNumberFormat="0" applyBorder="0" applyAlignment="0" applyProtection="0"/>
    <xf numFmtId="0" fontId="20" fillId="21" borderId="0" applyNumberFormat="0" applyBorder="0" applyAlignment="0" applyProtection="0"/>
    <xf numFmtId="0" fontId="16" fillId="6" borderId="1" applyNumberFormat="0" applyAlignment="0" applyProtection="0"/>
    <xf numFmtId="0" fontId="20" fillId="25" borderId="0" applyNumberFormat="0" applyBorder="0" applyAlignment="0" applyProtection="0"/>
    <xf numFmtId="0" fontId="17" fillId="0" borderId="3" applyNumberFormat="0" applyFill="0" applyAlignment="0" applyProtection="0"/>
    <xf numFmtId="0" fontId="17" fillId="0" borderId="3" applyNumberFormat="0" applyFill="0" applyAlignment="0" applyProtection="0"/>
    <xf numFmtId="0" fontId="20" fillId="21" borderId="0" applyNumberFormat="0" applyBorder="0" applyAlignment="0" applyProtection="0"/>
    <xf numFmtId="0" fontId="20" fillId="17" borderId="0" applyNumberFormat="0" applyBorder="0" applyAlignment="0" applyProtection="0"/>
    <xf numFmtId="0" fontId="20" fillId="9" borderId="0" applyNumberFormat="0" applyBorder="0" applyAlignment="0" applyProtection="0"/>
    <xf numFmtId="0" fontId="12" fillId="0" borderId="0" applyNumberFormat="0" applyFill="0" applyBorder="0" applyAlignment="0" applyProtection="0"/>
    <xf numFmtId="0" fontId="20" fillId="25" borderId="0" applyNumberFormat="0" applyBorder="0" applyAlignment="0" applyProtection="0"/>
    <xf numFmtId="0" fontId="20" fillId="9" borderId="0" applyNumberFormat="0" applyBorder="0" applyAlignment="0" applyProtection="0"/>
    <xf numFmtId="0" fontId="18" fillId="7" borderId="4" applyNumberFormat="0" applyAlignment="0" applyProtection="0"/>
    <xf numFmtId="0" fontId="14" fillId="4"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20" fillId="24" borderId="0" applyNumberFormat="0" applyBorder="0" applyAlignment="0" applyProtection="0"/>
    <xf numFmtId="0" fontId="20" fillId="16"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16" fillId="6" borderId="1" applyNumberFormat="0" applyAlignment="0" applyProtection="0"/>
    <xf numFmtId="0" fontId="20" fillId="13" borderId="0" applyNumberFormat="0" applyBorder="0" applyAlignment="0" applyProtection="0"/>
    <xf numFmtId="0" fontId="14" fillId="4" borderId="0" applyNumberFormat="0" applyBorder="0" applyAlignment="0" applyProtection="0"/>
    <xf numFmtId="0" fontId="20" fillId="13" borderId="0" applyNumberFormat="0" applyBorder="0" applyAlignment="0" applyProtection="0"/>
    <xf numFmtId="0" fontId="16" fillId="6" borderId="1" applyNumberFormat="0" applyAlignment="0" applyProtection="0"/>
    <xf numFmtId="167" fontId="2" fillId="0" borderId="0" applyFont="0" applyFill="0" applyBorder="0" applyAlignment="0" applyProtection="0"/>
    <xf numFmtId="0" fontId="19" fillId="0" borderId="0" applyNumberFormat="0" applyFill="0" applyBorder="0" applyAlignment="0" applyProtection="0"/>
    <xf numFmtId="0" fontId="20" fillId="16" borderId="0" applyNumberFormat="0" applyBorder="0" applyAlignment="0" applyProtection="0"/>
    <xf numFmtId="0" fontId="20" fillId="28" borderId="0" applyNumberFormat="0" applyBorder="0" applyAlignment="0" applyProtection="0"/>
    <xf numFmtId="0" fontId="12" fillId="0" borderId="0" applyNumberFormat="0" applyFill="0" applyBorder="0" applyAlignment="0" applyProtection="0"/>
    <xf numFmtId="0" fontId="20" fillId="32" borderId="0" applyNumberFormat="0" applyBorder="0" applyAlignment="0" applyProtection="0"/>
    <xf numFmtId="0" fontId="14" fillId="4" borderId="0" applyNumberFormat="0" applyBorder="0" applyAlignment="0" applyProtection="0"/>
    <xf numFmtId="0" fontId="17" fillId="0" borderId="3" applyNumberFormat="0" applyFill="0" applyAlignment="0" applyProtection="0"/>
    <xf numFmtId="0" fontId="20" fillId="28" borderId="0" applyNumberFormat="0" applyBorder="0" applyAlignment="0" applyProtection="0"/>
    <xf numFmtId="0" fontId="20" fillId="32" borderId="0" applyNumberFormat="0" applyBorder="0" applyAlignment="0" applyProtection="0"/>
    <xf numFmtId="0" fontId="20" fillId="20" borderId="0" applyNumberFormat="0" applyBorder="0" applyAlignment="0" applyProtection="0"/>
    <xf numFmtId="0" fontId="20" fillId="16" borderId="0" applyNumberFormat="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20" borderId="0" applyNumberFormat="0" applyBorder="0" applyAlignment="0" applyProtection="0"/>
    <xf numFmtId="0" fontId="20" fillId="20" borderId="0" applyNumberFormat="0" applyBorder="0" applyAlignment="0" applyProtection="0"/>
    <xf numFmtId="0" fontId="17" fillId="0" borderId="3" applyNumberFormat="0" applyFill="0" applyAlignment="0" applyProtection="0"/>
    <xf numFmtId="0" fontId="16" fillId="6" borderId="1" applyNumberFormat="0" applyAlignment="0" applyProtection="0"/>
    <xf numFmtId="0" fontId="13" fillId="3" borderId="0" applyNumberFormat="0" applyBorder="0" applyAlignment="0" applyProtection="0"/>
    <xf numFmtId="0" fontId="20" fillId="20" borderId="0" applyNumberFormat="0" applyBorder="0" applyAlignment="0" applyProtection="0"/>
    <xf numFmtId="0" fontId="20" fillId="28" borderId="0" applyNumberFormat="0" applyBorder="0" applyAlignment="0" applyProtection="0"/>
    <xf numFmtId="0" fontId="20" fillId="16" borderId="0" applyNumberFormat="0" applyBorder="0" applyAlignment="0" applyProtection="0"/>
    <xf numFmtId="0" fontId="20" fillId="12" borderId="0" applyNumberFormat="0" applyBorder="0" applyAlignment="0" applyProtection="0"/>
    <xf numFmtId="0" fontId="15" fillId="5" borderId="0" applyNumberFormat="0" applyBorder="0" applyAlignment="0" applyProtection="0"/>
    <xf numFmtId="0" fontId="20" fillId="29" borderId="0" applyNumberFormat="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18" fillId="7" borderId="4" applyNumberFormat="0" applyAlignment="0" applyProtection="0"/>
    <xf numFmtId="0" fontId="20" fillId="32" borderId="0" applyNumberFormat="0" applyBorder="0" applyAlignment="0" applyProtection="0"/>
    <xf numFmtId="0" fontId="2" fillId="26" borderId="0" applyNumberFormat="0" applyBorder="0" applyAlignment="0" applyProtection="0"/>
    <xf numFmtId="0" fontId="13" fillId="3" borderId="0" applyNumberFormat="0" applyBorder="0" applyAlignment="0" applyProtection="0"/>
    <xf numFmtId="0" fontId="7" fillId="0" borderId="6" applyNumberFormat="0" applyFill="0" applyAlignment="0" applyProtection="0"/>
    <xf numFmtId="0" fontId="20" fillId="16" borderId="0" applyNumberFormat="0" applyBorder="0" applyAlignment="0" applyProtection="0"/>
    <xf numFmtId="0" fontId="7" fillId="0" borderId="6" applyNumberFormat="0" applyFill="0" applyAlignment="0" applyProtection="0"/>
    <xf numFmtId="0" fontId="17" fillId="0" borderId="3" applyNumberFormat="0" applyFill="0" applyAlignment="0" applyProtection="0"/>
    <xf numFmtId="0" fontId="20" fillId="20" borderId="0" applyNumberFormat="0" applyBorder="0" applyAlignment="0" applyProtection="0"/>
    <xf numFmtId="167" fontId="2" fillId="0" borderId="0" applyFont="0" applyFill="0" applyBorder="0" applyAlignment="0" applyProtection="0"/>
    <xf numFmtId="0" fontId="19" fillId="0" borderId="0" applyNumberFormat="0" applyFill="0" applyBorder="0" applyAlignment="0" applyProtection="0"/>
    <xf numFmtId="0" fontId="20" fillId="9" borderId="0" applyNumberFormat="0" applyBorder="0" applyAlignment="0" applyProtection="0"/>
    <xf numFmtId="0" fontId="14" fillId="4" borderId="0" applyNumberFormat="0" applyBorder="0" applyAlignment="0" applyProtection="0"/>
    <xf numFmtId="0" fontId="20" fillId="17" borderId="0" applyNumberFormat="0" applyBorder="0" applyAlignment="0" applyProtection="0"/>
    <xf numFmtId="0" fontId="15" fillId="5" borderId="0" applyNumberFormat="0" applyBorder="0" applyAlignment="0" applyProtection="0"/>
    <xf numFmtId="0" fontId="20" fillId="16" borderId="0" applyNumberFormat="0" applyBorder="0" applyAlignment="0" applyProtection="0"/>
    <xf numFmtId="0" fontId="7" fillId="0" borderId="6" applyNumberFormat="0" applyFill="0" applyAlignment="0" applyProtection="0"/>
    <xf numFmtId="0" fontId="20" fillId="24" borderId="0" applyNumberFormat="0" applyBorder="0" applyAlignment="0" applyProtection="0"/>
    <xf numFmtId="0" fontId="18" fillId="7" borderId="4" applyNumberFormat="0" applyAlignment="0" applyProtection="0"/>
    <xf numFmtId="0" fontId="20" fillId="13" borderId="0" applyNumberFormat="0" applyBorder="0" applyAlignment="0" applyProtection="0"/>
    <xf numFmtId="0" fontId="13" fillId="3"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15" fillId="5" borderId="0" applyNumberFormat="0" applyBorder="0" applyAlignment="0" applyProtection="0"/>
    <xf numFmtId="0" fontId="20" fillId="28" borderId="0" applyNumberFormat="0" applyBorder="0" applyAlignment="0" applyProtection="0"/>
    <xf numFmtId="0" fontId="20" fillId="21" borderId="0" applyNumberFormat="0" applyBorder="0" applyAlignment="0" applyProtection="0"/>
    <xf numFmtId="0" fontId="12" fillId="0" borderId="0" applyNumberFormat="0" applyFill="0" applyBorder="0" applyAlignment="0" applyProtection="0"/>
    <xf numFmtId="0" fontId="20" fillId="20" borderId="0" applyNumberFormat="0" applyBorder="0" applyAlignment="0" applyProtection="0"/>
    <xf numFmtId="168" fontId="2" fillId="0" borderId="0" applyFont="0" applyFill="0" applyBorder="0" applyAlignment="0" applyProtection="0"/>
    <xf numFmtId="0" fontId="20" fillId="25" borderId="0" applyNumberFormat="0" applyBorder="0" applyAlignment="0" applyProtection="0"/>
    <xf numFmtId="0" fontId="2" fillId="11" borderId="0" applyNumberFormat="0" applyBorder="0" applyAlignment="0" applyProtection="0"/>
    <xf numFmtId="0" fontId="20" fillId="13" borderId="0" applyNumberFormat="0" applyBorder="0" applyAlignment="0" applyProtection="0"/>
    <xf numFmtId="0" fontId="15" fillId="5" borderId="0" applyNumberFormat="0" applyBorder="0" applyAlignment="0" applyProtection="0"/>
    <xf numFmtId="0" fontId="20" fillId="12" borderId="0" applyNumberFormat="0" applyBorder="0" applyAlignment="0" applyProtection="0"/>
    <xf numFmtId="0" fontId="7" fillId="0" borderId="6" applyNumberFormat="0" applyFill="0" applyAlignment="0" applyProtection="0"/>
    <xf numFmtId="0" fontId="20" fillId="13" borderId="0" applyNumberFormat="0" applyBorder="0" applyAlignment="0" applyProtection="0"/>
    <xf numFmtId="167" fontId="2" fillId="0" borderId="0" applyFont="0" applyFill="0" applyBorder="0" applyAlignment="0" applyProtection="0"/>
    <xf numFmtId="0" fontId="16" fillId="6" borderId="1" applyNumberFormat="0" applyAlignment="0" applyProtection="0"/>
    <xf numFmtId="0" fontId="14" fillId="4" borderId="0" applyNumberFormat="0" applyBorder="0" applyAlignment="0" applyProtection="0"/>
    <xf numFmtId="168" fontId="2" fillId="0" borderId="0" applyFont="0" applyFill="0" applyBorder="0" applyAlignment="0" applyProtection="0"/>
    <xf numFmtId="0" fontId="18" fillId="7" borderId="4" applyNumberFormat="0" applyAlignment="0" applyProtection="0"/>
    <xf numFmtId="0" fontId="2" fillId="18"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32"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16" fillId="6" borderId="1" applyNumberFormat="0" applyAlignment="0" applyProtection="0"/>
    <xf numFmtId="0" fontId="20" fillId="28" borderId="0" applyNumberFormat="0" applyBorder="0" applyAlignment="0" applyProtection="0"/>
    <xf numFmtId="0" fontId="20" fillId="29" borderId="0" applyNumberFormat="0" applyBorder="0" applyAlignment="0" applyProtection="0"/>
    <xf numFmtId="0" fontId="20" fillId="24"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8" fillId="7" borderId="4" applyNumberFormat="0" applyAlignment="0" applyProtection="0"/>
    <xf numFmtId="0" fontId="7" fillId="0" borderId="6" applyNumberFormat="0" applyFill="0" applyAlignment="0" applyProtection="0"/>
    <xf numFmtId="0" fontId="20" fillId="9" borderId="0" applyNumberFormat="0" applyBorder="0" applyAlignment="0" applyProtection="0"/>
    <xf numFmtId="0" fontId="20" fillId="24"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4" fillId="4" borderId="0" applyNumberFormat="0" applyBorder="0" applyAlignment="0" applyProtection="0"/>
    <xf numFmtId="0" fontId="12" fillId="0" borderId="0" applyNumberFormat="0" applyFill="0" applyBorder="0" applyAlignment="0" applyProtection="0"/>
    <xf numFmtId="0" fontId="2" fillId="15"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5" fillId="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12" fillId="0" borderId="0" applyNumberForma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9"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168" fontId="2" fillId="0" borderId="0" applyFont="0" applyFill="0" applyBorder="0" applyAlignment="0" applyProtection="0"/>
    <xf numFmtId="0" fontId="20" fillId="13"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6" fillId="6" borderId="1"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2" fillId="8" borderId="5" applyNumberFormat="0" applyFont="0" applyAlignment="0" applyProtection="0"/>
    <xf numFmtId="0" fontId="20" fillId="16" borderId="0" applyNumberFormat="0" applyBorder="0" applyAlignment="0" applyProtection="0"/>
    <xf numFmtId="0" fontId="20" fillId="17" borderId="0" applyNumberFormat="0" applyBorder="0" applyAlignment="0" applyProtection="0"/>
    <xf numFmtId="0" fontId="20" fillId="2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7" fillId="0" borderId="6" applyNumberFormat="0" applyFill="0" applyAlignment="0" applyProtection="0"/>
    <xf numFmtId="0" fontId="20" fillId="32" borderId="0" applyNumberFormat="0" applyBorder="0" applyAlignment="0" applyProtection="0"/>
    <xf numFmtId="0" fontId="12" fillId="0" borderId="0" applyNumberFormat="0" applyFill="0" applyBorder="0" applyAlignment="0" applyProtection="0"/>
    <xf numFmtId="0" fontId="20" fillId="9" borderId="0" applyNumberFormat="0" applyBorder="0" applyAlignment="0" applyProtection="0"/>
    <xf numFmtId="0" fontId="20" fillId="20" borderId="0" applyNumberFormat="0" applyBorder="0" applyAlignment="0" applyProtection="0"/>
    <xf numFmtId="0" fontId="20" fillId="17" borderId="0" applyNumberFormat="0" applyBorder="0" applyAlignment="0" applyProtection="0"/>
    <xf numFmtId="0" fontId="16" fillId="6" borderId="1" applyNumberFormat="0" applyAlignment="0" applyProtection="0"/>
    <xf numFmtId="0" fontId="13" fillId="3" borderId="0" applyNumberFormat="0" applyBorder="0" applyAlignment="0" applyProtection="0"/>
    <xf numFmtId="0" fontId="17" fillId="0" borderId="3" applyNumberFormat="0" applyFill="0" applyAlignment="0" applyProtection="0"/>
    <xf numFmtId="167" fontId="2" fillId="0" borderId="0" applyFont="0" applyFill="0" applyBorder="0" applyAlignment="0" applyProtection="0"/>
    <xf numFmtId="0" fontId="20" fillId="17" borderId="0" applyNumberFormat="0" applyBorder="0" applyAlignment="0" applyProtection="0"/>
    <xf numFmtId="0" fontId="20" fillId="21" borderId="0" applyNumberFormat="0" applyBorder="0" applyAlignment="0" applyProtection="0"/>
    <xf numFmtId="168" fontId="2" fillId="0" borderId="0" applyFont="0" applyFill="0" applyBorder="0" applyAlignment="0" applyProtection="0"/>
    <xf numFmtId="0" fontId="20" fillId="12"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13" fillId="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5"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1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17" fillId="0" borderId="3" applyNumberFormat="0" applyFill="0" applyAlignment="0" applyProtection="0"/>
    <xf numFmtId="0" fontId="20" fillId="32"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0" fillId="32" borderId="0" applyNumberFormat="0" applyBorder="0" applyAlignment="0" applyProtection="0"/>
    <xf numFmtId="0" fontId="17" fillId="0" borderId="3" applyNumberFormat="0" applyFill="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18" fillId="7" borderId="4"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9" borderId="0" applyNumberFormat="0" applyBorder="0" applyAlignment="0" applyProtection="0"/>
    <xf numFmtId="0" fontId="14" fillId="4"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7" fillId="0" borderId="6" applyNumberFormat="0" applyFill="0" applyAlignment="0" applyProtection="0"/>
    <xf numFmtId="0" fontId="20" fillId="24" borderId="0" applyNumberFormat="0" applyBorder="0" applyAlignment="0" applyProtection="0"/>
    <xf numFmtId="0" fontId="20" fillId="25"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8" fillId="7" borderId="4"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8" fillId="7" borderId="4" applyNumberFormat="0" applyAlignment="0" applyProtection="0"/>
    <xf numFmtId="0" fontId="17" fillId="0" borderId="3"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 fillId="2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12"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6"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26" borderId="0" applyNumberFormat="0" applyBorder="0" applyAlignment="0" applyProtection="0"/>
    <xf numFmtId="0" fontId="20" fillId="24" borderId="0" applyNumberFormat="0" applyBorder="0" applyAlignment="0" applyProtection="0"/>
    <xf numFmtId="0" fontId="20" fillId="32" borderId="0" applyNumberFormat="0" applyBorder="0" applyAlignment="0" applyProtection="0"/>
    <xf numFmtId="168" fontId="2" fillId="0" borderId="0" applyFont="0" applyFill="0" applyBorder="0" applyAlignment="0" applyProtection="0"/>
    <xf numFmtId="0" fontId="19" fillId="0" borderId="0" applyNumberForma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7" fillId="0" borderId="3" applyNumberFormat="0" applyFill="0" applyAlignment="0" applyProtection="0"/>
    <xf numFmtId="0" fontId="7" fillId="0" borderId="6" applyNumberFormat="0" applyFill="0" applyAlignment="0" applyProtection="0"/>
    <xf numFmtId="0" fontId="20" fillId="9" borderId="0" applyNumberFormat="0" applyBorder="0" applyAlignment="0" applyProtection="0"/>
    <xf numFmtId="0" fontId="17" fillId="0" borderId="3" applyNumberFormat="0" applyFill="0" applyAlignment="0" applyProtection="0"/>
    <xf numFmtId="0" fontId="16" fillId="6" borderId="1"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7" fillId="0" borderId="3" applyNumberFormat="0" applyFill="0" applyAlignment="0" applyProtection="0"/>
    <xf numFmtId="0" fontId="20" fillId="16" borderId="0" applyNumberFormat="0" applyBorder="0" applyAlignment="0" applyProtection="0"/>
    <xf numFmtId="0" fontId="20" fillId="17" borderId="0" applyNumberFormat="0" applyBorder="0" applyAlignment="0" applyProtection="0"/>
    <xf numFmtId="167" fontId="2" fillId="0" borderId="0" applyFon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15" fillId="5"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9" borderId="0" applyNumberFormat="0" applyBorder="0" applyAlignment="0" applyProtection="0"/>
    <xf numFmtId="0" fontId="20" fillId="32" borderId="0" applyNumberFormat="0" applyBorder="0" applyAlignment="0" applyProtection="0"/>
    <xf numFmtId="0" fontId="19" fillId="0" borderId="0" applyNumberForma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6" fillId="6" borderId="1"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6" fillId="6" borderId="1" applyNumberFormat="0" applyAlignment="0" applyProtection="0"/>
    <xf numFmtId="0" fontId="15" fillId="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27" borderId="0" applyNumberFormat="0" applyBorder="0" applyAlignment="0" applyProtection="0"/>
    <xf numFmtId="0" fontId="18" fillId="7" borderId="4" applyNumberFormat="0" applyAlignment="0" applyProtection="0"/>
    <xf numFmtId="0" fontId="20" fillId="20"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6"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7" fillId="0" borderId="6" applyNumberFormat="0" applyFill="0" applyAlignment="0" applyProtection="0"/>
    <xf numFmtId="0" fontId="20" fillId="32" borderId="0" applyNumberFormat="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3"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9" fillId="0" borderId="0" applyNumberFormat="0" applyFill="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6" fillId="6" borderId="1"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167" fontId="2" fillId="0" borderId="0" applyFon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17" fillId="0" borderId="3" applyNumberFormat="0" applyFill="0" applyAlignment="0" applyProtection="0"/>
    <xf numFmtId="0" fontId="20" fillId="24"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5" fillId="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9"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7"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0"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20" fillId="21"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168" fontId="2" fillId="0" borderId="0" applyFon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20" fillId="20" borderId="0" applyNumberFormat="0" applyBorder="0" applyAlignment="0" applyProtection="0"/>
    <xf numFmtId="0" fontId="13" fillId="3" borderId="0" applyNumberFormat="0" applyBorder="0" applyAlignment="0" applyProtection="0"/>
    <xf numFmtId="0" fontId="16" fillId="6" borderId="1" applyNumberFormat="0" applyAlignment="0" applyProtection="0"/>
    <xf numFmtId="167" fontId="2" fillId="0" borderId="0" applyFont="0" applyFill="0" applyBorder="0" applyAlignment="0" applyProtection="0"/>
    <xf numFmtId="0" fontId="20" fillId="17" borderId="0" applyNumberFormat="0" applyBorder="0" applyAlignment="0" applyProtection="0"/>
    <xf numFmtId="0" fontId="20" fillId="21" borderId="0" applyNumberFormat="0" applyBorder="0" applyAlignment="0" applyProtection="0"/>
    <xf numFmtId="168" fontId="2" fillId="0" borderId="0" applyFont="0" applyFill="0" applyBorder="0" applyAlignment="0" applyProtection="0"/>
    <xf numFmtId="0" fontId="20" fillId="12" borderId="0" applyNumberFormat="0" applyBorder="0" applyAlignment="0" applyProtection="0"/>
    <xf numFmtId="0" fontId="20" fillId="9"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0" fillId="28" borderId="0" applyNumberFormat="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13" fillId="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7" fillId="0" borderId="6" applyNumberFormat="0" applyFill="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7" fillId="0" borderId="6" applyNumberFormat="0" applyFill="0" applyAlignment="0" applyProtection="0"/>
    <xf numFmtId="0" fontId="20" fillId="32"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18" fillId="7" borderId="4"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8" fillId="7" borderId="4"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8" fillId="7" borderId="4" applyNumberFormat="0" applyAlignment="0" applyProtection="0"/>
    <xf numFmtId="0" fontId="17" fillId="0" borderId="3"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6"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0" fillId="24" borderId="0" applyNumberFormat="0" applyBorder="0" applyAlignment="0" applyProtection="0"/>
    <xf numFmtId="0" fontId="20" fillId="32" borderId="0" applyNumberFormat="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7" fillId="0" borderId="3" applyNumberFormat="0" applyFill="0" applyAlignment="0" applyProtection="0"/>
    <xf numFmtId="0" fontId="7" fillId="0" borderId="6" applyNumberFormat="0" applyFill="0" applyAlignment="0" applyProtection="0"/>
    <xf numFmtId="0" fontId="20" fillId="9" borderId="0" applyNumberFormat="0" applyBorder="0" applyAlignment="0" applyProtection="0"/>
    <xf numFmtId="0" fontId="17" fillId="0" borderId="3" applyNumberFormat="0" applyFill="0" applyAlignment="0" applyProtection="0"/>
    <xf numFmtId="0" fontId="16" fillId="6" borderId="1"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9" borderId="0" applyNumberFormat="0" applyBorder="0" applyAlignment="0" applyProtection="0"/>
    <xf numFmtId="0" fontId="20" fillId="24"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6" fillId="6" borderId="1"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6" fillId="6" borderId="1" applyNumberFormat="0" applyAlignment="0" applyProtection="0"/>
    <xf numFmtId="0" fontId="15" fillId="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3"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7" fillId="0" borderId="6" applyNumberFormat="0" applyFill="0" applyAlignment="0" applyProtection="0"/>
    <xf numFmtId="0" fontId="20" fillId="32" borderId="0" applyNumberFormat="0" applyBorder="0" applyAlignment="0" applyProtection="0"/>
    <xf numFmtId="0" fontId="20" fillId="9" borderId="0" applyNumberFormat="0" applyBorder="0" applyAlignment="0" applyProtection="0"/>
    <xf numFmtId="0" fontId="20" fillId="24"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8" fillId="7" borderId="4" applyNumberFormat="0" applyAlignment="0" applyProtection="0"/>
    <xf numFmtId="0" fontId="20" fillId="16" borderId="0" applyNumberFormat="0" applyBorder="0" applyAlignment="0" applyProtection="0"/>
    <xf numFmtId="0" fontId="20" fillId="17" borderId="0" applyNumberFormat="0" applyBorder="0" applyAlignment="0" applyProtection="0"/>
    <xf numFmtId="0" fontId="2" fillId="23"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9" fontId="2" fillId="0" borderId="0" applyFont="0" applyFill="0" applyBorder="0" applyAlignment="0" applyProtection="0"/>
    <xf numFmtId="0" fontId="20" fillId="32" borderId="0" applyNumberFormat="0" applyBorder="0" applyAlignment="0" applyProtection="0"/>
    <xf numFmtId="0" fontId="2" fillId="31" borderId="0" applyNumberFormat="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4" fillId="4"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8" fillId="7" borderId="4" applyNumberFormat="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18"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28"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9"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13" fillId="3" borderId="0" applyNumberFormat="0" applyBorder="0" applyAlignment="0" applyProtection="0"/>
    <xf numFmtId="0" fontId="20" fillId="32" borderId="0" applyNumberFormat="0" applyBorder="0" applyAlignment="0" applyProtection="0"/>
    <xf numFmtId="0" fontId="7" fillId="0" borderId="6" applyNumberFormat="0" applyFill="0" applyAlignment="0" applyProtection="0"/>
    <xf numFmtId="0" fontId="20" fillId="20" borderId="0" applyNumberFormat="0" applyBorder="0" applyAlignment="0" applyProtection="0"/>
    <xf numFmtId="0" fontId="20" fillId="13"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0" fillId="16" borderId="0" applyNumberFormat="0" applyBorder="0" applyAlignment="0" applyProtection="0"/>
    <xf numFmtId="0" fontId="7" fillId="0" borderId="6" applyNumberFormat="0" applyFill="0" applyAlignment="0" applyProtection="0"/>
    <xf numFmtId="0" fontId="20" fillId="9" borderId="0" applyNumberFormat="0" applyBorder="0" applyAlignment="0" applyProtection="0"/>
    <xf numFmtId="0" fontId="7" fillId="0" borderId="6"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5" fillId="5" borderId="0" applyNumberFormat="0" applyBorder="0" applyAlignment="0" applyProtection="0"/>
    <xf numFmtId="0" fontId="14" fillId="4"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168" fontId="2" fillId="0" borderId="0" applyFon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20" fillId="20" borderId="0" applyNumberFormat="0" applyBorder="0" applyAlignment="0" applyProtection="0"/>
    <xf numFmtId="0" fontId="14" fillId="4" borderId="0" applyNumberFormat="0" applyBorder="0" applyAlignment="0" applyProtection="0"/>
    <xf numFmtId="0" fontId="13" fillId="3" borderId="0" applyNumberFormat="0" applyBorder="0" applyAlignment="0" applyProtection="0"/>
    <xf numFmtId="0" fontId="15" fillId="5" borderId="0" applyNumberFormat="0" applyBorder="0" applyAlignment="0" applyProtection="0"/>
    <xf numFmtId="167" fontId="2" fillId="0" borderId="0" applyFont="0" applyFill="0" applyBorder="0" applyAlignment="0" applyProtection="0"/>
    <xf numFmtId="0" fontId="20" fillId="17" borderId="0" applyNumberFormat="0" applyBorder="0" applyAlignment="0" applyProtection="0"/>
    <xf numFmtId="0" fontId="20" fillId="21" borderId="0" applyNumberFormat="0" applyBorder="0" applyAlignment="0" applyProtection="0"/>
    <xf numFmtId="168" fontId="2" fillId="0" borderId="0" applyFont="0" applyFill="0" applyBorder="0" applyAlignment="0" applyProtection="0"/>
    <xf numFmtId="0" fontId="20" fillId="12" borderId="0" applyNumberFormat="0" applyBorder="0" applyAlignment="0" applyProtection="0"/>
    <xf numFmtId="0" fontId="20" fillId="9"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13" fillId="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13" fillId="3"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6" borderId="0" applyNumberFormat="0" applyBorder="0" applyAlignment="0" applyProtection="0"/>
    <xf numFmtId="0" fontId="20" fillId="32"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18" fillId="7" borderId="4"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8" fillId="7" borderId="4"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8" fillId="7" borderId="4" applyNumberFormat="0" applyAlignment="0" applyProtection="0"/>
    <xf numFmtId="0" fontId="17" fillId="0" borderId="3"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6" borderId="0" applyNumberFormat="0" applyBorder="0" applyAlignment="0" applyProtection="0"/>
    <xf numFmtId="0" fontId="7" fillId="0" borderId="6" applyNumberFormat="0" applyFill="0" applyAlignment="0" applyProtection="0"/>
    <xf numFmtId="0" fontId="20" fillId="28" borderId="0" applyNumberFormat="0" applyBorder="0" applyAlignment="0" applyProtection="0"/>
    <xf numFmtId="0" fontId="20" fillId="29" borderId="0" applyNumberFormat="0" applyBorder="0" applyAlignment="0" applyProtection="0"/>
    <xf numFmtId="0" fontId="20" fillId="29" borderId="0" applyNumberFormat="0" applyBorder="0" applyAlignment="0" applyProtection="0"/>
    <xf numFmtId="0" fontId="20" fillId="24" borderId="0" applyNumberFormat="0" applyBorder="0" applyAlignment="0" applyProtection="0"/>
    <xf numFmtId="0" fontId="20" fillId="32" borderId="0" applyNumberFormat="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7" fillId="0" borderId="3" applyNumberFormat="0" applyFill="0" applyAlignment="0" applyProtection="0"/>
    <xf numFmtId="0" fontId="7" fillId="0" borderId="6" applyNumberFormat="0" applyFill="0" applyAlignment="0" applyProtection="0"/>
    <xf numFmtId="0" fontId="20" fillId="9" borderId="0" applyNumberFormat="0" applyBorder="0" applyAlignment="0" applyProtection="0"/>
    <xf numFmtId="0" fontId="17" fillId="0" borderId="3" applyNumberFormat="0" applyFill="0" applyAlignment="0" applyProtection="0"/>
    <xf numFmtId="0" fontId="16" fillId="6" borderId="1"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167" fontId="2" fillId="0" borderId="0" applyFon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6" fillId="6" borderId="1"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6" fillId="6" borderId="1" applyNumberFormat="0" applyAlignment="0" applyProtection="0"/>
    <xf numFmtId="0" fontId="15" fillId="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2"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7" fillId="0" borderId="6" applyNumberFormat="0" applyFill="0" applyAlignment="0" applyProtection="0"/>
    <xf numFmtId="0" fontId="20" fillId="32" borderId="0" applyNumberFormat="0" applyBorder="0" applyAlignment="0" applyProtection="0"/>
    <xf numFmtId="0" fontId="20" fillId="9" borderId="0" applyNumberFormat="0" applyBorder="0" applyAlignment="0" applyProtection="0"/>
    <xf numFmtId="0" fontId="20" fillId="2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7" fillId="0" borderId="3" applyNumberFormat="0" applyFill="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7" fillId="0" borderId="6"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12" fillId="0" borderId="0" applyNumberForma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168" fontId="2" fillId="0" borderId="0" applyFont="0" applyFill="0" applyBorder="0" applyAlignment="0" applyProtection="0"/>
    <xf numFmtId="0" fontId="2" fillId="15"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3" fillId="3"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7" fillId="0" borderId="3" applyNumberFormat="0" applyFill="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7" fillId="0" borderId="6" applyNumberFormat="0" applyFill="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8" borderId="5" applyNumberFormat="0" applyFont="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166" fontId="2" fillId="0" borderId="0" applyFont="0" applyFill="0" applyBorder="0" applyAlignment="0" applyProtection="0"/>
    <xf numFmtId="0" fontId="2" fillId="8" borderId="5"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5" applyNumberFormat="0" applyFont="0" applyAlignment="0" applyProtection="0"/>
    <xf numFmtId="0" fontId="2" fillId="8" borderId="5" applyNumberFormat="0" applyFont="0" applyAlignment="0" applyProtection="0"/>
    <xf numFmtId="0" fontId="2" fillId="8" borderId="5" applyNumberFormat="0" applyFont="0" applyAlignment="0" applyProtection="0"/>
    <xf numFmtId="166" fontId="2" fillId="0" borderId="0" applyFont="0" applyFill="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13" fillId="3" borderId="0" applyNumberFormat="0" applyBorder="0" applyAlignment="0" applyProtection="0"/>
    <xf numFmtId="0" fontId="7" fillId="0" borderId="6" applyNumberFormat="0" applyFill="0" applyAlignment="0" applyProtection="0"/>
    <xf numFmtId="0" fontId="20" fillId="16" borderId="0" applyNumberFormat="0" applyBorder="0" applyAlignment="0" applyProtection="0"/>
    <xf numFmtId="0" fontId="7" fillId="0" borderId="6" applyNumberFormat="0" applyFill="0" applyAlignment="0" applyProtection="0"/>
    <xf numFmtId="0" fontId="17" fillId="0" borderId="3" applyNumberFormat="0" applyFill="0" applyAlignment="0" applyProtection="0"/>
    <xf numFmtId="167" fontId="2" fillId="0" borderId="0" applyFont="0" applyFill="0" applyBorder="0" applyAlignment="0" applyProtection="0"/>
    <xf numFmtId="0" fontId="19" fillId="0" borderId="0" applyNumberFormat="0" applyFill="0" applyBorder="0" applyAlignment="0" applyProtection="0"/>
    <xf numFmtId="0" fontId="20" fillId="9" borderId="0" applyNumberFormat="0" applyBorder="0" applyAlignment="0" applyProtection="0"/>
    <xf numFmtId="0" fontId="14" fillId="4" borderId="0" applyNumberFormat="0" applyBorder="0" applyAlignment="0" applyProtection="0"/>
    <xf numFmtId="0" fontId="20" fillId="17" borderId="0" applyNumberFormat="0" applyBorder="0" applyAlignment="0" applyProtection="0"/>
    <xf numFmtId="0" fontId="15" fillId="5" borderId="0" applyNumberFormat="0" applyBorder="0" applyAlignment="0" applyProtection="0"/>
    <xf numFmtId="0" fontId="20" fillId="16" borderId="0" applyNumberFormat="0" applyBorder="0" applyAlignment="0" applyProtection="0"/>
    <xf numFmtId="0" fontId="7" fillId="0" borderId="6" applyNumberFormat="0" applyFill="0" applyAlignment="0" applyProtection="0"/>
    <xf numFmtId="0" fontId="2" fillId="30" borderId="0" applyNumberFormat="0" applyBorder="0" applyAlignment="0" applyProtection="0"/>
    <xf numFmtId="0" fontId="20" fillId="24"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1" borderId="0" applyNumberFormat="0" applyBorder="0" applyAlignment="0" applyProtection="0"/>
    <xf numFmtId="0" fontId="12" fillId="0" borderId="0" applyNumberFormat="0" applyFill="0" applyBorder="0" applyAlignment="0" applyProtection="0"/>
    <xf numFmtId="0" fontId="20" fillId="20" borderId="0" applyNumberFormat="0" applyBorder="0" applyAlignment="0" applyProtection="0"/>
    <xf numFmtId="0" fontId="20" fillId="25" borderId="0" applyNumberFormat="0" applyBorder="0" applyAlignment="0" applyProtection="0"/>
    <xf numFmtId="0" fontId="20" fillId="13" borderId="0" applyNumberFormat="0" applyBorder="0" applyAlignment="0" applyProtection="0"/>
    <xf numFmtId="0" fontId="15" fillId="5" borderId="0" applyNumberFormat="0" applyBorder="0" applyAlignment="0" applyProtection="0"/>
    <xf numFmtId="0" fontId="20" fillId="12" borderId="0" applyNumberFormat="0" applyBorder="0" applyAlignment="0" applyProtection="0"/>
    <xf numFmtId="0" fontId="7" fillId="0" borderId="6" applyNumberFormat="0" applyFill="0" applyAlignment="0" applyProtection="0"/>
    <xf numFmtId="0" fontId="20" fillId="13" borderId="0" applyNumberFormat="0" applyBorder="0" applyAlignment="0" applyProtection="0"/>
    <xf numFmtId="167" fontId="2" fillId="0" borderId="0" applyFont="0" applyFill="0" applyBorder="0" applyAlignment="0" applyProtection="0"/>
    <xf numFmtId="0" fontId="16" fillId="6" borderId="1" applyNumberFormat="0" applyAlignment="0" applyProtection="0"/>
    <xf numFmtId="0" fontId="14" fillId="4" borderId="0" applyNumberFormat="0" applyBorder="0" applyAlignment="0" applyProtection="0"/>
    <xf numFmtId="0" fontId="18" fillId="7" borderId="4" applyNumberFormat="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20" fillId="9" borderId="0" applyNumberFormat="0" applyBorder="0" applyAlignment="0" applyProtection="0"/>
    <xf numFmtId="0" fontId="20" fillId="20" borderId="0" applyNumberFormat="0" applyBorder="0" applyAlignment="0" applyProtection="0"/>
    <xf numFmtId="0" fontId="2" fillId="31" borderId="0" applyNumberFormat="0" applyBorder="0" applyAlignment="0" applyProtection="0"/>
    <xf numFmtId="0" fontId="16" fillId="6" borderId="1" applyNumberFormat="0" applyAlignment="0" applyProtection="0"/>
    <xf numFmtId="0" fontId="13" fillId="3"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20" fillId="17" borderId="0" applyNumberFormat="0" applyBorder="0" applyAlignment="0" applyProtection="0"/>
    <xf numFmtId="0" fontId="20" fillId="21" borderId="0" applyNumberFormat="0" applyBorder="0" applyAlignment="0" applyProtection="0"/>
    <xf numFmtId="0" fontId="20" fillId="12" borderId="0" applyNumberFormat="0" applyBorder="0" applyAlignment="0" applyProtection="0"/>
    <xf numFmtId="0" fontId="20" fillId="9"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13" fillId="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15" fillId="5"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1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7" fillId="0" borderId="6" applyNumberFormat="0" applyFill="0" applyAlignment="0" applyProtection="0"/>
    <xf numFmtId="0" fontId="20" fillId="32"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18" fillId="7" borderId="4"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9" borderId="0" applyNumberFormat="0" applyBorder="0" applyAlignment="0" applyProtection="0"/>
    <xf numFmtId="0" fontId="14" fillId="4"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7" fillId="0" borderId="6" applyNumberFormat="0" applyFill="0" applyAlignment="0" applyProtection="0"/>
    <xf numFmtId="0" fontId="20" fillId="24" borderId="0" applyNumberFormat="0" applyBorder="0" applyAlignment="0" applyProtection="0"/>
    <xf numFmtId="0" fontId="20" fillId="25"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8" fillId="7" borderId="4"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8" fillId="7" borderId="4" applyNumberFormat="0" applyAlignment="0" applyProtection="0"/>
    <xf numFmtId="0" fontId="17" fillId="0" borderId="3"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12"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6"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8" borderId="0" applyNumberFormat="0" applyBorder="0" applyAlignment="0" applyProtection="0"/>
    <xf numFmtId="0" fontId="20" fillId="24"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7" fillId="0" borderId="3" applyNumberFormat="0" applyFill="0" applyAlignment="0" applyProtection="0"/>
    <xf numFmtId="0" fontId="7" fillId="0" borderId="6" applyNumberFormat="0" applyFill="0" applyAlignment="0" applyProtection="0"/>
    <xf numFmtId="0" fontId="20" fillId="9" borderId="0" applyNumberFormat="0" applyBorder="0" applyAlignment="0" applyProtection="0"/>
    <xf numFmtId="0" fontId="17" fillId="0" borderId="3" applyNumberFormat="0" applyFill="0" applyAlignment="0" applyProtection="0"/>
    <xf numFmtId="0" fontId="16" fillId="6" borderId="1"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7" fillId="0" borderId="3" applyNumberFormat="0" applyFill="0" applyAlignment="0" applyProtection="0"/>
    <xf numFmtId="0" fontId="20" fillId="16" borderId="0" applyNumberFormat="0" applyBorder="0" applyAlignment="0" applyProtection="0"/>
    <xf numFmtId="0" fontId="20" fillId="17" borderId="0" applyNumberFormat="0" applyBorder="0" applyAlignment="0" applyProtection="0"/>
    <xf numFmtId="9" fontId="2" fillId="0" borderId="0" applyFont="0" applyFill="0" applyBorder="0" applyAlignment="0" applyProtection="0"/>
    <xf numFmtId="167" fontId="2" fillId="0" borderId="0" applyFon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15" fillId="5"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9" borderId="0" applyNumberFormat="0" applyBorder="0" applyAlignment="0" applyProtection="0"/>
    <xf numFmtId="0" fontId="20" fillId="32" borderId="0" applyNumberFormat="0" applyBorder="0" applyAlignment="0" applyProtection="0"/>
    <xf numFmtId="0" fontId="19" fillId="0" borderId="0" applyNumberForma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6" fillId="6" borderId="1"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6" fillId="6" borderId="1" applyNumberFormat="0" applyAlignment="0" applyProtection="0"/>
    <xf numFmtId="0" fontId="15" fillId="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18" fillId="7" borderId="4" applyNumberFormat="0" applyAlignment="0" applyProtection="0"/>
    <xf numFmtId="0" fontId="20" fillId="20"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7" fillId="0" borderId="6" applyNumberFormat="0" applyFill="0" applyAlignment="0" applyProtection="0"/>
    <xf numFmtId="0" fontId="20" fillId="32" borderId="0" applyNumberFormat="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20"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6" fillId="6" borderId="1" applyNumberFormat="0" applyAlignment="0" applyProtection="0"/>
    <xf numFmtId="0" fontId="20" fillId="16" borderId="0" applyNumberFormat="0" applyBorder="0" applyAlignment="0" applyProtection="0"/>
    <xf numFmtId="0" fontId="20" fillId="17" borderId="0" applyNumberFormat="0" applyBorder="0" applyAlignment="0" applyProtection="0"/>
    <xf numFmtId="0" fontId="14" fillId="4"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14" fillId="4" borderId="0" applyNumberFormat="0" applyBorder="0" applyAlignment="0" applyProtection="0"/>
    <xf numFmtId="0" fontId="20" fillId="3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6" fillId="6" borderId="1"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9"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15" fillId="5"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2" fillId="0" borderId="0" applyNumberFormat="0" applyFill="0" applyBorder="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6" fillId="6" borderId="1" applyNumberFormat="0" applyAlignment="0" applyProtection="0"/>
    <xf numFmtId="0" fontId="20" fillId="16" borderId="0" applyNumberFormat="0" applyBorder="0" applyAlignment="0" applyProtection="0"/>
    <xf numFmtId="0" fontId="20" fillId="17" borderId="0" applyNumberFormat="0" applyBorder="0" applyAlignment="0" applyProtection="0"/>
    <xf numFmtId="0" fontId="20" fillId="25" borderId="0" applyNumberFormat="0" applyBorder="0" applyAlignment="0" applyProtection="0"/>
    <xf numFmtId="0" fontId="20" fillId="13"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 fillId="1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168" fontId="2" fillId="0" borderId="0" applyFon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3" fillId="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3" borderId="0" applyNumberFormat="0" applyBorder="0" applyAlignment="0" applyProtection="0"/>
    <xf numFmtId="167" fontId="2" fillId="0" borderId="0" applyFont="0" applyFill="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20" fillId="20" borderId="0" applyNumberFormat="0" applyBorder="0" applyAlignment="0" applyProtection="0"/>
    <xf numFmtId="0" fontId="20" fillId="9"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167" fontId="2" fillId="0" borderId="0" applyFont="0" applyFill="0" applyBorder="0" applyAlignment="0" applyProtection="0"/>
    <xf numFmtId="0" fontId="20" fillId="17" borderId="0" applyNumberFormat="0" applyBorder="0" applyAlignment="0" applyProtection="0"/>
    <xf numFmtId="0" fontId="20" fillId="21" borderId="0" applyNumberFormat="0" applyBorder="0" applyAlignment="0" applyProtection="0"/>
    <xf numFmtId="0" fontId="20" fillId="12" borderId="0" applyNumberFormat="0" applyBorder="0" applyAlignment="0" applyProtection="0"/>
    <xf numFmtId="0" fontId="20" fillId="9"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13" fillId="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18" fillId="7" borderId="4" applyNumberFormat="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14" borderId="0" applyNumberFormat="0" applyBorder="0" applyAlignment="0" applyProtection="0"/>
    <xf numFmtId="0" fontId="20" fillId="32"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0" fillId="32"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18" fillId="7" borderId="4"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8" fillId="7" borderId="4"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8" fillId="7" borderId="4" applyNumberFormat="0" applyAlignment="0" applyProtection="0"/>
    <xf numFmtId="0" fontId="17" fillId="0" borderId="3"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6" borderId="0" applyNumberFormat="0" applyBorder="0" applyAlignment="0" applyProtection="0"/>
    <xf numFmtId="0" fontId="14" fillId="4"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20" fillId="24"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7" fillId="0" borderId="3" applyNumberFormat="0" applyFill="0" applyAlignment="0" applyProtection="0"/>
    <xf numFmtId="0" fontId="7" fillId="0" borderId="6" applyNumberFormat="0" applyFill="0" applyAlignment="0" applyProtection="0"/>
    <xf numFmtId="0" fontId="20" fillId="9" borderId="0" applyNumberFormat="0" applyBorder="0" applyAlignment="0" applyProtection="0"/>
    <xf numFmtId="0" fontId="17" fillId="0" borderId="3" applyNumberFormat="0" applyFill="0" applyAlignment="0" applyProtection="0"/>
    <xf numFmtId="0" fontId="16" fillId="6" borderId="1"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20" fillId="2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6" fillId="6" borderId="1"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6" fillId="6" borderId="1" applyNumberFormat="0" applyAlignment="0" applyProtection="0"/>
    <xf numFmtId="0" fontId="15" fillId="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2"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7" fillId="0" borderId="6" applyNumberFormat="0" applyFill="0" applyAlignment="0" applyProtection="0"/>
    <xf numFmtId="0" fontId="20" fillId="32" borderId="0" applyNumberFormat="0" applyBorder="0" applyAlignment="0" applyProtection="0"/>
    <xf numFmtId="0" fontId="20" fillId="9" borderId="0" applyNumberFormat="0" applyBorder="0" applyAlignment="0" applyProtection="0"/>
    <xf numFmtId="166" fontId="2" fillId="0" borderId="0" applyFon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11" borderId="0" applyNumberFormat="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8" borderId="5" applyNumberFormat="0" applyFont="0" applyAlignment="0" applyProtection="0"/>
    <xf numFmtId="0" fontId="20" fillId="16" borderId="0" applyNumberFormat="0" applyBorder="0" applyAlignment="0" applyProtection="0"/>
    <xf numFmtId="0" fontId="20" fillId="17" borderId="0" applyNumberFormat="0" applyBorder="0" applyAlignment="0" applyProtection="0"/>
    <xf numFmtId="0" fontId="20" fillId="32"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17" fillId="0" borderId="3" applyNumberFormat="0" applyFill="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5" fillId="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4"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2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166" fontId="2" fillId="0" borderId="0" applyFon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0"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7" fillId="0" borderId="6" applyNumberFormat="0" applyFill="0" applyAlignment="0" applyProtection="0"/>
    <xf numFmtId="0" fontId="20" fillId="17" borderId="0" applyNumberFormat="0" applyBorder="0" applyAlignment="0" applyProtection="0"/>
    <xf numFmtId="0" fontId="20" fillId="13"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0" fillId="16" borderId="0" applyNumberFormat="0" applyBorder="0" applyAlignment="0" applyProtection="0"/>
    <xf numFmtId="0" fontId="7" fillId="0" borderId="6" applyNumberFormat="0" applyFill="0" applyAlignment="0" applyProtection="0"/>
    <xf numFmtId="0" fontId="20" fillId="9" borderId="0" applyNumberFormat="0" applyBorder="0" applyAlignment="0" applyProtection="0"/>
    <xf numFmtId="0" fontId="7" fillId="0" borderId="6"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5" fillId="5" borderId="0" applyNumberFormat="0" applyBorder="0" applyAlignment="0" applyProtection="0"/>
    <xf numFmtId="0" fontId="14" fillId="4"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20" fillId="20" borderId="0" applyNumberFormat="0" applyBorder="0" applyAlignment="0" applyProtection="0"/>
    <xf numFmtId="0" fontId="19" fillId="0" borderId="0" applyNumberFormat="0" applyFill="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167" fontId="2" fillId="0" borderId="0" applyFont="0" applyFill="0" applyBorder="0" applyAlignment="0" applyProtection="0"/>
    <xf numFmtId="0" fontId="20" fillId="17" borderId="0" applyNumberFormat="0" applyBorder="0" applyAlignment="0" applyProtection="0"/>
    <xf numFmtId="0" fontId="20" fillId="21" borderId="0" applyNumberFormat="0" applyBorder="0" applyAlignment="0" applyProtection="0"/>
    <xf numFmtId="0" fontId="14" fillId="4" borderId="0" applyNumberFormat="0" applyBorder="0" applyAlignment="0" applyProtection="0"/>
    <xf numFmtId="0" fontId="20" fillId="12" borderId="0" applyNumberFormat="0" applyBorder="0" applyAlignment="0" applyProtection="0"/>
    <xf numFmtId="0" fontId="20" fillId="9"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13" fillId="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12" fillId="0" borderId="0" applyNumberForma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13" fillId="3" borderId="0" applyNumberFormat="0" applyBorder="0" applyAlignment="0" applyProtection="0"/>
    <xf numFmtId="0" fontId="20" fillId="32"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18" fillId="7" borderId="4"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8" fillId="7" borderId="4"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8" fillId="7" borderId="4" applyNumberFormat="0" applyAlignment="0" applyProtection="0"/>
    <xf numFmtId="0" fontId="17" fillId="0" borderId="3"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6" borderId="0" applyNumberFormat="0" applyBorder="0" applyAlignment="0" applyProtection="0"/>
    <xf numFmtId="0" fontId="17" fillId="0" borderId="3" applyNumberFormat="0" applyFill="0" applyAlignment="0" applyProtection="0"/>
    <xf numFmtId="0" fontId="20" fillId="28" borderId="0" applyNumberFormat="0" applyBorder="0" applyAlignment="0" applyProtection="0"/>
    <xf numFmtId="0" fontId="20" fillId="29" borderId="0" applyNumberFormat="0" applyBorder="0" applyAlignment="0" applyProtection="0"/>
    <xf numFmtId="0" fontId="2" fillId="18" borderId="0" applyNumberFormat="0" applyBorder="0" applyAlignment="0" applyProtection="0"/>
    <xf numFmtId="0" fontId="20" fillId="24" borderId="0" applyNumberFormat="0" applyBorder="0" applyAlignment="0" applyProtection="0"/>
    <xf numFmtId="0" fontId="20" fillId="32" borderId="0" applyNumberFormat="0" applyBorder="0" applyAlignment="0" applyProtection="0"/>
    <xf numFmtId="0" fontId="20" fillId="1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7" fillId="0" borderId="3" applyNumberFormat="0" applyFill="0" applyAlignment="0" applyProtection="0"/>
    <xf numFmtId="0" fontId="7" fillId="0" borderId="6" applyNumberFormat="0" applyFill="0" applyAlignment="0" applyProtection="0"/>
    <xf numFmtId="0" fontId="20" fillId="9" borderId="0" applyNumberFormat="0" applyBorder="0" applyAlignment="0" applyProtection="0"/>
    <xf numFmtId="0" fontId="17" fillId="0" borderId="3" applyNumberFormat="0" applyFill="0" applyAlignment="0" applyProtection="0"/>
    <xf numFmtId="0" fontId="16" fillId="6" borderId="1"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6" fillId="6" borderId="1"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6" fillId="6" borderId="1" applyNumberFormat="0" applyAlignment="0" applyProtection="0"/>
    <xf numFmtId="0" fontId="15" fillId="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9"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7" fillId="0" borderId="6" applyNumberFormat="0" applyFill="0" applyAlignment="0" applyProtection="0"/>
    <xf numFmtId="0" fontId="20" fillId="32" borderId="0" applyNumberFormat="0" applyBorder="0" applyAlignment="0" applyProtection="0"/>
    <xf numFmtId="0" fontId="20" fillId="9" borderId="0" applyNumberFormat="0" applyBorder="0" applyAlignment="0" applyProtection="0"/>
    <xf numFmtId="0" fontId="2" fillId="30"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5" fillId="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9" fontId="2" fillId="0" borderId="0" applyFont="0" applyFill="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8" fillId="7" borderId="4"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20" fillId="9"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32"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16" fillId="6" borderId="1" applyNumberFormat="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24"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21"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 fillId="15"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14"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7" fillId="0" borderId="6" applyNumberFormat="0" applyFill="0" applyAlignment="0" applyProtection="0"/>
    <xf numFmtId="0" fontId="2" fillId="22" borderId="0" applyNumberFormat="0" applyBorder="0" applyAlignment="0" applyProtection="0"/>
    <xf numFmtId="0" fontId="20" fillId="32" borderId="0" applyNumberFormat="0" applyBorder="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166" fontId="2" fillId="0" borderId="0" applyFont="0" applyFill="0" applyBorder="0" applyAlignment="0" applyProtection="0"/>
    <xf numFmtId="168" fontId="2" fillId="0" borderId="0" applyFont="0" applyFill="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0" fontId="2" fillId="11"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0" fontId="2" fillId="14"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31" borderId="0" applyNumberFormat="0" applyBorder="0" applyAlignment="0" applyProtection="0"/>
    <xf numFmtId="168" fontId="2" fillId="0" borderId="0" applyFon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1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3" borderId="0" applyNumberFormat="0" applyBorder="0" applyAlignment="0" applyProtection="0"/>
    <xf numFmtId="0" fontId="2" fillId="27"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20" fillId="20"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3" fillId="3" borderId="0" applyNumberFormat="0" applyBorder="0" applyAlignment="0" applyProtection="0"/>
    <xf numFmtId="0" fontId="2" fillId="10" borderId="0" applyNumberFormat="0" applyBorder="0" applyAlignment="0" applyProtection="0"/>
    <xf numFmtId="167" fontId="2" fillId="0" borderId="0" applyFont="0" applyFill="0" applyBorder="0" applyAlignment="0" applyProtection="0"/>
    <xf numFmtId="0" fontId="20" fillId="17" borderId="0" applyNumberFormat="0" applyBorder="0" applyAlignment="0" applyProtection="0"/>
    <xf numFmtId="0" fontId="20" fillId="21" borderId="0" applyNumberFormat="0" applyBorder="0" applyAlignment="0" applyProtection="0"/>
    <xf numFmtId="166" fontId="2" fillId="0" borderId="0" applyFont="0" applyFill="0" applyBorder="0" applyAlignment="0" applyProtection="0"/>
    <xf numFmtId="168" fontId="2" fillId="0" borderId="0" applyFont="0" applyFill="0" applyBorder="0" applyAlignment="0" applyProtection="0"/>
    <xf numFmtId="0" fontId="20" fillId="12" borderId="0" applyNumberFormat="0" applyBorder="0" applyAlignment="0" applyProtection="0"/>
    <xf numFmtId="0" fontId="20" fillId="9"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8" borderId="5" applyNumberFormat="0" applyFont="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13" fillId="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30" borderId="0" applyNumberFormat="0" applyBorder="0" applyAlignment="0" applyProtection="0"/>
    <xf numFmtId="166" fontId="2" fillId="0" borderId="0" applyFon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18" borderId="0" applyNumberFormat="0" applyBorder="0" applyAlignment="0" applyProtection="0"/>
    <xf numFmtId="0" fontId="20" fillId="32"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 fillId="26"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18" fillId="7" borderId="4"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7" borderId="0" applyNumberFormat="0" applyBorder="0" applyAlignment="0" applyProtection="0"/>
    <xf numFmtId="0" fontId="2" fillId="31"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11"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8" fillId="7" borderId="4"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8" fillId="7" borderId="4" applyNumberFormat="0" applyAlignment="0" applyProtection="0"/>
    <xf numFmtId="0" fontId="17" fillId="0" borderId="3"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6" borderId="0" applyNumberFormat="0" applyBorder="0" applyAlignment="0" applyProtection="0"/>
    <xf numFmtId="0" fontId="2" fillId="30"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10" borderId="0" applyNumberFormat="0" applyBorder="0" applyAlignment="0" applyProtection="0"/>
    <xf numFmtId="0" fontId="20" fillId="24" borderId="0" applyNumberFormat="0" applyBorder="0" applyAlignment="0" applyProtection="0"/>
    <xf numFmtId="0" fontId="20" fillId="32" borderId="0" applyNumberFormat="0" applyBorder="0" applyAlignment="0" applyProtection="0"/>
    <xf numFmtId="166" fontId="2" fillId="0" borderId="0" applyFont="0" applyFill="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7" fillId="0" borderId="3" applyNumberFormat="0" applyFill="0" applyAlignment="0" applyProtection="0"/>
    <xf numFmtId="0" fontId="7" fillId="0" borderId="6" applyNumberFormat="0" applyFill="0" applyAlignment="0" applyProtection="0"/>
    <xf numFmtId="0" fontId="20" fillId="9" borderId="0" applyNumberFormat="0" applyBorder="0" applyAlignment="0" applyProtection="0"/>
    <xf numFmtId="0" fontId="17" fillId="0" borderId="3" applyNumberFormat="0" applyFill="0" applyAlignment="0" applyProtection="0"/>
    <xf numFmtId="0" fontId="16" fillId="6" borderId="1"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2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15" borderId="0" applyNumberFormat="0" applyBorder="0" applyAlignment="0" applyProtection="0"/>
    <xf numFmtId="0" fontId="20" fillId="2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9" borderId="0" applyNumberFormat="0" applyBorder="0" applyAlignment="0" applyProtection="0"/>
    <xf numFmtId="0" fontId="2" fillId="23"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6" fillId="6" borderId="1"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6" fillId="6" borderId="1" applyNumberFormat="0" applyAlignment="0" applyProtection="0"/>
    <xf numFmtId="0" fontId="15" fillId="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26"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14"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7" fillId="0" borderId="6" applyNumberFormat="0" applyFill="0" applyAlignment="0" applyProtection="0"/>
    <xf numFmtId="0" fontId="2" fillId="22" borderId="0" applyNumberFormat="0" applyBorder="0" applyAlignment="0" applyProtection="0"/>
    <xf numFmtId="0" fontId="20" fillId="32" borderId="0" applyNumberFormat="0" applyBorder="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166" fontId="2" fillId="0" borderId="0" applyFont="0" applyFill="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0" fontId="7" fillId="0" borderId="6" applyNumberFormat="0" applyFill="0" applyAlignment="0" applyProtection="0"/>
    <xf numFmtId="0" fontId="2" fillId="15" borderId="0" applyNumberFormat="0" applyBorder="0" applyAlignment="0" applyProtection="0"/>
    <xf numFmtId="0" fontId="2" fillId="14" borderId="0" applyNumberFormat="0" applyBorder="0" applyAlignment="0" applyProtection="0"/>
    <xf numFmtId="0" fontId="20" fillId="13" borderId="0" applyNumberFormat="0" applyBorder="0" applyAlignment="0" applyProtection="0"/>
    <xf numFmtId="0" fontId="2" fillId="11"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0" fillId="16" borderId="0" applyNumberFormat="0" applyBorder="0" applyAlignment="0" applyProtection="0"/>
    <xf numFmtId="0" fontId="7" fillId="0" borderId="6" applyNumberFormat="0" applyFill="0" applyAlignment="0" applyProtection="0"/>
    <xf numFmtId="0" fontId="20" fillId="9" borderId="0" applyNumberFormat="0" applyBorder="0" applyAlignment="0" applyProtection="0"/>
    <xf numFmtId="0" fontId="7" fillId="0" borderId="6" applyNumberFormat="0" applyFill="0" applyAlignment="0" applyProtection="0"/>
    <xf numFmtId="0" fontId="2" fillId="8" borderId="5" applyNumberFormat="0" applyFont="0" applyAlignment="0" applyProtection="0"/>
    <xf numFmtId="0" fontId="20" fillId="12" borderId="0" applyNumberFormat="0" applyBorder="0" applyAlignment="0" applyProtection="0"/>
    <xf numFmtId="0" fontId="20" fillId="13" borderId="0" applyNumberFormat="0" applyBorder="0" applyAlignment="0" applyProtection="0"/>
    <xf numFmtId="0" fontId="15" fillId="5" borderId="0" applyNumberFormat="0" applyBorder="0" applyAlignment="0" applyProtection="0"/>
    <xf numFmtId="0" fontId="14" fillId="4"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31" borderId="0" applyNumberFormat="0" applyBorder="0" applyAlignment="0" applyProtection="0"/>
    <xf numFmtId="168" fontId="2" fillId="0" borderId="0" applyFon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1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3" borderId="0" applyNumberFormat="0" applyBorder="0" applyAlignment="0" applyProtection="0"/>
    <xf numFmtId="0" fontId="2" fillId="27"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20" fillId="20"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3" fillId="3" borderId="0" applyNumberFormat="0" applyBorder="0" applyAlignment="0" applyProtection="0"/>
    <xf numFmtId="0" fontId="2" fillId="10" borderId="0" applyNumberFormat="0" applyBorder="0" applyAlignment="0" applyProtection="0"/>
    <xf numFmtId="167" fontId="2" fillId="0" borderId="0" applyFont="0" applyFill="0" applyBorder="0" applyAlignment="0" applyProtection="0"/>
    <xf numFmtId="0" fontId="20" fillId="17" borderId="0" applyNumberFormat="0" applyBorder="0" applyAlignment="0" applyProtection="0"/>
    <xf numFmtId="0" fontId="20" fillId="21" borderId="0" applyNumberFormat="0" applyBorder="0" applyAlignment="0" applyProtection="0"/>
    <xf numFmtId="166" fontId="2" fillId="0" borderId="0" applyFont="0" applyFill="0" applyBorder="0" applyAlignment="0" applyProtection="0"/>
    <xf numFmtId="168" fontId="2" fillId="0" borderId="0" applyFont="0" applyFill="0" applyBorder="0" applyAlignment="0" applyProtection="0"/>
    <xf numFmtId="0" fontId="20" fillId="12" borderId="0" applyNumberFormat="0" applyBorder="0" applyAlignment="0" applyProtection="0"/>
    <xf numFmtId="0" fontId="20" fillId="9"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8" borderId="5" applyNumberFormat="0" applyFont="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13" fillId="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30" borderId="0" applyNumberFormat="0" applyBorder="0" applyAlignment="0" applyProtection="0"/>
    <xf numFmtId="166" fontId="2" fillId="0" borderId="0" applyFon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18" borderId="0" applyNumberFormat="0" applyBorder="0" applyAlignment="0" applyProtection="0"/>
    <xf numFmtId="0" fontId="20" fillId="32"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 fillId="26"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18" fillId="7" borderId="4"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7" borderId="0" applyNumberFormat="0" applyBorder="0" applyAlignment="0" applyProtection="0"/>
    <xf numFmtId="0" fontId="2" fillId="31"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11"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8" fillId="7" borderId="4"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8" fillId="7" borderId="4" applyNumberFormat="0" applyAlignment="0" applyProtection="0"/>
    <xf numFmtId="0" fontId="17" fillId="0" borderId="3"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6" borderId="0" applyNumberFormat="0" applyBorder="0" applyAlignment="0" applyProtection="0"/>
    <xf numFmtId="0" fontId="2" fillId="30"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10" borderId="0" applyNumberFormat="0" applyBorder="0" applyAlignment="0" applyProtection="0"/>
    <xf numFmtId="0" fontId="20" fillId="24" borderId="0" applyNumberFormat="0" applyBorder="0" applyAlignment="0" applyProtection="0"/>
    <xf numFmtId="0" fontId="20" fillId="32" borderId="0" applyNumberFormat="0" applyBorder="0" applyAlignment="0" applyProtection="0"/>
    <xf numFmtId="166" fontId="2" fillId="0" borderId="0" applyFont="0" applyFill="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7" fillId="0" borderId="3" applyNumberFormat="0" applyFill="0" applyAlignment="0" applyProtection="0"/>
    <xf numFmtId="0" fontId="7" fillId="0" borderId="6" applyNumberFormat="0" applyFill="0" applyAlignment="0" applyProtection="0"/>
    <xf numFmtId="0" fontId="20" fillId="9" borderId="0" applyNumberFormat="0" applyBorder="0" applyAlignment="0" applyProtection="0"/>
    <xf numFmtId="0" fontId="17" fillId="0" borderId="3" applyNumberFormat="0" applyFill="0" applyAlignment="0" applyProtection="0"/>
    <xf numFmtId="0" fontId="16" fillId="6" borderId="1"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2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15" borderId="0" applyNumberFormat="0" applyBorder="0" applyAlignment="0" applyProtection="0"/>
    <xf numFmtId="0" fontId="20" fillId="2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9" borderId="0" applyNumberFormat="0" applyBorder="0" applyAlignment="0" applyProtection="0"/>
    <xf numFmtId="0" fontId="2" fillId="23"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6" fillId="6" borderId="1"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6" fillId="6" borderId="1" applyNumberFormat="0" applyAlignment="0" applyProtection="0"/>
    <xf numFmtId="0" fontId="15" fillId="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26"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14"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7" fillId="0" borderId="6" applyNumberFormat="0" applyFill="0" applyAlignment="0" applyProtection="0"/>
    <xf numFmtId="0" fontId="2" fillId="22" borderId="0" applyNumberFormat="0" applyBorder="0" applyAlignment="0" applyProtection="0"/>
    <xf numFmtId="0" fontId="20" fillId="32" borderId="0" applyNumberFormat="0" applyBorder="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166" fontId="2" fillId="0" borderId="0" applyFont="0" applyFill="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0" fontId="7" fillId="0" borderId="6" applyNumberFormat="0" applyFill="0" applyAlignment="0" applyProtection="0"/>
    <xf numFmtId="0" fontId="12" fillId="0" borderId="0" applyNumberFormat="0" applyFill="0" applyBorder="0" applyAlignment="0" applyProtection="0"/>
    <xf numFmtId="0" fontId="7" fillId="0" borderId="6" applyNumberFormat="0" applyFill="0" applyAlignment="0" applyProtection="0"/>
    <xf numFmtId="0" fontId="20" fillId="28"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5" fillId="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7"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7" fillId="0" borderId="6" applyNumberFormat="0" applyFill="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168" fontId="2" fillId="0" borderId="0" applyFont="0" applyFill="0" applyBorder="0" applyAlignment="0" applyProtection="0"/>
    <xf numFmtId="0" fontId="7" fillId="0" borderId="6" applyNumberFormat="0" applyFill="0" applyAlignment="0" applyProtection="0"/>
    <xf numFmtId="0" fontId="20" fillId="28" borderId="0" applyNumberFormat="0" applyBorder="0" applyAlignment="0" applyProtection="0"/>
    <xf numFmtId="0" fontId="18" fillId="7" borderId="4" applyNumberFormat="0" applyAlignment="0" applyProtection="0"/>
    <xf numFmtId="0" fontId="20" fillId="17" borderId="0" applyNumberFormat="0" applyBorder="0" applyAlignment="0" applyProtection="0"/>
    <xf numFmtId="0" fontId="20" fillId="25" borderId="0" applyNumberFormat="0" applyBorder="0" applyAlignment="0" applyProtection="0"/>
    <xf numFmtId="0" fontId="20" fillId="9" borderId="0" applyNumberFormat="0" applyBorder="0" applyAlignment="0" applyProtection="0"/>
    <xf numFmtId="0" fontId="2" fillId="15" borderId="0" applyNumberFormat="0" applyBorder="0" applyAlignment="0" applyProtection="0"/>
    <xf numFmtId="0" fontId="19" fillId="0" borderId="0" applyNumberFormat="0" applyFill="0" applyBorder="0" applyAlignment="0" applyProtection="0"/>
    <xf numFmtId="0" fontId="20" fillId="25" borderId="0" applyNumberFormat="0" applyBorder="0" applyAlignment="0" applyProtection="0"/>
    <xf numFmtId="0" fontId="18" fillId="7" borderId="4" applyNumberFormat="0" applyAlignment="0" applyProtection="0"/>
    <xf numFmtId="0" fontId="12" fillId="0" borderId="0" applyNumberFormat="0" applyFill="0" applyBorder="0" applyAlignment="0" applyProtection="0"/>
    <xf numFmtId="0" fontId="2" fillId="30" borderId="0" applyNumberFormat="0" applyBorder="0" applyAlignment="0" applyProtection="0"/>
    <xf numFmtId="0" fontId="20" fillId="13" borderId="0" applyNumberFormat="0" applyBorder="0" applyAlignment="0" applyProtection="0"/>
    <xf numFmtId="0" fontId="20" fillId="29" borderId="0" applyNumberFormat="0" applyBorder="0" applyAlignment="0" applyProtection="0"/>
    <xf numFmtId="168" fontId="2" fillId="0" borderId="0" applyFont="0" applyFill="0" applyBorder="0" applyAlignment="0" applyProtection="0"/>
    <xf numFmtId="0" fontId="18" fillId="7" borderId="4" applyNumberFormat="0" applyAlignment="0" applyProtection="0"/>
    <xf numFmtId="0" fontId="20" fillId="9" borderId="0" applyNumberFormat="0" applyBorder="0" applyAlignment="0" applyProtection="0"/>
    <xf numFmtId="0" fontId="19" fillId="0" borderId="0" applyNumberFormat="0" applyFill="0" applyBorder="0" applyAlignment="0" applyProtection="0"/>
    <xf numFmtId="0" fontId="20" fillId="28" borderId="0" applyNumberFormat="0" applyBorder="0" applyAlignment="0" applyProtection="0"/>
    <xf numFmtId="0" fontId="20" fillId="24" borderId="0" applyNumberFormat="0" applyBorder="0" applyAlignment="0" applyProtection="0"/>
    <xf numFmtId="0" fontId="20" fillId="12" borderId="0" applyNumberFormat="0" applyBorder="0" applyAlignment="0" applyProtection="0"/>
    <xf numFmtId="0" fontId="20" fillId="32" borderId="0" applyNumberFormat="0" applyBorder="0" applyAlignment="0" applyProtection="0"/>
    <xf numFmtId="0" fontId="14" fillId="4" borderId="0" applyNumberFormat="0" applyBorder="0" applyAlignment="0" applyProtection="0"/>
    <xf numFmtId="0" fontId="20" fillId="13"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0" fillId="25"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14" fillId="4" borderId="0" applyNumberFormat="0" applyBorder="0" applyAlignment="0" applyProtection="0"/>
    <xf numFmtId="0" fontId="7" fillId="0" borderId="6" applyNumberFormat="0" applyFill="0" applyAlignment="0" applyProtection="0"/>
    <xf numFmtId="0" fontId="18" fillId="7" borderId="4" applyNumberFormat="0" applyAlignment="0" applyProtection="0"/>
    <xf numFmtId="0" fontId="20" fillId="29" borderId="0" applyNumberFormat="0" applyBorder="0" applyAlignment="0" applyProtection="0"/>
    <xf numFmtId="0" fontId="14" fillId="4" borderId="0" applyNumberFormat="0" applyBorder="0" applyAlignment="0" applyProtection="0"/>
    <xf numFmtId="0" fontId="13" fillId="3" borderId="0" applyNumberFormat="0" applyBorder="0" applyAlignment="0" applyProtection="0"/>
    <xf numFmtId="0" fontId="14" fillId="4" borderId="0" applyNumberFormat="0" applyBorder="0" applyAlignment="0" applyProtection="0"/>
    <xf numFmtId="0" fontId="17" fillId="0" borderId="3" applyNumberFormat="0" applyFill="0" applyAlignment="0" applyProtection="0"/>
    <xf numFmtId="0" fontId="20" fillId="32" borderId="0" applyNumberFormat="0" applyBorder="0" applyAlignment="0" applyProtection="0"/>
    <xf numFmtId="0" fontId="13" fillId="3" borderId="0" applyNumberFormat="0" applyBorder="0" applyAlignment="0" applyProtection="0"/>
    <xf numFmtId="0" fontId="2" fillId="19" borderId="0" applyNumberFormat="0" applyBorder="0" applyAlignment="0" applyProtection="0"/>
    <xf numFmtId="0" fontId="20" fillId="12" borderId="0" applyNumberFormat="0" applyBorder="0" applyAlignment="0" applyProtection="0"/>
    <xf numFmtId="0" fontId="13" fillId="3" borderId="0" applyNumberFormat="0" applyBorder="0" applyAlignment="0" applyProtection="0"/>
    <xf numFmtId="0" fontId="20" fillId="16" borderId="0" applyNumberFormat="0" applyBorder="0" applyAlignment="0" applyProtection="0"/>
    <xf numFmtId="0" fontId="20" fillId="32"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7" fillId="0" borderId="6" applyNumberFormat="0" applyFill="0" applyAlignment="0" applyProtection="0"/>
    <xf numFmtId="0" fontId="18" fillId="7" borderId="4" applyNumberFormat="0" applyAlignment="0" applyProtection="0"/>
    <xf numFmtId="0" fontId="20" fillId="9" borderId="0" applyNumberFormat="0" applyBorder="0" applyAlignment="0" applyProtection="0"/>
    <xf numFmtId="0" fontId="20" fillId="29" borderId="0" applyNumberFormat="0" applyBorder="0" applyAlignment="0" applyProtection="0"/>
    <xf numFmtId="0" fontId="20" fillId="28" borderId="0" applyNumberFormat="0" applyBorder="0" applyAlignment="0" applyProtection="0"/>
    <xf numFmtId="0" fontId="18" fillId="7" borderId="4" applyNumberFormat="0" applyAlignment="0" applyProtection="0"/>
    <xf numFmtId="0" fontId="20" fillId="16" borderId="0" applyNumberFormat="0" applyBorder="0" applyAlignment="0" applyProtection="0"/>
    <xf numFmtId="0" fontId="20" fillId="25" borderId="0" applyNumberFormat="0" applyBorder="0" applyAlignment="0" applyProtection="0"/>
    <xf numFmtId="0" fontId="12" fillId="0" borderId="0" applyNumberFormat="0" applyFill="0" applyBorder="0" applyAlignment="0" applyProtection="0"/>
    <xf numFmtId="0" fontId="2" fillId="23" borderId="0" applyNumberFormat="0" applyBorder="0" applyAlignment="0" applyProtection="0"/>
    <xf numFmtId="0" fontId="16" fillId="6" borderId="1" applyNumberFormat="0" applyAlignment="0" applyProtection="0"/>
    <xf numFmtId="0" fontId="20" fillId="12" borderId="0" applyNumberFormat="0" applyBorder="0" applyAlignment="0" applyProtection="0"/>
    <xf numFmtId="0" fontId="20" fillId="21" borderId="0" applyNumberFormat="0" applyBorder="0" applyAlignment="0" applyProtection="0"/>
    <xf numFmtId="0" fontId="19" fillId="0" borderId="0" applyNumberFormat="0" applyFill="0" applyBorder="0" applyAlignment="0" applyProtection="0"/>
    <xf numFmtId="0" fontId="20" fillId="21" borderId="0" applyNumberFormat="0" applyBorder="0" applyAlignment="0" applyProtection="0"/>
    <xf numFmtId="0" fontId="20" fillId="24" borderId="0" applyNumberFormat="0" applyBorder="0" applyAlignment="0" applyProtection="0"/>
    <xf numFmtId="0" fontId="16" fillId="6" borderId="1" applyNumberFormat="0" applyAlignment="0" applyProtection="0"/>
    <xf numFmtId="0" fontId="20" fillId="25" borderId="0" applyNumberFormat="0" applyBorder="0" applyAlignment="0" applyProtection="0"/>
    <xf numFmtId="0" fontId="20" fillId="9"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167" fontId="2" fillId="0" borderId="0" applyFont="0" applyFill="0" applyBorder="0" applyAlignment="0" applyProtection="0"/>
    <xf numFmtId="0" fontId="20" fillId="21" borderId="0" applyNumberFormat="0" applyBorder="0" applyAlignment="0" applyProtection="0"/>
    <xf numFmtId="0" fontId="20" fillId="17"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20" fillId="28" borderId="0" applyNumberFormat="0" applyBorder="0" applyAlignment="0" applyProtection="0"/>
    <xf numFmtId="0" fontId="20" fillId="21" borderId="0" applyNumberFormat="0" applyBorder="0" applyAlignment="0" applyProtection="0"/>
    <xf numFmtId="0" fontId="20" fillId="17" borderId="0" applyNumberFormat="0" applyBorder="0" applyAlignment="0" applyProtection="0"/>
    <xf numFmtId="0" fontId="20" fillId="13" borderId="0" applyNumberFormat="0" applyBorder="0" applyAlignment="0" applyProtection="0"/>
    <xf numFmtId="0" fontId="20" fillId="20"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8" borderId="5" applyNumberFormat="0" applyFont="0" applyAlignment="0" applyProtection="0"/>
    <xf numFmtId="168" fontId="2" fillId="0" borderId="0" applyFont="0" applyFill="0" applyBorder="0" applyAlignment="0" applyProtection="0"/>
    <xf numFmtId="0" fontId="15" fillId="5"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3" fillId="3"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2" fillId="8" borderId="5" applyNumberFormat="0" applyFont="0" applyAlignment="0" applyProtection="0"/>
    <xf numFmtId="0" fontId="20" fillId="29" borderId="0" applyNumberFormat="0" applyBorder="0" applyAlignment="0" applyProtection="0"/>
    <xf numFmtId="0" fontId="20" fillId="17" borderId="0" applyNumberFormat="0" applyBorder="0" applyAlignment="0" applyProtection="0"/>
    <xf numFmtId="0" fontId="7" fillId="0" borderId="6" applyNumberFormat="0" applyFill="0" applyAlignment="0" applyProtection="0"/>
    <xf numFmtId="0" fontId="17" fillId="0" borderId="3" applyNumberFormat="0" applyFill="0" applyAlignment="0" applyProtection="0"/>
    <xf numFmtId="0" fontId="20" fillId="24"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0" fillId="9" borderId="0" applyNumberFormat="0" applyBorder="0" applyAlignment="0" applyProtection="0"/>
    <xf numFmtId="0" fontId="7" fillId="0" borderId="6" applyNumberFormat="0" applyFill="0" applyAlignment="0" applyProtection="0"/>
    <xf numFmtId="0" fontId="7" fillId="0" borderId="6" applyNumberFormat="0" applyFill="0" applyAlignment="0" applyProtection="0"/>
    <xf numFmtId="0" fontId="20" fillId="24" borderId="0" applyNumberFormat="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5" fillId="5" borderId="0" applyNumberFormat="0" applyBorder="0" applyAlignment="0" applyProtection="0"/>
    <xf numFmtId="0" fontId="20" fillId="21" borderId="0" applyNumberFormat="0" applyBorder="0" applyAlignment="0" applyProtection="0"/>
    <xf numFmtId="167" fontId="2" fillId="0" borderId="0" applyFont="0" applyFill="0" applyBorder="0" applyAlignment="0" applyProtection="0"/>
    <xf numFmtId="0" fontId="20" fillId="29" borderId="0" applyNumberFormat="0" applyBorder="0" applyAlignment="0" applyProtection="0"/>
    <xf numFmtId="0" fontId="19" fillId="0" borderId="0" applyNumberFormat="0" applyFill="0" applyBorder="0" applyAlignment="0" applyProtection="0"/>
    <xf numFmtId="0" fontId="20" fillId="32" borderId="0" applyNumberFormat="0" applyBorder="0" applyAlignment="0" applyProtection="0"/>
    <xf numFmtId="0" fontId="20" fillId="24" borderId="0" applyNumberFormat="0" applyBorder="0" applyAlignment="0" applyProtection="0"/>
    <xf numFmtId="0" fontId="20" fillId="29"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12" fillId="0" borderId="0" applyNumberFormat="0" applyFill="0" applyBorder="0" applyAlignment="0" applyProtection="0"/>
    <xf numFmtId="0" fontId="20" fillId="13"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0" fontId="16" fillId="6" borderId="1" applyNumberFormat="0" applyAlignment="0" applyProtection="0"/>
    <xf numFmtId="0" fontId="14" fillId="4" borderId="0" applyNumberFormat="0" applyBorder="0" applyAlignment="0" applyProtection="0"/>
    <xf numFmtId="0" fontId="20" fillId="28"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7" fillId="0" borderId="6" applyNumberFormat="0" applyFill="0" applyAlignment="0" applyProtection="0"/>
    <xf numFmtId="0" fontId="20" fillId="25" borderId="0" applyNumberFormat="0" applyBorder="0" applyAlignment="0" applyProtection="0"/>
    <xf numFmtId="0" fontId="14" fillId="4" borderId="0" applyNumberFormat="0" applyBorder="0" applyAlignment="0" applyProtection="0"/>
    <xf numFmtId="0" fontId="12" fillId="0" borderId="0" applyNumberFormat="0" applyFill="0" applyBorder="0" applyAlignment="0" applyProtection="0"/>
    <xf numFmtId="0" fontId="19" fillId="0" borderId="0" applyNumberFormat="0" applyFill="0" applyBorder="0" applyAlignment="0" applyProtection="0"/>
    <xf numFmtId="0" fontId="14" fillId="4"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7" fillId="0" borderId="6" applyNumberFormat="0" applyFill="0" applyAlignment="0" applyProtection="0"/>
    <xf numFmtId="0" fontId="20" fillId="25" borderId="0" applyNumberFormat="0" applyBorder="0" applyAlignment="0" applyProtection="0"/>
    <xf numFmtId="0" fontId="20" fillId="21" borderId="0" applyNumberFormat="0" applyBorder="0" applyAlignment="0" applyProtection="0"/>
    <xf numFmtId="0" fontId="20" fillId="12" borderId="0" applyNumberFormat="0" applyBorder="0" applyAlignment="0" applyProtection="0"/>
    <xf numFmtId="0" fontId="19" fillId="0" borderId="0" applyNumberFormat="0" applyFill="0" applyBorder="0" applyAlignment="0" applyProtection="0"/>
    <xf numFmtId="0" fontId="20" fillId="29" borderId="0" applyNumberFormat="0" applyBorder="0" applyAlignment="0" applyProtection="0"/>
    <xf numFmtId="0" fontId="20" fillId="21" borderId="0" applyNumberFormat="0" applyBorder="0" applyAlignment="0" applyProtection="0"/>
    <xf numFmtId="0" fontId="20" fillId="13" borderId="0" applyNumberFormat="0" applyBorder="0" applyAlignment="0" applyProtection="0"/>
    <xf numFmtId="0" fontId="20" fillId="12" borderId="0" applyNumberFormat="0" applyBorder="0" applyAlignment="0" applyProtection="0"/>
    <xf numFmtId="0" fontId="20" fillId="24" borderId="0" applyNumberFormat="0" applyBorder="0" applyAlignment="0" applyProtection="0"/>
    <xf numFmtId="0" fontId="15" fillId="5" borderId="0" applyNumberFormat="0" applyBorder="0" applyAlignment="0" applyProtection="0"/>
    <xf numFmtId="0" fontId="20" fillId="12" borderId="0" applyNumberFormat="0" applyBorder="0" applyAlignment="0" applyProtection="0"/>
    <xf numFmtId="0" fontId="13" fillId="3" borderId="0" applyNumberFormat="0" applyBorder="0" applyAlignment="0" applyProtection="0"/>
    <xf numFmtId="0" fontId="20" fillId="12" borderId="0" applyNumberFormat="0" applyBorder="0" applyAlignment="0" applyProtection="0"/>
    <xf numFmtId="0" fontId="15" fillId="5" borderId="0" applyNumberFormat="0" applyBorder="0" applyAlignment="0" applyProtection="0"/>
    <xf numFmtId="0" fontId="18" fillId="7" borderId="4" applyNumberFormat="0" applyAlignment="0" applyProtection="0"/>
    <xf numFmtId="0" fontId="13" fillId="3" borderId="0" applyNumberFormat="0" applyBorder="0" applyAlignment="0" applyProtection="0"/>
    <xf numFmtId="0" fontId="16" fillId="6" borderId="1" applyNumberFormat="0" applyAlignment="0" applyProtection="0"/>
    <xf numFmtId="0" fontId="20" fillId="9" borderId="0" applyNumberFormat="0" applyBorder="0" applyAlignment="0" applyProtection="0"/>
    <xf numFmtId="0" fontId="18" fillId="7" borderId="4" applyNumberFormat="0" applyAlignment="0" applyProtection="0"/>
    <xf numFmtId="0" fontId="20" fillId="9" borderId="0" applyNumberFormat="0" applyBorder="0" applyAlignment="0" applyProtection="0"/>
    <xf numFmtId="0" fontId="16" fillId="6" borderId="1" applyNumberFormat="0" applyAlignment="0" applyProtection="0"/>
    <xf numFmtId="0" fontId="20" fillId="25" borderId="0" applyNumberFormat="0" applyBorder="0" applyAlignment="0" applyProtection="0"/>
    <xf numFmtId="0" fontId="20" fillId="17" borderId="0" applyNumberFormat="0" applyBorder="0" applyAlignment="0" applyProtection="0"/>
    <xf numFmtId="0" fontId="20" fillId="16" borderId="0" applyNumberFormat="0" applyBorder="0" applyAlignment="0" applyProtection="0"/>
    <xf numFmtId="0" fontId="20" fillId="25" borderId="0" applyNumberFormat="0" applyBorder="0" applyAlignment="0" applyProtection="0"/>
    <xf numFmtId="0" fontId="20" fillId="20"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17" fillId="0" borderId="3" applyNumberFormat="0" applyFill="0" applyAlignment="0" applyProtection="0"/>
    <xf numFmtId="167" fontId="2" fillId="0" borderId="0" applyFont="0" applyFill="0" applyBorder="0" applyAlignment="0" applyProtection="0"/>
    <xf numFmtId="0" fontId="15" fillId="5" borderId="0" applyNumberFormat="0" applyBorder="0" applyAlignment="0" applyProtection="0"/>
    <xf numFmtId="0" fontId="2" fillId="19" borderId="0" applyNumberFormat="0" applyBorder="0" applyAlignment="0" applyProtection="0"/>
    <xf numFmtId="0" fontId="17" fillId="0" borderId="3" applyNumberFormat="0" applyFill="0" applyAlignment="0" applyProtection="0"/>
    <xf numFmtId="0" fontId="12" fillId="0" borderId="0" applyNumberFormat="0" applyFill="0" applyBorder="0" applyAlignment="0" applyProtection="0"/>
    <xf numFmtId="0" fontId="20" fillId="17"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3" fillId="3" borderId="0" applyNumberFormat="0" applyBorder="0" applyAlignment="0" applyProtection="0"/>
    <xf numFmtId="0" fontId="15" fillId="5" borderId="0" applyNumberFormat="0" applyBorder="0" applyAlignment="0" applyProtection="0"/>
    <xf numFmtId="0" fontId="18" fillId="7" borderId="4" applyNumberFormat="0" applyAlignment="0" applyProtection="0"/>
    <xf numFmtId="167" fontId="2" fillId="0" borderId="0" applyFont="0" applyFill="0" applyBorder="0" applyAlignment="0" applyProtection="0"/>
    <xf numFmtId="0" fontId="13" fillId="3" borderId="0" applyNumberFormat="0" applyBorder="0" applyAlignment="0" applyProtection="0"/>
    <xf numFmtId="0" fontId="20" fillId="29" borderId="0" applyNumberFormat="0" applyBorder="0" applyAlignment="0" applyProtection="0"/>
    <xf numFmtId="0" fontId="20" fillId="21" borderId="0" applyNumberFormat="0" applyBorder="0" applyAlignment="0" applyProtection="0"/>
    <xf numFmtId="0" fontId="20" fillId="17" borderId="0" applyNumberFormat="0" applyBorder="0" applyAlignment="0" applyProtection="0"/>
    <xf numFmtId="0" fontId="20" fillId="24" borderId="0" applyNumberFormat="0" applyBorder="0" applyAlignment="0" applyProtection="0"/>
    <xf numFmtId="0" fontId="20" fillId="9" borderId="0" applyNumberFormat="0" applyBorder="0" applyAlignment="0" applyProtection="0"/>
    <xf numFmtId="0" fontId="20" fillId="21" borderId="0" applyNumberFormat="0" applyBorder="0" applyAlignment="0" applyProtection="0"/>
    <xf numFmtId="0" fontId="18" fillId="7" borderId="4" applyNumberFormat="0" applyAlignment="0" applyProtection="0"/>
    <xf numFmtId="0" fontId="12" fillId="0" borderId="0" applyNumberFormat="0" applyFill="0" applyBorder="0" applyAlignment="0" applyProtection="0"/>
    <xf numFmtId="0" fontId="18" fillId="7" borderId="4" applyNumberFormat="0" applyAlignment="0" applyProtection="0"/>
    <xf numFmtId="0" fontId="20" fillId="9" borderId="0" applyNumberFormat="0" applyBorder="0" applyAlignment="0" applyProtection="0"/>
    <xf numFmtId="0" fontId="20" fillId="17" borderId="0" applyNumberFormat="0" applyBorder="0" applyAlignment="0" applyProtection="0"/>
    <xf numFmtId="0" fontId="2" fillId="10" borderId="0" applyNumberFormat="0" applyBorder="0" applyAlignment="0" applyProtection="0"/>
    <xf numFmtId="0" fontId="20" fillId="17" borderId="0" applyNumberFormat="0" applyBorder="0" applyAlignment="0" applyProtection="0"/>
    <xf numFmtId="0" fontId="20" fillId="21" borderId="0" applyNumberFormat="0" applyBorder="0" applyAlignment="0" applyProtection="0"/>
    <xf numFmtId="0" fontId="16" fillId="6" borderId="1" applyNumberFormat="0" applyAlignment="0" applyProtection="0"/>
    <xf numFmtId="0" fontId="20" fillId="25" borderId="0" applyNumberFormat="0" applyBorder="0" applyAlignment="0" applyProtection="0"/>
    <xf numFmtId="0" fontId="17" fillId="0" borderId="3" applyNumberFormat="0" applyFill="0" applyAlignment="0" applyProtection="0"/>
    <xf numFmtId="0" fontId="17" fillId="0" borderId="3" applyNumberFormat="0" applyFill="0" applyAlignment="0" applyProtection="0"/>
    <xf numFmtId="0" fontId="20" fillId="21" borderId="0" applyNumberFormat="0" applyBorder="0" applyAlignment="0" applyProtection="0"/>
    <xf numFmtId="0" fontId="20" fillId="17" borderId="0" applyNumberFormat="0" applyBorder="0" applyAlignment="0" applyProtection="0"/>
    <xf numFmtId="0" fontId="20" fillId="9" borderId="0" applyNumberFormat="0" applyBorder="0" applyAlignment="0" applyProtection="0"/>
    <xf numFmtId="0" fontId="12" fillId="0" borderId="0" applyNumberFormat="0" applyFill="0" applyBorder="0" applyAlignment="0" applyProtection="0"/>
    <xf numFmtId="0" fontId="20" fillId="25" borderId="0" applyNumberFormat="0" applyBorder="0" applyAlignment="0" applyProtection="0"/>
    <xf numFmtId="0" fontId="20" fillId="9" borderId="0" applyNumberFormat="0" applyBorder="0" applyAlignment="0" applyProtection="0"/>
    <xf numFmtId="0" fontId="18" fillId="7" borderId="4" applyNumberFormat="0" applyAlignment="0" applyProtection="0"/>
    <xf numFmtId="0" fontId="14" fillId="4"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20" fillId="24" borderId="0" applyNumberFormat="0" applyBorder="0" applyAlignment="0" applyProtection="0"/>
    <xf numFmtId="0" fontId="20" fillId="16"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16" fillId="6" borderId="1" applyNumberFormat="0" applyAlignment="0" applyProtection="0"/>
    <xf numFmtId="0" fontId="20" fillId="13" borderId="0" applyNumberFormat="0" applyBorder="0" applyAlignment="0" applyProtection="0"/>
    <xf numFmtId="0" fontId="14" fillId="4" borderId="0" applyNumberFormat="0" applyBorder="0" applyAlignment="0" applyProtection="0"/>
    <xf numFmtId="0" fontId="20" fillId="13" borderId="0" applyNumberFormat="0" applyBorder="0" applyAlignment="0" applyProtection="0"/>
    <xf numFmtId="0" fontId="16" fillId="6" borderId="1" applyNumberFormat="0" applyAlignment="0" applyProtection="0"/>
    <xf numFmtId="167" fontId="2" fillId="0" borderId="0" applyFont="0" applyFill="0" applyBorder="0" applyAlignment="0" applyProtection="0"/>
    <xf numFmtId="0" fontId="19" fillId="0" borderId="0" applyNumberFormat="0" applyFill="0" applyBorder="0" applyAlignment="0" applyProtection="0"/>
    <xf numFmtId="0" fontId="20" fillId="16" borderId="0" applyNumberFormat="0" applyBorder="0" applyAlignment="0" applyProtection="0"/>
    <xf numFmtId="0" fontId="20" fillId="28" borderId="0" applyNumberFormat="0" applyBorder="0" applyAlignment="0" applyProtection="0"/>
    <xf numFmtId="0" fontId="12" fillId="0" borderId="0" applyNumberFormat="0" applyFill="0" applyBorder="0" applyAlignment="0" applyProtection="0"/>
    <xf numFmtId="0" fontId="20" fillId="32" borderId="0" applyNumberFormat="0" applyBorder="0" applyAlignment="0" applyProtection="0"/>
    <xf numFmtId="0" fontId="14" fillId="4" borderId="0" applyNumberFormat="0" applyBorder="0" applyAlignment="0" applyProtection="0"/>
    <xf numFmtId="0" fontId="17" fillId="0" borderId="3" applyNumberFormat="0" applyFill="0" applyAlignment="0" applyProtection="0"/>
    <xf numFmtId="0" fontId="20" fillId="28" borderId="0" applyNumberFormat="0" applyBorder="0" applyAlignment="0" applyProtection="0"/>
    <xf numFmtId="0" fontId="20" fillId="32" borderId="0" applyNumberFormat="0" applyBorder="0" applyAlignment="0" applyProtection="0"/>
    <xf numFmtId="0" fontId="20" fillId="20" borderId="0" applyNumberFormat="0" applyBorder="0" applyAlignment="0" applyProtection="0"/>
    <xf numFmtId="0" fontId="20" fillId="16" borderId="0" applyNumberFormat="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20" borderId="0" applyNumberFormat="0" applyBorder="0" applyAlignment="0" applyProtection="0"/>
    <xf numFmtId="0" fontId="20" fillId="20" borderId="0" applyNumberFormat="0" applyBorder="0" applyAlignment="0" applyProtection="0"/>
    <xf numFmtId="0" fontId="17" fillId="0" borderId="3" applyNumberFormat="0" applyFill="0" applyAlignment="0" applyProtection="0"/>
    <xf numFmtId="0" fontId="16" fillId="6" borderId="1" applyNumberFormat="0" applyAlignment="0" applyProtection="0"/>
    <xf numFmtId="0" fontId="13" fillId="3" borderId="0" applyNumberFormat="0" applyBorder="0" applyAlignment="0" applyProtection="0"/>
    <xf numFmtId="0" fontId="20" fillId="20" borderId="0" applyNumberFormat="0" applyBorder="0" applyAlignment="0" applyProtection="0"/>
    <xf numFmtId="0" fontId="20" fillId="28" borderId="0" applyNumberFormat="0" applyBorder="0" applyAlignment="0" applyProtection="0"/>
    <xf numFmtId="0" fontId="20" fillId="16" borderId="0" applyNumberFormat="0" applyBorder="0" applyAlignment="0" applyProtection="0"/>
    <xf numFmtId="0" fontId="20" fillId="12" borderId="0" applyNumberFormat="0" applyBorder="0" applyAlignment="0" applyProtection="0"/>
    <xf numFmtId="0" fontId="15" fillId="5" borderId="0" applyNumberFormat="0" applyBorder="0" applyAlignment="0" applyProtection="0"/>
    <xf numFmtId="0" fontId="20" fillId="29" borderId="0" applyNumberFormat="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18" fillId="7" borderId="4" applyNumberFormat="0" applyAlignment="0" applyProtection="0"/>
    <xf numFmtId="0" fontId="20" fillId="32" borderId="0" applyNumberFormat="0" applyBorder="0" applyAlignment="0" applyProtection="0"/>
    <xf numFmtId="0" fontId="2" fillId="26" borderId="0" applyNumberFormat="0" applyBorder="0" applyAlignment="0" applyProtection="0"/>
    <xf numFmtId="0" fontId="13" fillId="3" borderId="0" applyNumberFormat="0" applyBorder="0" applyAlignment="0" applyProtection="0"/>
    <xf numFmtId="0" fontId="7" fillId="0" borderId="6" applyNumberFormat="0" applyFill="0" applyAlignment="0" applyProtection="0"/>
    <xf numFmtId="0" fontId="20" fillId="16" borderId="0" applyNumberFormat="0" applyBorder="0" applyAlignment="0" applyProtection="0"/>
    <xf numFmtId="0" fontId="7" fillId="0" borderId="6" applyNumberFormat="0" applyFill="0" applyAlignment="0" applyProtection="0"/>
    <xf numFmtId="0" fontId="17" fillId="0" borderId="3" applyNumberFormat="0" applyFill="0" applyAlignment="0" applyProtection="0"/>
    <xf numFmtId="0" fontId="20" fillId="20" borderId="0" applyNumberFormat="0" applyBorder="0" applyAlignment="0" applyProtection="0"/>
    <xf numFmtId="167" fontId="2" fillId="0" borderId="0" applyFont="0" applyFill="0" applyBorder="0" applyAlignment="0" applyProtection="0"/>
    <xf numFmtId="0" fontId="19" fillId="0" borderId="0" applyNumberFormat="0" applyFill="0" applyBorder="0" applyAlignment="0" applyProtection="0"/>
    <xf numFmtId="0" fontId="20" fillId="9" borderId="0" applyNumberFormat="0" applyBorder="0" applyAlignment="0" applyProtection="0"/>
    <xf numFmtId="0" fontId="14" fillId="4" borderId="0" applyNumberFormat="0" applyBorder="0" applyAlignment="0" applyProtection="0"/>
    <xf numFmtId="0" fontId="20" fillId="17" borderId="0" applyNumberFormat="0" applyBorder="0" applyAlignment="0" applyProtection="0"/>
    <xf numFmtId="0" fontId="15" fillId="5" borderId="0" applyNumberFormat="0" applyBorder="0" applyAlignment="0" applyProtection="0"/>
    <xf numFmtId="0" fontId="20" fillId="16" borderId="0" applyNumberFormat="0" applyBorder="0" applyAlignment="0" applyProtection="0"/>
    <xf numFmtId="0" fontId="7" fillId="0" borderId="6" applyNumberFormat="0" applyFill="0" applyAlignment="0" applyProtection="0"/>
    <xf numFmtId="0" fontId="20" fillId="24" borderId="0" applyNumberFormat="0" applyBorder="0" applyAlignment="0" applyProtection="0"/>
    <xf numFmtId="0" fontId="18" fillId="7" borderId="4" applyNumberFormat="0" applyAlignment="0" applyProtection="0"/>
    <xf numFmtId="0" fontId="20" fillId="13" borderId="0" applyNumberFormat="0" applyBorder="0" applyAlignment="0" applyProtection="0"/>
    <xf numFmtId="0" fontId="13" fillId="3"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15" fillId="5" borderId="0" applyNumberFormat="0" applyBorder="0" applyAlignment="0" applyProtection="0"/>
    <xf numFmtId="0" fontId="20" fillId="28" borderId="0" applyNumberFormat="0" applyBorder="0" applyAlignment="0" applyProtection="0"/>
    <xf numFmtId="0" fontId="20" fillId="21" borderId="0" applyNumberFormat="0" applyBorder="0" applyAlignment="0" applyProtection="0"/>
    <xf numFmtId="0" fontId="12" fillId="0" borderId="0" applyNumberFormat="0" applyFill="0" applyBorder="0" applyAlignment="0" applyProtection="0"/>
    <xf numFmtId="0" fontId="20" fillId="20" borderId="0" applyNumberFormat="0" applyBorder="0" applyAlignment="0" applyProtection="0"/>
    <xf numFmtId="168" fontId="2" fillId="0" borderId="0" applyFont="0" applyFill="0" applyBorder="0" applyAlignment="0" applyProtection="0"/>
    <xf numFmtId="0" fontId="20" fillId="25" borderId="0" applyNumberFormat="0" applyBorder="0" applyAlignment="0" applyProtection="0"/>
    <xf numFmtId="0" fontId="2" fillId="11" borderId="0" applyNumberFormat="0" applyBorder="0" applyAlignment="0" applyProtection="0"/>
    <xf numFmtId="0" fontId="20" fillId="13" borderId="0" applyNumberFormat="0" applyBorder="0" applyAlignment="0" applyProtection="0"/>
    <xf numFmtId="0" fontId="15" fillId="5" borderId="0" applyNumberFormat="0" applyBorder="0" applyAlignment="0" applyProtection="0"/>
    <xf numFmtId="0" fontId="20" fillId="12" borderId="0" applyNumberFormat="0" applyBorder="0" applyAlignment="0" applyProtection="0"/>
    <xf numFmtId="0" fontId="7" fillId="0" borderId="6" applyNumberFormat="0" applyFill="0" applyAlignment="0" applyProtection="0"/>
    <xf numFmtId="0" fontId="20" fillId="13" borderId="0" applyNumberFormat="0" applyBorder="0" applyAlignment="0" applyProtection="0"/>
    <xf numFmtId="167" fontId="2" fillId="0" borderId="0" applyFont="0" applyFill="0" applyBorder="0" applyAlignment="0" applyProtection="0"/>
    <xf numFmtId="0" fontId="16" fillId="6" borderId="1" applyNumberFormat="0" applyAlignment="0" applyProtection="0"/>
    <xf numFmtId="0" fontId="14" fillId="4" borderId="0" applyNumberFormat="0" applyBorder="0" applyAlignment="0" applyProtection="0"/>
    <xf numFmtId="168" fontId="2" fillId="0" borderId="0" applyFont="0" applyFill="0" applyBorder="0" applyAlignment="0" applyProtection="0"/>
    <xf numFmtId="0" fontId="18" fillId="7" borderId="4" applyNumberFormat="0" applyAlignment="0" applyProtection="0"/>
    <xf numFmtId="0" fontId="2" fillId="18"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32"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16" fillId="6" borderId="1" applyNumberFormat="0" applyAlignment="0" applyProtection="0"/>
    <xf numFmtId="0" fontId="20" fillId="28" borderId="0" applyNumberFormat="0" applyBorder="0" applyAlignment="0" applyProtection="0"/>
    <xf numFmtId="0" fontId="20" fillId="29" borderId="0" applyNumberFormat="0" applyBorder="0" applyAlignment="0" applyProtection="0"/>
    <xf numFmtId="0" fontId="20" fillId="24"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24"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4" fillId="4" borderId="0" applyNumberFormat="0" applyBorder="0" applyAlignment="0" applyProtection="0"/>
    <xf numFmtId="0" fontId="12" fillId="0" borderId="0" applyNumberFormat="0" applyFill="0" applyBorder="0" applyAlignment="0" applyProtection="0"/>
    <xf numFmtId="0" fontId="2" fillId="15"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5" fillId="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12" fillId="0" borderId="0" applyNumberForma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9"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168" fontId="2" fillId="0" borderId="0" applyFont="0" applyFill="0" applyBorder="0" applyAlignment="0" applyProtection="0"/>
    <xf numFmtId="0" fontId="20" fillId="13"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6" fillId="6" borderId="1"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2" fillId="8" borderId="5" applyNumberFormat="0" applyFont="0" applyAlignment="0" applyProtection="0"/>
    <xf numFmtId="0" fontId="20" fillId="16" borderId="0" applyNumberFormat="0" applyBorder="0" applyAlignment="0" applyProtection="0"/>
    <xf numFmtId="0" fontId="20" fillId="17" borderId="0" applyNumberFormat="0" applyBorder="0" applyAlignment="0" applyProtection="0"/>
    <xf numFmtId="0" fontId="20" fillId="2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7" fillId="0" borderId="6" applyNumberFormat="0" applyFill="0" applyAlignment="0" applyProtection="0"/>
    <xf numFmtId="0" fontId="20" fillId="32" borderId="0" applyNumberFormat="0" applyBorder="0" applyAlignment="0" applyProtection="0"/>
    <xf numFmtId="0" fontId="12" fillId="0" borderId="0" applyNumberFormat="0" applyFill="0" applyBorder="0" applyAlignment="0" applyProtection="0"/>
    <xf numFmtId="0" fontId="20" fillId="9" borderId="0" applyNumberFormat="0" applyBorder="0" applyAlignment="0" applyProtection="0"/>
    <xf numFmtId="0" fontId="20" fillId="20" borderId="0" applyNumberFormat="0" applyBorder="0" applyAlignment="0" applyProtection="0"/>
    <xf numFmtId="0" fontId="20" fillId="17" borderId="0" applyNumberFormat="0" applyBorder="0" applyAlignment="0" applyProtection="0"/>
    <xf numFmtId="0" fontId="16" fillId="6" borderId="1" applyNumberFormat="0" applyAlignment="0" applyProtection="0"/>
    <xf numFmtId="0" fontId="13" fillId="3" borderId="0" applyNumberFormat="0" applyBorder="0" applyAlignment="0" applyProtection="0"/>
    <xf numFmtId="0" fontId="17" fillId="0" borderId="3" applyNumberFormat="0" applyFill="0" applyAlignment="0" applyProtection="0"/>
    <xf numFmtId="167" fontId="2" fillId="0" borderId="0" applyFont="0" applyFill="0" applyBorder="0" applyAlignment="0" applyProtection="0"/>
    <xf numFmtId="0" fontId="20" fillId="17" borderId="0" applyNumberFormat="0" applyBorder="0" applyAlignment="0" applyProtection="0"/>
    <xf numFmtId="0" fontId="20" fillId="21" borderId="0" applyNumberFormat="0" applyBorder="0" applyAlignment="0" applyProtection="0"/>
    <xf numFmtId="168" fontId="2" fillId="0" borderId="0" applyFont="0" applyFill="0" applyBorder="0" applyAlignment="0" applyProtection="0"/>
    <xf numFmtId="0" fontId="20" fillId="12"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13" fillId="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5"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1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17" fillId="0" borderId="3" applyNumberFormat="0" applyFill="0" applyAlignment="0" applyProtection="0"/>
    <xf numFmtId="0" fontId="20" fillId="32"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0" fillId="32" borderId="0" applyNumberFormat="0" applyBorder="0" applyAlignment="0" applyProtection="0"/>
    <xf numFmtId="0" fontId="17" fillId="0" borderId="3" applyNumberFormat="0" applyFill="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18" fillId="7" borderId="4"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9" borderId="0" applyNumberFormat="0" applyBorder="0" applyAlignment="0" applyProtection="0"/>
    <xf numFmtId="0" fontId="14" fillId="4"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7" fillId="0" borderId="6" applyNumberFormat="0" applyFill="0" applyAlignment="0" applyProtection="0"/>
    <xf numFmtId="0" fontId="20" fillId="24" borderId="0" applyNumberFormat="0" applyBorder="0" applyAlignment="0" applyProtection="0"/>
    <xf numFmtId="0" fontId="20" fillId="25"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8" fillId="7" borderId="4"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8" fillId="7" borderId="4" applyNumberFormat="0" applyAlignment="0" applyProtection="0"/>
    <xf numFmtId="0" fontId="17" fillId="0" borderId="3"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12"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6"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26" borderId="0" applyNumberFormat="0" applyBorder="0" applyAlignment="0" applyProtection="0"/>
    <xf numFmtId="0" fontId="20" fillId="24" borderId="0" applyNumberFormat="0" applyBorder="0" applyAlignment="0" applyProtection="0"/>
    <xf numFmtId="0" fontId="20" fillId="32" borderId="0" applyNumberFormat="0" applyBorder="0" applyAlignment="0" applyProtection="0"/>
    <xf numFmtId="168" fontId="2" fillId="0" borderId="0" applyFont="0" applyFill="0" applyBorder="0" applyAlignment="0" applyProtection="0"/>
    <xf numFmtId="0" fontId="19" fillId="0" borderId="0" applyNumberForma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7" fillId="0" borderId="3" applyNumberFormat="0" applyFill="0" applyAlignment="0" applyProtection="0"/>
    <xf numFmtId="0" fontId="7" fillId="0" borderId="6" applyNumberFormat="0" applyFill="0" applyAlignment="0" applyProtection="0"/>
    <xf numFmtId="0" fontId="20" fillId="9" borderId="0" applyNumberFormat="0" applyBorder="0" applyAlignment="0" applyProtection="0"/>
    <xf numFmtId="0" fontId="17" fillId="0" borderId="3" applyNumberFormat="0" applyFill="0" applyAlignment="0" applyProtection="0"/>
    <xf numFmtId="0" fontId="16" fillId="6" borderId="1"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7" fillId="0" borderId="3" applyNumberFormat="0" applyFill="0" applyAlignment="0" applyProtection="0"/>
    <xf numFmtId="0" fontId="20" fillId="16" borderId="0" applyNumberFormat="0" applyBorder="0" applyAlignment="0" applyProtection="0"/>
    <xf numFmtId="0" fontId="20" fillId="17" borderId="0" applyNumberFormat="0" applyBorder="0" applyAlignment="0" applyProtection="0"/>
    <xf numFmtId="167" fontId="2" fillId="0" borderId="0" applyFon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15" fillId="5"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9" borderId="0" applyNumberFormat="0" applyBorder="0" applyAlignment="0" applyProtection="0"/>
    <xf numFmtId="0" fontId="20" fillId="32" borderId="0" applyNumberFormat="0" applyBorder="0" applyAlignment="0" applyProtection="0"/>
    <xf numFmtId="0" fontId="19" fillId="0" borderId="0" applyNumberForma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6" fillId="6" borderId="1"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6" fillId="6" borderId="1" applyNumberFormat="0" applyAlignment="0" applyProtection="0"/>
    <xf numFmtId="0" fontId="15" fillId="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27" borderId="0" applyNumberFormat="0" applyBorder="0" applyAlignment="0" applyProtection="0"/>
    <xf numFmtId="0" fontId="18" fillId="7" borderId="4" applyNumberFormat="0" applyAlignment="0" applyProtection="0"/>
    <xf numFmtId="0" fontId="20" fillId="20"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6"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7" fillId="0" borderId="6" applyNumberFormat="0" applyFill="0" applyAlignment="0" applyProtection="0"/>
    <xf numFmtId="0" fontId="20" fillId="32" borderId="0" applyNumberFormat="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3"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9"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6" fillId="6" borderId="1"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167" fontId="2" fillId="0" borderId="0" applyFon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17" fillId="0" borderId="3" applyNumberFormat="0" applyFill="0" applyAlignment="0" applyProtection="0"/>
    <xf numFmtId="0" fontId="20" fillId="24"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5" fillId="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9"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0"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20" fillId="21"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168" fontId="2" fillId="0" borderId="0" applyFon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20" fillId="20" borderId="0" applyNumberFormat="0" applyBorder="0" applyAlignment="0" applyProtection="0"/>
    <xf numFmtId="0" fontId="13" fillId="3" borderId="0" applyNumberFormat="0" applyBorder="0" applyAlignment="0" applyProtection="0"/>
    <xf numFmtId="0" fontId="16" fillId="6" borderId="1" applyNumberFormat="0" applyAlignment="0" applyProtection="0"/>
    <xf numFmtId="167" fontId="2" fillId="0" borderId="0" applyFont="0" applyFill="0" applyBorder="0" applyAlignment="0" applyProtection="0"/>
    <xf numFmtId="0" fontId="20" fillId="17" borderId="0" applyNumberFormat="0" applyBorder="0" applyAlignment="0" applyProtection="0"/>
    <xf numFmtId="0" fontId="20" fillId="21" borderId="0" applyNumberFormat="0" applyBorder="0" applyAlignment="0" applyProtection="0"/>
    <xf numFmtId="168" fontId="2" fillId="0" borderId="0" applyFont="0" applyFill="0" applyBorder="0" applyAlignment="0" applyProtection="0"/>
    <xf numFmtId="0" fontId="20" fillId="12" borderId="0" applyNumberFormat="0" applyBorder="0" applyAlignment="0" applyProtection="0"/>
    <xf numFmtId="0" fontId="20" fillId="9"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0" fillId="28" borderId="0" applyNumberFormat="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13" fillId="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7" fillId="0" borderId="6" applyNumberFormat="0" applyFill="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7" fillId="0" borderId="6" applyNumberFormat="0" applyFill="0" applyAlignment="0" applyProtection="0"/>
    <xf numFmtId="0" fontId="20" fillId="32"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18" fillId="7" borderId="4"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8" fillId="7" borderId="4"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8" fillId="7" borderId="4" applyNumberFormat="0" applyAlignment="0" applyProtection="0"/>
    <xf numFmtId="0" fontId="17" fillId="0" borderId="3"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6"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0" fillId="24" borderId="0" applyNumberFormat="0" applyBorder="0" applyAlignment="0" applyProtection="0"/>
    <xf numFmtId="0" fontId="20" fillId="32" borderId="0" applyNumberFormat="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7" fillId="0" borderId="3" applyNumberFormat="0" applyFill="0" applyAlignment="0" applyProtection="0"/>
    <xf numFmtId="0" fontId="7" fillId="0" borderId="6" applyNumberFormat="0" applyFill="0" applyAlignment="0" applyProtection="0"/>
    <xf numFmtId="0" fontId="20" fillId="9" borderId="0" applyNumberFormat="0" applyBorder="0" applyAlignment="0" applyProtection="0"/>
    <xf numFmtId="0" fontId="17" fillId="0" borderId="3" applyNumberFormat="0" applyFill="0" applyAlignment="0" applyProtection="0"/>
    <xf numFmtId="0" fontId="16" fillId="6" borderId="1"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6" fillId="6" borderId="1"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6" fillId="6" borderId="1" applyNumberFormat="0" applyAlignment="0" applyProtection="0"/>
    <xf numFmtId="0" fontId="15" fillId="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3"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7" fillId="0" borderId="6" applyNumberFormat="0" applyFill="0" applyAlignment="0" applyProtection="0"/>
    <xf numFmtId="0" fontId="20" fillId="32" borderId="0" applyNumberFormat="0" applyBorder="0" applyAlignment="0" applyProtection="0"/>
    <xf numFmtId="0" fontId="20" fillId="9" borderId="0" applyNumberFormat="0" applyBorder="0" applyAlignment="0" applyProtection="0"/>
    <xf numFmtId="0" fontId="20" fillId="24"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8" fillId="7" borderId="4" applyNumberFormat="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4" fillId="4"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8" fillId="7" borderId="4" applyNumberFormat="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28"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9"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7" fillId="0" borderId="6" applyNumberFormat="0" applyFill="0" applyAlignment="0" applyProtection="0"/>
    <xf numFmtId="0" fontId="20" fillId="20" borderId="0" applyNumberFormat="0" applyBorder="0" applyAlignment="0" applyProtection="0"/>
    <xf numFmtId="0" fontId="20" fillId="13"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0" fillId="16" borderId="0" applyNumberFormat="0" applyBorder="0" applyAlignment="0" applyProtection="0"/>
    <xf numFmtId="0" fontId="7" fillId="0" borderId="6" applyNumberFormat="0" applyFill="0" applyAlignment="0" applyProtection="0"/>
    <xf numFmtId="0" fontId="20" fillId="9" borderId="0" applyNumberFormat="0" applyBorder="0" applyAlignment="0" applyProtection="0"/>
    <xf numFmtId="0" fontId="7" fillId="0" borderId="6"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5" fillId="5" borderId="0" applyNumberFormat="0" applyBorder="0" applyAlignment="0" applyProtection="0"/>
    <xf numFmtId="0" fontId="14" fillId="4"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168" fontId="2" fillId="0" borderId="0" applyFon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20" fillId="20" borderId="0" applyNumberFormat="0" applyBorder="0" applyAlignment="0" applyProtection="0"/>
    <xf numFmtId="0" fontId="14" fillId="4" borderId="0" applyNumberFormat="0" applyBorder="0" applyAlignment="0" applyProtection="0"/>
    <xf numFmtId="0" fontId="13" fillId="3" borderId="0" applyNumberFormat="0" applyBorder="0" applyAlignment="0" applyProtection="0"/>
    <xf numFmtId="0" fontId="15" fillId="5" borderId="0" applyNumberFormat="0" applyBorder="0" applyAlignment="0" applyProtection="0"/>
    <xf numFmtId="167" fontId="2" fillId="0" borderId="0" applyFont="0" applyFill="0" applyBorder="0" applyAlignment="0" applyProtection="0"/>
    <xf numFmtId="0" fontId="20" fillId="17" borderId="0" applyNumberFormat="0" applyBorder="0" applyAlignment="0" applyProtection="0"/>
    <xf numFmtId="0" fontId="20" fillId="21" borderId="0" applyNumberFormat="0" applyBorder="0" applyAlignment="0" applyProtection="0"/>
    <xf numFmtId="168" fontId="2" fillId="0" borderId="0" applyFont="0" applyFill="0" applyBorder="0" applyAlignment="0" applyProtection="0"/>
    <xf numFmtId="0" fontId="20" fillId="12" borderId="0" applyNumberFormat="0" applyBorder="0" applyAlignment="0" applyProtection="0"/>
    <xf numFmtId="0" fontId="20" fillId="9"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13" fillId="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13" fillId="3"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6" borderId="0" applyNumberFormat="0" applyBorder="0" applyAlignment="0" applyProtection="0"/>
    <xf numFmtId="0" fontId="20" fillId="32"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18" fillId="7" borderId="4"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8" fillId="7" borderId="4"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8" fillId="7" borderId="4" applyNumberFormat="0" applyAlignment="0" applyProtection="0"/>
    <xf numFmtId="0" fontId="17" fillId="0" borderId="3"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6" borderId="0" applyNumberFormat="0" applyBorder="0" applyAlignment="0" applyProtection="0"/>
    <xf numFmtId="0" fontId="7" fillId="0" borderId="6" applyNumberFormat="0" applyFill="0" applyAlignment="0" applyProtection="0"/>
    <xf numFmtId="0" fontId="20" fillId="28" borderId="0" applyNumberFormat="0" applyBorder="0" applyAlignment="0" applyProtection="0"/>
    <xf numFmtId="0" fontId="20" fillId="29" borderId="0" applyNumberFormat="0" applyBorder="0" applyAlignment="0" applyProtection="0"/>
    <xf numFmtId="0" fontId="20" fillId="29" borderId="0" applyNumberFormat="0" applyBorder="0" applyAlignment="0" applyProtection="0"/>
    <xf numFmtId="0" fontId="20" fillId="24" borderId="0" applyNumberFormat="0" applyBorder="0" applyAlignment="0" applyProtection="0"/>
    <xf numFmtId="0" fontId="20" fillId="32" borderId="0" applyNumberFormat="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7" fillId="0" borderId="3" applyNumberFormat="0" applyFill="0" applyAlignment="0" applyProtection="0"/>
    <xf numFmtId="0" fontId="7" fillId="0" borderId="6" applyNumberFormat="0" applyFill="0" applyAlignment="0" applyProtection="0"/>
    <xf numFmtId="0" fontId="20" fillId="9" borderId="0" applyNumberFormat="0" applyBorder="0" applyAlignment="0" applyProtection="0"/>
    <xf numFmtId="0" fontId="17" fillId="0" borderId="3" applyNumberFormat="0" applyFill="0" applyAlignment="0" applyProtection="0"/>
    <xf numFmtId="0" fontId="16" fillId="6" borderId="1"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6" fillId="6" borderId="1"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6" fillId="6" borderId="1" applyNumberFormat="0" applyAlignment="0" applyProtection="0"/>
    <xf numFmtId="0" fontId="15" fillId="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2"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7" fillId="0" borderId="6" applyNumberFormat="0" applyFill="0" applyAlignment="0" applyProtection="0"/>
    <xf numFmtId="0" fontId="20" fillId="32" borderId="0" applyNumberFormat="0" applyBorder="0" applyAlignment="0" applyProtection="0"/>
    <xf numFmtId="0" fontId="20" fillId="9" borderId="0" applyNumberFormat="0" applyBorder="0" applyAlignment="0" applyProtection="0"/>
    <xf numFmtId="0" fontId="20" fillId="2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7" fillId="0" borderId="3" applyNumberFormat="0" applyFill="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7" fillId="0" borderId="6"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12" fillId="0" borderId="0" applyNumberForma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168" fontId="2" fillId="0" borderId="0" applyFont="0" applyFill="0" applyBorder="0" applyAlignment="0" applyProtection="0"/>
    <xf numFmtId="0" fontId="2" fillId="15"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3" fillId="3"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7" fillId="0" borderId="3" applyNumberFormat="0" applyFill="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166" fontId="2" fillId="0" borderId="0" applyFont="0" applyFill="0" applyBorder="0" applyAlignment="0" applyProtection="0"/>
    <xf numFmtId="0" fontId="2" fillId="8" borderId="5"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5" applyNumberFormat="0" applyFont="0" applyAlignment="0" applyProtection="0"/>
    <xf numFmtId="0" fontId="2" fillId="8" borderId="5" applyNumberFormat="0" applyFont="0" applyAlignment="0" applyProtection="0"/>
    <xf numFmtId="0" fontId="2" fillId="8" borderId="5" applyNumberFormat="0" applyFont="0" applyAlignment="0" applyProtection="0"/>
    <xf numFmtId="166" fontId="2" fillId="0" borderId="0" applyFont="0" applyFill="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13" fillId="3" borderId="0" applyNumberFormat="0" applyBorder="0" applyAlignment="0" applyProtection="0"/>
    <xf numFmtId="0" fontId="7" fillId="0" borderId="6" applyNumberFormat="0" applyFill="0" applyAlignment="0" applyProtection="0"/>
    <xf numFmtId="0" fontId="20" fillId="16" borderId="0" applyNumberFormat="0" applyBorder="0" applyAlignment="0" applyProtection="0"/>
    <xf numFmtId="0" fontId="7" fillId="0" borderId="6" applyNumberFormat="0" applyFill="0" applyAlignment="0" applyProtection="0"/>
    <xf numFmtId="0" fontId="17" fillId="0" borderId="3" applyNumberFormat="0" applyFill="0" applyAlignment="0" applyProtection="0"/>
    <xf numFmtId="167" fontId="2" fillId="0" borderId="0" applyFont="0" applyFill="0" applyBorder="0" applyAlignment="0" applyProtection="0"/>
    <xf numFmtId="0" fontId="19" fillId="0" borderId="0" applyNumberFormat="0" applyFill="0" applyBorder="0" applyAlignment="0" applyProtection="0"/>
    <xf numFmtId="0" fontId="20" fillId="9" borderId="0" applyNumberFormat="0" applyBorder="0" applyAlignment="0" applyProtection="0"/>
    <xf numFmtId="0" fontId="14" fillId="4" borderId="0" applyNumberFormat="0" applyBorder="0" applyAlignment="0" applyProtection="0"/>
    <xf numFmtId="0" fontId="20" fillId="17" borderId="0" applyNumberFormat="0" applyBorder="0" applyAlignment="0" applyProtection="0"/>
    <xf numFmtId="0" fontId="15" fillId="5" borderId="0" applyNumberFormat="0" applyBorder="0" applyAlignment="0" applyProtection="0"/>
    <xf numFmtId="0" fontId="20" fillId="16" borderId="0" applyNumberFormat="0" applyBorder="0" applyAlignment="0" applyProtection="0"/>
    <xf numFmtId="0" fontId="7" fillId="0" borderId="6" applyNumberFormat="0" applyFill="0" applyAlignment="0" applyProtection="0"/>
    <xf numFmtId="0" fontId="2" fillId="30" borderId="0" applyNumberFormat="0" applyBorder="0" applyAlignment="0" applyProtection="0"/>
    <xf numFmtId="0" fontId="20" fillId="24"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1" borderId="0" applyNumberFormat="0" applyBorder="0" applyAlignment="0" applyProtection="0"/>
    <xf numFmtId="0" fontId="12" fillId="0" borderId="0" applyNumberFormat="0" applyFill="0" applyBorder="0" applyAlignment="0" applyProtection="0"/>
    <xf numFmtId="0" fontId="20" fillId="20" borderId="0" applyNumberFormat="0" applyBorder="0" applyAlignment="0" applyProtection="0"/>
    <xf numFmtId="0" fontId="20" fillId="25" borderId="0" applyNumberFormat="0" applyBorder="0" applyAlignment="0" applyProtection="0"/>
    <xf numFmtId="0" fontId="20" fillId="13" borderId="0" applyNumberFormat="0" applyBorder="0" applyAlignment="0" applyProtection="0"/>
    <xf numFmtId="0" fontId="15" fillId="5" borderId="0" applyNumberFormat="0" applyBorder="0" applyAlignment="0" applyProtection="0"/>
    <xf numFmtId="0" fontId="20" fillId="12" borderId="0" applyNumberFormat="0" applyBorder="0" applyAlignment="0" applyProtection="0"/>
    <xf numFmtId="0" fontId="7" fillId="0" borderId="6" applyNumberFormat="0" applyFill="0" applyAlignment="0" applyProtection="0"/>
    <xf numFmtId="0" fontId="20" fillId="13" borderId="0" applyNumberFormat="0" applyBorder="0" applyAlignment="0" applyProtection="0"/>
    <xf numFmtId="167" fontId="2" fillId="0" borderId="0" applyFont="0" applyFill="0" applyBorder="0" applyAlignment="0" applyProtection="0"/>
    <xf numFmtId="0" fontId="16" fillId="6" borderId="1" applyNumberFormat="0" applyAlignment="0" applyProtection="0"/>
    <xf numFmtId="0" fontId="14" fillId="4" borderId="0" applyNumberFormat="0" applyBorder="0" applyAlignment="0" applyProtection="0"/>
    <xf numFmtId="0" fontId="18" fillId="7" borderId="4" applyNumberFormat="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20" fillId="9" borderId="0" applyNumberFormat="0" applyBorder="0" applyAlignment="0" applyProtection="0"/>
    <xf numFmtId="0" fontId="20" fillId="20" borderId="0" applyNumberFormat="0" applyBorder="0" applyAlignment="0" applyProtection="0"/>
    <xf numFmtId="0" fontId="2" fillId="31" borderId="0" applyNumberFormat="0" applyBorder="0" applyAlignment="0" applyProtection="0"/>
    <xf numFmtId="0" fontId="16" fillId="6" borderId="1" applyNumberFormat="0" applyAlignment="0" applyProtection="0"/>
    <xf numFmtId="0" fontId="13" fillId="3"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20" fillId="17" borderId="0" applyNumberFormat="0" applyBorder="0" applyAlignment="0" applyProtection="0"/>
    <xf numFmtId="0" fontId="20" fillId="21" borderId="0" applyNumberFormat="0" applyBorder="0" applyAlignment="0" applyProtection="0"/>
    <xf numFmtId="0" fontId="20" fillId="12" borderId="0" applyNumberFormat="0" applyBorder="0" applyAlignment="0" applyProtection="0"/>
    <xf numFmtId="0" fontId="20" fillId="9"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13" fillId="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15" fillId="5"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1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7" fillId="0" borderId="6" applyNumberFormat="0" applyFill="0" applyAlignment="0" applyProtection="0"/>
    <xf numFmtId="0" fontId="20" fillId="32"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18" fillId="7" borderId="4"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9" borderId="0" applyNumberFormat="0" applyBorder="0" applyAlignment="0" applyProtection="0"/>
    <xf numFmtId="0" fontId="14" fillId="4"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7" fillId="0" borderId="6" applyNumberFormat="0" applyFill="0" applyAlignment="0" applyProtection="0"/>
    <xf numFmtId="0" fontId="20" fillId="24" borderId="0" applyNumberFormat="0" applyBorder="0" applyAlignment="0" applyProtection="0"/>
    <xf numFmtId="0" fontId="20" fillId="25"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8" fillId="7" borderId="4"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8" fillId="7" borderId="4" applyNumberFormat="0" applyAlignment="0" applyProtection="0"/>
    <xf numFmtId="0" fontId="17" fillId="0" borderId="3"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12"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6"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8" borderId="0" applyNumberFormat="0" applyBorder="0" applyAlignment="0" applyProtection="0"/>
    <xf numFmtId="0" fontId="20" fillId="24"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7" fillId="0" borderId="3" applyNumberFormat="0" applyFill="0" applyAlignment="0" applyProtection="0"/>
    <xf numFmtId="0" fontId="7" fillId="0" borderId="6" applyNumberFormat="0" applyFill="0" applyAlignment="0" applyProtection="0"/>
    <xf numFmtId="0" fontId="20" fillId="9" borderId="0" applyNumberFormat="0" applyBorder="0" applyAlignment="0" applyProtection="0"/>
    <xf numFmtId="0" fontId="17" fillId="0" borderId="3" applyNumberFormat="0" applyFill="0" applyAlignment="0" applyProtection="0"/>
    <xf numFmtId="0" fontId="16" fillId="6" borderId="1"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7" fillId="0" borderId="3" applyNumberFormat="0" applyFill="0" applyAlignment="0" applyProtection="0"/>
    <xf numFmtId="0" fontId="20" fillId="16" borderId="0" applyNumberFormat="0" applyBorder="0" applyAlignment="0" applyProtection="0"/>
    <xf numFmtId="0" fontId="20" fillId="17" borderId="0" applyNumberFormat="0" applyBorder="0" applyAlignment="0" applyProtection="0"/>
    <xf numFmtId="167" fontId="2" fillId="0" borderId="0" applyFon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15" fillId="5"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9" borderId="0" applyNumberFormat="0" applyBorder="0" applyAlignment="0" applyProtection="0"/>
    <xf numFmtId="0" fontId="20" fillId="32" borderId="0" applyNumberFormat="0" applyBorder="0" applyAlignment="0" applyProtection="0"/>
    <xf numFmtId="0" fontId="19" fillId="0" borderId="0" applyNumberForma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6" fillId="6" borderId="1"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6" fillId="6" borderId="1" applyNumberFormat="0" applyAlignment="0" applyProtection="0"/>
    <xf numFmtId="0" fontId="15" fillId="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18" fillId="7" borderId="4" applyNumberFormat="0" applyAlignment="0" applyProtection="0"/>
    <xf numFmtId="0" fontId="20" fillId="20"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7" fillId="0" borderId="6" applyNumberFormat="0" applyFill="0" applyAlignment="0" applyProtection="0"/>
    <xf numFmtId="0" fontId="20" fillId="32" borderId="0" applyNumberFormat="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20"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6" fillId="6" borderId="1" applyNumberFormat="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6" fillId="6" borderId="1"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9"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15" fillId="5"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2" fillId="0" borderId="0" applyNumberForma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6" fillId="6" borderId="1" applyNumberFormat="0" applyAlignment="0" applyProtection="0"/>
    <xf numFmtId="0" fontId="20" fillId="16" borderId="0" applyNumberFormat="0" applyBorder="0" applyAlignment="0" applyProtection="0"/>
    <xf numFmtId="0" fontId="20" fillId="17" borderId="0" applyNumberFormat="0" applyBorder="0" applyAlignment="0" applyProtection="0"/>
    <xf numFmtId="0" fontId="20" fillId="25"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 fillId="1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168" fontId="2" fillId="0" borderId="0" applyFon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3" fillId="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3" borderId="0" applyNumberFormat="0" applyBorder="0" applyAlignment="0" applyProtection="0"/>
    <xf numFmtId="167" fontId="2" fillId="0" borderId="0" applyFont="0" applyFill="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20" fillId="20" borderId="0" applyNumberFormat="0" applyBorder="0" applyAlignment="0" applyProtection="0"/>
    <xf numFmtId="0" fontId="20" fillId="9"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167" fontId="2" fillId="0" borderId="0" applyFont="0" applyFill="0" applyBorder="0" applyAlignment="0" applyProtection="0"/>
    <xf numFmtId="0" fontId="20" fillId="17" borderId="0" applyNumberFormat="0" applyBorder="0" applyAlignment="0" applyProtection="0"/>
    <xf numFmtId="0" fontId="20" fillId="21" borderId="0" applyNumberFormat="0" applyBorder="0" applyAlignment="0" applyProtection="0"/>
    <xf numFmtId="0" fontId="20" fillId="12" borderId="0" applyNumberFormat="0" applyBorder="0" applyAlignment="0" applyProtection="0"/>
    <xf numFmtId="0" fontId="20" fillId="9"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13" fillId="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18" fillId="7" borderId="4" applyNumberFormat="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14" borderId="0" applyNumberFormat="0" applyBorder="0" applyAlignment="0" applyProtection="0"/>
    <xf numFmtId="0" fontId="20" fillId="32"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18" fillId="7" borderId="4"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8" fillId="7" borderId="4"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8" fillId="7" borderId="4" applyNumberFormat="0" applyAlignment="0" applyProtection="0"/>
    <xf numFmtId="0" fontId="17" fillId="0" borderId="3"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6" borderId="0" applyNumberFormat="0" applyBorder="0" applyAlignment="0" applyProtection="0"/>
    <xf numFmtId="0" fontId="14" fillId="4"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20" fillId="24"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7" fillId="0" borderId="3" applyNumberFormat="0" applyFill="0" applyAlignment="0" applyProtection="0"/>
    <xf numFmtId="0" fontId="7" fillId="0" borderId="6" applyNumberFormat="0" applyFill="0" applyAlignment="0" applyProtection="0"/>
    <xf numFmtId="0" fontId="20" fillId="9" borderId="0" applyNumberFormat="0" applyBorder="0" applyAlignment="0" applyProtection="0"/>
    <xf numFmtId="0" fontId="17" fillId="0" borderId="3" applyNumberFormat="0" applyFill="0" applyAlignment="0" applyProtection="0"/>
    <xf numFmtId="0" fontId="16" fillId="6" borderId="1"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6" fillId="6" borderId="1"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6" fillId="6" borderId="1" applyNumberFormat="0" applyAlignment="0" applyProtection="0"/>
    <xf numFmtId="0" fontId="15" fillId="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2"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7" fillId="0" borderId="6" applyNumberFormat="0" applyFill="0" applyAlignment="0" applyProtection="0"/>
    <xf numFmtId="0" fontId="20" fillId="32" borderId="0" applyNumberFormat="0" applyBorder="0" applyAlignment="0" applyProtection="0"/>
    <xf numFmtId="0" fontId="20" fillId="9" borderId="0" applyNumberFormat="0" applyBorder="0" applyAlignment="0" applyProtection="0"/>
    <xf numFmtId="166" fontId="2" fillId="0" borderId="0" applyFon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8" borderId="5" applyNumberFormat="0" applyFont="0" applyAlignment="0" applyProtection="0"/>
    <xf numFmtId="0" fontId="20" fillId="16" borderId="0" applyNumberFormat="0" applyBorder="0" applyAlignment="0" applyProtection="0"/>
    <xf numFmtId="0" fontId="20" fillId="17" borderId="0" applyNumberFormat="0" applyBorder="0" applyAlignment="0" applyProtection="0"/>
    <xf numFmtId="0" fontId="20" fillId="32"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5" fillId="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4"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2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166" fontId="2" fillId="0" borderId="0" applyFon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7" fillId="0" borderId="6" applyNumberFormat="0" applyFill="0" applyAlignment="0" applyProtection="0"/>
    <xf numFmtId="0" fontId="20" fillId="17" borderId="0" applyNumberFormat="0" applyBorder="0" applyAlignment="0" applyProtection="0"/>
    <xf numFmtId="0" fontId="20" fillId="13"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0" fillId="16" borderId="0" applyNumberFormat="0" applyBorder="0" applyAlignment="0" applyProtection="0"/>
    <xf numFmtId="0" fontId="7" fillId="0" borderId="6" applyNumberFormat="0" applyFill="0" applyAlignment="0" applyProtection="0"/>
    <xf numFmtId="0" fontId="20" fillId="9" borderId="0" applyNumberFormat="0" applyBorder="0" applyAlignment="0" applyProtection="0"/>
    <xf numFmtId="0" fontId="7" fillId="0" borderId="6"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5" fillId="5" borderId="0" applyNumberFormat="0" applyBorder="0" applyAlignment="0" applyProtection="0"/>
    <xf numFmtId="0" fontId="14" fillId="4"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20" fillId="20" borderId="0" applyNumberFormat="0" applyBorder="0" applyAlignment="0" applyProtection="0"/>
    <xf numFmtId="0" fontId="19" fillId="0" borderId="0" applyNumberFormat="0" applyFill="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167" fontId="2" fillId="0" borderId="0" applyFont="0" applyFill="0" applyBorder="0" applyAlignment="0" applyProtection="0"/>
    <xf numFmtId="0" fontId="20" fillId="17" borderId="0" applyNumberFormat="0" applyBorder="0" applyAlignment="0" applyProtection="0"/>
    <xf numFmtId="0" fontId="20" fillId="21" borderId="0" applyNumberFormat="0" applyBorder="0" applyAlignment="0" applyProtection="0"/>
    <xf numFmtId="0" fontId="14" fillId="4" borderId="0" applyNumberFormat="0" applyBorder="0" applyAlignment="0" applyProtection="0"/>
    <xf numFmtId="0" fontId="20" fillId="12" borderId="0" applyNumberFormat="0" applyBorder="0" applyAlignment="0" applyProtection="0"/>
    <xf numFmtId="0" fontId="20" fillId="9"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13" fillId="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12" fillId="0" borderId="0" applyNumberForma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13" fillId="3" borderId="0" applyNumberFormat="0" applyBorder="0" applyAlignment="0" applyProtection="0"/>
    <xf numFmtId="0" fontId="20" fillId="32"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18" fillId="7" borderId="4"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8" fillId="7" borderId="4"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8" fillId="7" borderId="4" applyNumberFormat="0" applyAlignment="0" applyProtection="0"/>
    <xf numFmtId="0" fontId="17" fillId="0" borderId="3"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6" borderId="0" applyNumberFormat="0" applyBorder="0" applyAlignment="0" applyProtection="0"/>
    <xf numFmtId="0" fontId="17" fillId="0" borderId="3" applyNumberFormat="0" applyFill="0" applyAlignment="0" applyProtection="0"/>
    <xf numFmtId="0" fontId="20" fillId="28" borderId="0" applyNumberFormat="0" applyBorder="0" applyAlignment="0" applyProtection="0"/>
    <xf numFmtId="0" fontId="20" fillId="29" borderId="0" applyNumberFormat="0" applyBorder="0" applyAlignment="0" applyProtection="0"/>
    <xf numFmtId="0" fontId="2" fillId="18" borderId="0" applyNumberFormat="0" applyBorder="0" applyAlignment="0" applyProtection="0"/>
    <xf numFmtId="0" fontId="20" fillId="24" borderId="0" applyNumberFormat="0" applyBorder="0" applyAlignment="0" applyProtection="0"/>
    <xf numFmtId="0" fontId="20" fillId="32" borderId="0" applyNumberFormat="0" applyBorder="0" applyAlignment="0" applyProtection="0"/>
    <xf numFmtId="0" fontId="20" fillId="1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7" fillId="0" borderId="3" applyNumberFormat="0" applyFill="0" applyAlignment="0" applyProtection="0"/>
    <xf numFmtId="0" fontId="7" fillId="0" borderId="6" applyNumberFormat="0" applyFill="0" applyAlignment="0" applyProtection="0"/>
    <xf numFmtId="0" fontId="20" fillId="9" borderId="0" applyNumberFormat="0" applyBorder="0" applyAlignment="0" applyProtection="0"/>
    <xf numFmtId="0" fontId="17" fillId="0" borderId="3" applyNumberFormat="0" applyFill="0" applyAlignment="0" applyProtection="0"/>
    <xf numFmtId="0" fontId="16" fillId="6" borderId="1"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6" fillId="6" borderId="1"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6" fillId="6" borderId="1" applyNumberFormat="0" applyAlignment="0" applyProtection="0"/>
    <xf numFmtId="0" fontId="15" fillId="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9"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7" fillId="0" borderId="6" applyNumberFormat="0" applyFill="0" applyAlignment="0" applyProtection="0"/>
    <xf numFmtId="0" fontId="20" fillId="32" borderId="0" applyNumberFormat="0" applyBorder="0" applyAlignment="0" applyProtection="0"/>
    <xf numFmtId="0" fontId="20" fillId="9" borderId="0" applyNumberFormat="0" applyBorder="0" applyAlignment="0" applyProtection="0"/>
    <xf numFmtId="0" fontId="2" fillId="30"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5" fillId="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9" fontId="2" fillId="0" borderId="0" applyFont="0" applyFill="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8" fillId="7" borderId="4"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20" fillId="9"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32"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24"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21"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 fillId="15"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14"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7" fillId="0" borderId="6" applyNumberFormat="0" applyFill="0" applyAlignment="0" applyProtection="0"/>
    <xf numFmtId="0" fontId="2" fillId="22" borderId="0" applyNumberFormat="0" applyBorder="0" applyAlignment="0" applyProtection="0"/>
    <xf numFmtId="0" fontId="20" fillId="32" borderId="0" applyNumberFormat="0" applyBorder="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166" fontId="2" fillId="0" borderId="0" applyFont="0" applyFill="0" applyBorder="0" applyAlignment="0" applyProtection="0"/>
    <xf numFmtId="168" fontId="2" fillId="0" borderId="0" applyFont="0" applyFill="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0" fontId="2" fillId="11"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0" fontId="2" fillId="14"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31" borderId="0" applyNumberFormat="0" applyBorder="0" applyAlignment="0" applyProtection="0"/>
    <xf numFmtId="168" fontId="2" fillId="0" borderId="0" applyFon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1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3" borderId="0" applyNumberFormat="0" applyBorder="0" applyAlignment="0" applyProtection="0"/>
    <xf numFmtId="0" fontId="2" fillId="27"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20" fillId="20"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3" fillId="3" borderId="0" applyNumberFormat="0" applyBorder="0" applyAlignment="0" applyProtection="0"/>
    <xf numFmtId="0" fontId="2" fillId="10" borderId="0" applyNumberFormat="0" applyBorder="0" applyAlignment="0" applyProtection="0"/>
    <xf numFmtId="167" fontId="2" fillId="0" borderId="0" applyFont="0" applyFill="0" applyBorder="0" applyAlignment="0" applyProtection="0"/>
    <xf numFmtId="0" fontId="20" fillId="17" borderId="0" applyNumberFormat="0" applyBorder="0" applyAlignment="0" applyProtection="0"/>
    <xf numFmtId="0" fontId="20" fillId="21" borderId="0" applyNumberFormat="0" applyBorder="0" applyAlignment="0" applyProtection="0"/>
    <xf numFmtId="166" fontId="2" fillId="0" borderId="0" applyFont="0" applyFill="0" applyBorder="0" applyAlignment="0" applyProtection="0"/>
    <xf numFmtId="168" fontId="2" fillId="0" borderId="0" applyFont="0" applyFill="0" applyBorder="0" applyAlignment="0" applyProtection="0"/>
    <xf numFmtId="0" fontId="20" fillId="12" borderId="0" applyNumberFormat="0" applyBorder="0" applyAlignment="0" applyProtection="0"/>
    <xf numFmtId="0" fontId="20" fillId="9"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8" borderId="5" applyNumberFormat="0" applyFont="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13" fillId="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30" borderId="0" applyNumberFormat="0" applyBorder="0" applyAlignment="0" applyProtection="0"/>
    <xf numFmtId="166" fontId="2" fillId="0" borderId="0" applyFon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18" borderId="0" applyNumberFormat="0" applyBorder="0" applyAlignment="0" applyProtection="0"/>
    <xf numFmtId="0" fontId="20" fillId="32"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 fillId="26"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18" fillId="7" borderId="4"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7" borderId="0" applyNumberFormat="0" applyBorder="0" applyAlignment="0" applyProtection="0"/>
    <xf numFmtId="0" fontId="2" fillId="31"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11"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8" fillId="7" borderId="4"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8" fillId="7" borderId="4" applyNumberFormat="0" applyAlignment="0" applyProtection="0"/>
    <xf numFmtId="0" fontId="17" fillId="0" borderId="3"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6" borderId="0" applyNumberFormat="0" applyBorder="0" applyAlignment="0" applyProtection="0"/>
    <xf numFmtId="0" fontId="2" fillId="30"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10" borderId="0" applyNumberFormat="0" applyBorder="0" applyAlignment="0" applyProtection="0"/>
    <xf numFmtId="0" fontId="20" fillId="24" borderId="0" applyNumberFormat="0" applyBorder="0" applyAlignment="0" applyProtection="0"/>
    <xf numFmtId="0" fontId="20" fillId="32" borderId="0" applyNumberFormat="0" applyBorder="0" applyAlignment="0" applyProtection="0"/>
    <xf numFmtId="166" fontId="2" fillId="0" borderId="0" applyFont="0" applyFill="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7" fillId="0" borderId="3" applyNumberFormat="0" applyFill="0" applyAlignment="0" applyProtection="0"/>
    <xf numFmtId="0" fontId="7" fillId="0" borderId="6" applyNumberFormat="0" applyFill="0" applyAlignment="0" applyProtection="0"/>
    <xf numFmtId="0" fontId="20" fillId="9" borderId="0" applyNumberFormat="0" applyBorder="0" applyAlignment="0" applyProtection="0"/>
    <xf numFmtId="0" fontId="17" fillId="0" borderId="3" applyNumberFormat="0" applyFill="0" applyAlignment="0" applyProtection="0"/>
    <xf numFmtId="0" fontId="16" fillId="6" borderId="1"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2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15" borderId="0" applyNumberFormat="0" applyBorder="0" applyAlignment="0" applyProtection="0"/>
    <xf numFmtId="0" fontId="20" fillId="2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9" borderId="0" applyNumberFormat="0" applyBorder="0" applyAlignment="0" applyProtection="0"/>
    <xf numFmtId="0" fontId="2" fillId="23"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6" fillId="6" borderId="1"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6" fillId="6" borderId="1" applyNumberFormat="0" applyAlignment="0" applyProtection="0"/>
    <xf numFmtId="0" fontId="15" fillId="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26"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14"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7" fillId="0" borderId="6" applyNumberFormat="0" applyFill="0" applyAlignment="0" applyProtection="0"/>
    <xf numFmtId="0" fontId="2" fillId="22" borderId="0" applyNumberFormat="0" applyBorder="0" applyAlignment="0" applyProtection="0"/>
    <xf numFmtId="0" fontId="20" fillId="32" borderId="0" applyNumberFormat="0" applyBorder="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166" fontId="2" fillId="0" borderId="0" applyFont="0" applyFill="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0" fontId="7" fillId="0" borderId="6" applyNumberFormat="0" applyFill="0" applyAlignment="0" applyProtection="0"/>
    <xf numFmtId="0" fontId="2" fillId="15" borderId="0" applyNumberFormat="0" applyBorder="0" applyAlignment="0" applyProtection="0"/>
    <xf numFmtId="0" fontId="2" fillId="14" borderId="0" applyNumberFormat="0" applyBorder="0" applyAlignment="0" applyProtection="0"/>
    <xf numFmtId="0" fontId="20" fillId="13" borderId="0" applyNumberFormat="0" applyBorder="0" applyAlignment="0" applyProtection="0"/>
    <xf numFmtId="0" fontId="2" fillId="11"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0" fillId="16" borderId="0" applyNumberFormat="0" applyBorder="0" applyAlignment="0" applyProtection="0"/>
    <xf numFmtId="0" fontId="7" fillId="0" borderId="6" applyNumberFormat="0" applyFill="0" applyAlignment="0" applyProtection="0"/>
    <xf numFmtId="0" fontId="20" fillId="9" borderId="0" applyNumberFormat="0" applyBorder="0" applyAlignment="0" applyProtection="0"/>
    <xf numFmtId="0" fontId="7" fillId="0" borderId="6" applyNumberFormat="0" applyFill="0" applyAlignment="0" applyProtection="0"/>
    <xf numFmtId="0" fontId="2" fillId="8" borderId="5" applyNumberFormat="0" applyFont="0" applyAlignment="0" applyProtection="0"/>
    <xf numFmtId="0" fontId="20" fillId="12" borderId="0" applyNumberFormat="0" applyBorder="0" applyAlignment="0" applyProtection="0"/>
    <xf numFmtId="0" fontId="20" fillId="13" borderId="0" applyNumberFormat="0" applyBorder="0" applyAlignment="0" applyProtection="0"/>
    <xf numFmtId="0" fontId="15" fillId="5" borderId="0" applyNumberFormat="0" applyBorder="0" applyAlignment="0" applyProtection="0"/>
    <xf numFmtId="0" fontId="14" fillId="4"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31" borderId="0" applyNumberFormat="0" applyBorder="0" applyAlignment="0" applyProtection="0"/>
    <xf numFmtId="168" fontId="2" fillId="0" borderId="0" applyFon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1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3" borderId="0" applyNumberFormat="0" applyBorder="0" applyAlignment="0" applyProtection="0"/>
    <xf numFmtId="0" fontId="2" fillId="27"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20" fillId="20"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3" fillId="3" borderId="0" applyNumberFormat="0" applyBorder="0" applyAlignment="0" applyProtection="0"/>
    <xf numFmtId="0" fontId="2" fillId="10" borderId="0" applyNumberFormat="0" applyBorder="0" applyAlignment="0" applyProtection="0"/>
    <xf numFmtId="167" fontId="2" fillId="0" borderId="0" applyFont="0" applyFill="0" applyBorder="0" applyAlignment="0" applyProtection="0"/>
    <xf numFmtId="0" fontId="20" fillId="17" borderId="0" applyNumberFormat="0" applyBorder="0" applyAlignment="0" applyProtection="0"/>
    <xf numFmtId="0" fontId="20" fillId="21" borderId="0" applyNumberFormat="0" applyBorder="0" applyAlignment="0" applyProtection="0"/>
    <xf numFmtId="166" fontId="2" fillId="0" borderId="0" applyFont="0" applyFill="0" applyBorder="0" applyAlignment="0" applyProtection="0"/>
    <xf numFmtId="168" fontId="2" fillId="0" borderId="0" applyFont="0" applyFill="0" applyBorder="0" applyAlignment="0" applyProtection="0"/>
    <xf numFmtId="0" fontId="20" fillId="12" borderId="0" applyNumberFormat="0" applyBorder="0" applyAlignment="0" applyProtection="0"/>
    <xf numFmtId="0" fontId="20" fillId="9"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8" borderId="5" applyNumberFormat="0" applyFont="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13" fillId="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30" borderId="0" applyNumberFormat="0" applyBorder="0" applyAlignment="0" applyProtection="0"/>
    <xf numFmtId="166" fontId="2" fillId="0" borderId="0" applyFon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18" borderId="0" applyNumberFormat="0" applyBorder="0" applyAlignment="0" applyProtection="0"/>
    <xf numFmtId="0" fontId="20" fillId="32"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 fillId="26"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18" fillId="7" borderId="4"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7" borderId="0" applyNumberFormat="0" applyBorder="0" applyAlignment="0" applyProtection="0"/>
    <xf numFmtId="0" fontId="2" fillId="31"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11"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8" fillId="7" borderId="4"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8" fillId="7" borderId="4" applyNumberFormat="0" applyAlignment="0" applyProtection="0"/>
    <xf numFmtId="0" fontId="17" fillId="0" borderId="3"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6" borderId="0" applyNumberFormat="0" applyBorder="0" applyAlignment="0" applyProtection="0"/>
    <xf numFmtId="0" fontId="2" fillId="30"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10" borderId="0" applyNumberFormat="0" applyBorder="0" applyAlignment="0" applyProtection="0"/>
    <xf numFmtId="0" fontId="20" fillId="24" borderId="0" applyNumberFormat="0" applyBorder="0" applyAlignment="0" applyProtection="0"/>
    <xf numFmtId="0" fontId="20" fillId="32" borderId="0" applyNumberFormat="0" applyBorder="0" applyAlignment="0" applyProtection="0"/>
    <xf numFmtId="166" fontId="2" fillId="0" borderId="0" applyFont="0" applyFill="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7" fillId="0" borderId="3" applyNumberFormat="0" applyFill="0" applyAlignment="0" applyProtection="0"/>
    <xf numFmtId="0" fontId="7" fillId="0" borderId="6" applyNumberFormat="0" applyFill="0" applyAlignment="0" applyProtection="0"/>
    <xf numFmtId="0" fontId="20" fillId="9" borderId="0" applyNumberFormat="0" applyBorder="0" applyAlignment="0" applyProtection="0"/>
    <xf numFmtId="0" fontId="17" fillId="0" borderId="3" applyNumberFormat="0" applyFill="0" applyAlignment="0" applyProtection="0"/>
    <xf numFmtId="0" fontId="16" fillId="6" borderId="1"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2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15" borderId="0" applyNumberFormat="0" applyBorder="0" applyAlignment="0" applyProtection="0"/>
    <xf numFmtId="0" fontId="20" fillId="2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9" borderId="0" applyNumberFormat="0" applyBorder="0" applyAlignment="0" applyProtection="0"/>
    <xf numFmtId="0" fontId="2" fillId="23"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6" fillId="6" borderId="1"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6" fillId="6" borderId="1" applyNumberFormat="0" applyAlignment="0" applyProtection="0"/>
    <xf numFmtId="0" fontId="15" fillId="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26"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14"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7" fillId="0" borderId="6" applyNumberFormat="0" applyFill="0" applyAlignment="0" applyProtection="0"/>
    <xf numFmtId="0" fontId="2" fillId="22" borderId="0" applyNumberFormat="0" applyBorder="0" applyAlignment="0" applyProtection="0"/>
    <xf numFmtId="0" fontId="20" fillId="32" borderId="0" applyNumberFormat="0" applyBorder="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166" fontId="2" fillId="0" borderId="0" applyFont="0" applyFill="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5" fillId="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7"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7" fillId="0" borderId="6" applyNumberFormat="0" applyFill="0" applyAlignment="0" applyProtection="0"/>
    <xf numFmtId="0" fontId="20" fillId="28" borderId="0" applyNumberFormat="0" applyBorder="0" applyAlignment="0" applyProtection="0"/>
    <xf numFmtId="0" fontId="18" fillId="7" borderId="4" applyNumberFormat="0" applyAlignment="0" applyProtection="0"/>
    <xf numFmtId="0" fontId="20" fillId="25" borderId="0" applyNumberFormat="0" applyBorder="0" applyAlignment="0" applyProtection="0"/>
    <xf numFmtId="0" fontId="20" fillId="9" borderId="0" applyNumberFormat="0" applyBorder="0" applyAlignment="0" applyProtection="0"/>
    <xf numFmtId="0" fontId="2" fillId="15" borderId="0" applyNumberFormat="0" applyBorder="0" applyAlignment="0" applyProtection="0"/>
    <xf numFmtId="0" fontId="19" fillId="0" borderId="0" applyNumberFormat="0" applyFill="0" applyBorder="0" applyAlignment="0" applyProtection="0"/>
    <xf numFmtId="0" fontId="20" fillId="25" borderId="0" applyNumberFormat="0" applyBorder="0" applyAlignment="0" applyProtection="0"/>
    <xf numFmtId="0" fontId="18" fillId="7" borderId="4" applyNumberFormat="0" applyAlignment="0" applyProtection="0"/>
    <xf numFmtId="0" fontId="12" fillId="0" borderId="0" applyNumberFormat="0" applyFill="0" applyBorder="0" applyAlignment="0" applyProtection="0"/>
    <xf numFmtId="0" fontId="20" fillId="13" borderId="0" applyNumberFormat="0" applyBorder="0" applyAlignment="0" applyProtection="0"/>
    <xf numFmtId="0" fontId="20" fillId="9" borderId="0" applyNumberFormat="0" applyBorder="0" applyAlignment="0" applyProtection="0"/>
    <xf numFmtId="0" fontId="19" fillId="0" borderId="0" applyNumberFormat="0" applyFill="0" applyBorder="0" applyAlignment="0" applyProtection="0"/>
    <xf numFmtId="0" fontId="20" fillId="28" borderId="0" applyNumberFormat="0" applyBorder="0" applyAlignment="0" applyProtection="0"/>
    <xf numFmtId="0" fontId="20" fillId="24" borderId="0" applyNumberFormat="0" applyBorder="0" applyAlignment="0" applyProtection="0"/>
    <xf numFmtId="0" fontId="20" fillId="12" borderId="0" applyNumberFormat="0" applyBorder="0" applyAlignment="0" applyProtection="0"/>
    <xf numFmtId="0" fontId="20" fillId="32" borderId="0" applyNumberFormat="0" applyBorder="0" applyAlignment="0" applyProtection="0"/>
    <xf numFmtId="0" fontId="14" fillId="4" borderId="0" applyNumberFormat="0" applyBorder="0" applyAlignment="0" applyProtection="0"/>
    <xf numFmtId="0" fontId="20" fillId="13" borderId="0" applyNumberFormat="0" applyBorder="0" applyAlignment="0" applyProtection="0"/>
    <xf numFmtId="0" fontId="20" fillId="29" borderId="0" applyNumberFormat="0" applyBorder="0" applyAlignment="0" applyProtection="0"/>
    <xf numFmtId="0" fontId="20" fillId="29" borderId="0" applyNumberFormat="0" applyBorder="0" applyAlignment="0" applyProtection="0"/>
    <xf numFmtId="0" fontId="14" fillId="4" borderId="0" applyNumberFormat="0" applyBorder="0" applyAlignment="0" applyProtection="0"/>
    <xf numFmtId="0" fontId="13" fillId="3" borderId="0" applyNumberFormat="0" applyBorder="0" applyAlignment="0" applyProtection="0"/>
    <xf numFmtId="0" fontId="14" fillId="4" borderId="0" applyNumberFormat="0" applyBorder="0" applyAlignment="0" applyProtection="0"/>
    <xf numFmtId="0" fontId="20" fillId="32" borderId="0" applyNumberFormat="0" applyBorder="0" applyAlignment="0" applyProtection="0"/>
    <xf numFmtId="0" fontId="13" fillId="3" borderId="0" applyNumberFormat="0" applyBorder="0" applyAlignment="0" applyProtection="0"/>
    <xf numFmtId="0" fontId="2" fillId="19" borderId="0" applyNumberFormat="0" applyBorder="0" applyAlignment="0" applyProtection="0"/>
    <xf numFmtId="0" fontId="13" fillId="3" borderId="0" applyNumberFormat="0" applyBorder="0" applyAlignment="0" applyProtection="0"/>
    <xf numFmtId="0" fontId="20" fillId="28" borderId="0" applyNumberFormat="0" applyBorder="0" applyAlignment="0" applyProtection="0"/>
    <xf numFmtId="0" fontId="20" fillId="25" borderId="0" applyNumberFormat="0" applyBorder="0" applyAlignment="0" applyProtection="0"/>
    <xf numFmtId="0" fontId="12" fillId="0" borderId="0" applyNumberFormat="0" applyFill="0" applyBorder="0" applyAlignment="0" applyProtection="0"/>
    <xf numFmtId="0" fontId="2" fillId="23" borderId="0" applyNumberFormat="0" applyBorder="0" applyAlignment="0" applyProtection="0"/>
    <xf numFmtId="0" fontId="16" fillId="6" borderId="1" applyNumberFormat="0" applyAlignment="0" applyProtection="0"/>
    <xf numFmtId="0" fontId="20" fillId="12" borderId="0" applyNumberFormat="0" applyBorder="0" applyAlignment="0" applyProtection="0"/>
    <xf numFmtId="0" fontId="20" fillId="21" borderId="0" applyNumberFormat="0" applyBorder="0" applyAlignment="0" applyProtection="0"/>
    <xf numFmtId="0" fontId="20" fillId="16" borderId="0" applyNumberFormat="0" applyBorder="0" applyAlignment="0" applyProtection="0"/>
    <xf numFmtId="167" fontId="2" fillId="0" borderId="0" applyFont="0" applyFill="0" applyBorder="0" applyAlignment="0" applyProtection="0"/>
    <xf numFmtId="0" fontId="20" fillId="21" borderId="0" applyNumberFormat="0" applyBorder="0" applyAlignment="0" applyProtection="0"/>
    <xf numFmtId="0" fontId="20" fillId="17"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20" fillId="28" borderId="0" applyNumberFormat="0" applyBorder="0" applyAlignment="0" applyProtection="0"/>
    <xf numFmtId="0" fontId="20" fillId="16" borderId="0" applyNumberFormat="0" applyBorder="0" applyAlignment="0" applyProtection="0"/>
    <xf numFmtId="0" fontId="2" fillId="22" borderId="0" applyNumberFormat="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3" fillId="3"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2" fillId="8" borderId="5" applyNumberFormat="0" applyFont="0" applyAlignment="0" applyProtection="0"/>
    <xf numFmtId="0" fontId="17" fillId="0" borderId="3" applyNumberFormat="0" applyFill="0" applyAlignment="0" applyProtection="0"/>
    <xf numFmtId="0" fontId="20" fillId="24"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0" fillId="9" borderId="0" applyNumberFormat="0" applyBorder="0" applyAlignment="0" applyProtection="0"/>
    <xf numFmtId="0" fontId="7" fillId="0" borderId="6" applyNumberFormat="0" applyFill="0" applyAlignment="0" applyProtection="0"/>
    <xf numFmtId="0" fontId="7" fillId="0" borderId="6" applyNumberFormat="0" applyFill="0" applyAlignment="0" applyProtection="0"/>
    <xf numFmtId="0" fontId="20" fillId="24" borderId="0" applyNumberFormat="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5" fillId="5" borderId="0" applyNumberFormat="0" applyBorder="0" applyAlignment="0" applyProtection="0"/>
    <xf numFmtId="0" fontId="20" fillId="21" borderId="0" applyNumberFormat="0" applyBorder="0" applyAlignment="0" applyProtection="0"/>
    <xf numFmtId="167" fontId="2" fillId="0" borderId="0" applyFont="0" applyFill="0" applyBorder="0" applyAlignment="0" applyProtection="0"/>
    <xf numFmtId="0" fontId="20" fillId="29" borderId="0" applyNumberFormat="0" applyBorder="0" applyAlignment="0" applyProtection="0"/>
    <xf numFmtId="0" fontId="19" fillId="0" borderId="0" applyNumberFormat="0" applyFill="0" applyBorder="0" applyAlignment="0" applyProtection="0"/>
    <xf numFmtId="0" fontId="20" fillId="32" borderId="0" applyNumberFormat="0" applyBorder="0" applyAlignment="0" applyProtection="0"/>
    <xf numFmtId="0" fontId="20" fillId="24" borderId="0" applyNumberFormat="0" applyBorder="0" applyAlignment="0" applyProtection="0"/>
    <xf numFmtId="0" fontId="20" fillId="29"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12" fillId="0" borderId="0" applyNumberFormat="0" applyFill="0" applyBorder="0" applyAlignment="0" applyProtection="0"/>
    <xf numFmtId="0" fontId="20" fillId="13"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0" fontId="16" fillId="6" borderId="1" applyNumberFormat="0" applyAlignment="0" applyProtection="0"/>
    <xf numFmtId="0" fontId="14" fillId="4" borderId="0" applyNumberFormat="0" applyBorder="0" applyAlignment="0" applyProtection="0"/>
    <xf numFmtId="0" fontId="20" fillId="28"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7" fillId="0" borderId="6" applyNumberFormat="0" applyFill="0" applyAlignment="0" applyProtection="0"/>
    <xf numFmtId="0" fontId="14" fillId="4" borderId="0" applyNumberFormat="0" applyBorder="0" applyAlignment="0" applyProtection="0"/>
    <xf numFmtId="0" fontId="12" fillId="0" borderId="0" applyNumberFormat="0" applyFill="0" applyBorder="0" applyAlignment="0" applyProtection="0"/>
    <xf numFmtId="0" fontId="19" fillId="0" borderId="0" applyNumberFormat="0" applyFill="0" applyBorder="0" applyAlignment="0" applyProtection="0"/>
    <xf numFmtId="0" fontId="14" fillId="4"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7" fillId="0" borderId="6" applyNumberFormat="0" applyFill="0" applyAlignment="0" applyProtection="0"/>
    <xf numFmtId="0" fontId="20" fillId="25" borderId="0" applyNumberFormat="0" applyBorder="0" applyAlignment="0" applyProtection="0"/>
    <xf numFmtId="0" fontId="20" fillId="21" borderId="0" applyNumberFormat="0" applyBorder="0" applyAlignment="0" applyProtection="0"/>
    <xf numFmtId="0" fontId="20" fillId="12" borderId="0" applyNumberFormat="0" applyBorder="0" applyAlignment="0" applyProtection="0"/>
    <xf numFmtId="0" fontId="19" fillId="0" borderId="0" applyNumberFormat="0" applyFill="0" applyBorder="0" applyAlignment="0" applyProtection="0"/>
    <xf numFmtId="0" fontId="20" fillId="29" borderId="0" applyNumberFormat="0" applyBorder="0" applyAlignment="0" applyProtection="0"/>
    <xf numFmtId="0" fontId="20" fillId="21" borderId="0" applyNumberFormat="0" applyBorder="0" applyAlignment="0" applyProtection="0"/>
    <xf numFmtId="0" fontId="20" fillId="13" borderId="0" applyNumberFormat="0" applyBorder="0" applyAlignment="0" applyProtection="0"/>
    <xf numFmtId="0" fontId="20" fillId="12" borderId="0" applyNumberFormat="0" applyBorder="0" applyAlignment="0" applyProtection="0"/>
    <xf numFmtId="0" fontId="20" fillId="24" borderId="0" applyNumberFormat="0" applyBorder="0" applyAlignment="0" applyProtection="0"/>
    <xf numFmtId="0" fontId="15" fillId="5" borderId="0" applyNumberFormat="0" applyBorder="0" applyAlignment="0" applyProtection="0"/>
    <xf numFmtId="0" fontId="20" fillId="12" borderId="0" applyNumberFormat="0" applyBorder="0" applyAlignment="0" applyProtection="0"/>
    <xf numFmtId="0" fontId="13" fillId="3" borderId="0" applyNumberFormat="0" applyBorder="0" applyAlignment="0" applyProtection="0"/>
    <xf numFmtId="0" fontId="20" fillId="12" borderId="0" applyNumberFormat="0" applyBorder="0" applyAlignment="0" applyProtection="0"/>
    <xf numFmtId="0" fontId="15" fillId="5" borderId="0" applyNumberFormat="0" applyBorder="0" applyAlignment="0" applyProtection="0"/>
    <xf numFmtId="0" fontId="18" fillId="7" borderId="4" applyNumberFormat="0" applyAlignment="0" applyProtection="0"/>
    <xf numFmtId="0" fontId="13" fillId="3" borderId="0" applyNumberFormat="0" applyBorder="0" applyAlignment="0" applyProtection="0"/>
    <xf numFmtId="0" fontId="16" fillId="6" borderId="1" applyNumberFormat="0" applyAlignment="0" applyProtection="0"/>
    <xf numFmtId="0" fontId="20" fillId="9" borderId="0" applyNumberFormat="0" applyBorder="0" applyAlignment="0" applyProtection="0"/>
    <xf numFmtId="0" fontId="18" fillId="7" borderId="4" applyNumberFormat="0" applyAlignment="0" applyProtection="0"/>
    <xf numFmtId="0" fontId="20" fillId="9" borderId="0" applyNumberFormat="0" applyBorder="0" applyAlignment="0" applyProtection="0"/>
    <xf numFmtId="0" fontId="16" fillId="6" borderId="1" applyNumberFormat="0" applyAlignment="0" applyProtection="0"/>
    <xf numFmtId="0" fontId="20" fillId="25" borderId="0" applyNumberFormat="0" applyBorder="0" applyAlignment="0" applyProtection="0"/>
    <xf numFmtId="0" fontId="20" fillId="17" borderId="0" applyNumberFormat="0" applyBorder="0" applyAlignment="0" applyProtection="0"/>
    <xf numFmtId="0" fontId="20" fillId="16" borderId="0" applyNumberFormat="0" applyBorder="0" applyAlignment="0" applyProtection="0"/>
    <xf numFmtId="0" fontId="20" fillId="25" borderId="0" applyNumberFormat="0" applyBorder="0" applyAlignment="0" applyProtection="0"/>
    <xf numFmtId="0" fontId="20" fillId="20"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17" fillId="0" borderId="3" applyNumberFormat="0" applyFill="0" applyAlignment="0" applyProtection="0"/>
    <xf numFmtId="167" fontId="2" fillId="0" borderId="0" applyFont="0" applyFill="0" applyBorder="0" applyAlignment="0" applyProtection="0"/>
    <xf numFmtId="0" fontId="15" fillId="5" borderId="0" applyNumberFormat="0" applyBorder="0" applyAlignment="0" applyProtection="0"/>
    <xf numFmtId="0" fontId="2" fillId="19" borderId="0" applyNumberFormat="0" applyBorder="0" applyAlignment="0" applyProtection="0"/>
    <xf numFmtId="0" fontId="17" fillId="0" borderId="3" applyNumberFormat="0" applyFill="0" applyAlignment="0" applyProtection="0"/>
    <xf numFmtId="0" fontId="12" fillId="0" borderId="0" applyNumberFormat="0" applyFill="0" applyBorder="0" applyAlignment="0" applyProtection="0"/>
    <xf numFmtId="0" fontId="20" fillId="17"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3" fillId="3" borderId="0" applyNumberFormat="0" applyBorder="0" applyAlignment="0" applyProtection="0"/>
    <xf numFmtId="0" fontId="15" fillId="5" borderId="0" applyNumberFormat="0" applyBorder="0" applyAlignment="0" applyProtection="0"/>
    <xf numFmtId="0" fontId="18" fillId="7" borderId="4" applyNumberFormat="0" applyAlignment="0" applyProtection="0"/>
    <xf numFmtId="167" fontId="2" fillId="0" borderId="0" applyFont="0" applyFill="0" applyBorder="0" applyAlignment="0" applyProtection="0"/>
    <xf numFmtId="0" fontId="13" fillId="3" borderId="0" applyNumberFormat="0" applyBorder="0" applyAlignment="0" applyProtection="0"/>
    <xf numFmtId="0" fontId="20" fillId="29" borderId="0" applyNumberFormat="0" applyBorder="0" applyAlignment="0" applyProtection="0"/>
    <xf numFmtId="0" fontId="20" fillId="21" borderId="0" applyNumberFormat="0" applyBorder="0" applyAlignment="0" applyProtection="0"/>
    <xf numFmtId="0" fontId="20" fillId="17" borderId="0" applyNumberFormat="0" applyBorder="0" applyAlignment="0" applyProtection="0"/>
    <xf numFmtId="0" fontId="20" fillId="24" borderId="0" applyNumberFormat="0" applyBorder="0" applyAlignment="0" applyProtection="0"/>
    <xf numFmtId="0" fontId="20" fillId="9" borderId="0" applyNumberFormat="0" applyBorder="0" applyAlignment="0" applyProtection="0"/>
    <xf numFmtId="0" fontId="20" fillId="21" borderId="0" applyNumberFormat="0" applyBorder="0" applyAlignment="0" applyProtection="0"/>
    <xf numFmtId="0" fontId="18" fillId="7" borderId="4" applyNumberFormat="0" applyAlignment="0" applyProtection="0"/>
    <xf numFmtId="0" fontId="12" fillId="0" borderId="0" applyNumberFormat="0" applyFill="0" applyBorder="0" applyAlignment="0" applyProtection="0"/>
    <xf numFmtId="0" fontId="18" fillId="7" borderId="4" applyNumberFormat="0" applyAlignment="0" applyProtection="0"/>
    <xf numFmtId="0" fontId="20" fillId="9" borderId="0" applyNumberFormat="0" applyBorder="0" applyAlignment="0" applyProtection="0"/>
    <xf numFmtId="0" fontId="20" fillId="17" borderId="0" applyNumberFormat="0" applyBorder="0" applyAlignment="0" applyProtection="0"/>
    <xf numFmtId="0" fontId="2" fillId="10" borderId="0" applyNumberFormat="0" applyBorder="0" applyAlignment="0" applyProtection="0"/>
    <xf numFmtId="0" fontId="20" fillId="17" borderId="0" applyNumberFormat="0" applyBorder="0" applyAlignment="0" applyProtection="0"/>
    <xf numFmtId="0" fontId="20" fillId="21" borderId="0" applyNumberFormat="0" applyBorder="0" applyAlignment="0" applyProtection="0"/>
    <xf numFmtId="0" fontId="16" fillId="6" borderId="1" applyNumberFormat="0" applyAlignment="0" applyProtection="0"/>
    <xf numFmtId="0" fontId="20" fillId="25" borderId="0" applyNumberFormat="0" applyBorder="0" applyAlignment="0" applyProtection="0"/>
    <xf numFmtId="0" fontId="17" fillId="0" borderId="3" applyNumberFormat="0" applyFill="0" applyAlignment="0" applyProtection="0"/>
    <xf numFmtId="0" fontId="17" fillId="0" borderId="3" applyNumberFormat="0" applyFill="0" applyAlignment="0" applyProtection="0"/>
    <xf numFmtId="0" fontId="20" fillId="21" borderId="0" applyNumberFormat="0" applyBorder="0" applyAlignment="0" applyProtection="0"/>
    <xf numFmtId="0" fontId="20" fillId="17" borderId="0" applyNumberFormat="0" applyBorder="0" applyAlignment="0" applyProtection="0"/>
    <xf numFmtId="0" fontId="20" fillId="9" borderId="0" applyNumberFormat="0" applyBorder="0" applyAlignment="0" applyProtection="0"/>
    <xf numFmtId="0" fontId="12" fillId="0" borderId="0" applyNumberFormat="0" applyFill="0" applyBorder="0" applyAlignment="0" applyProtection="0"/>
    <xf numFmtId="0" fontId="20" fillId="25" borderId="0" applyNumberFormat="0" applyBorder="0" applyAlignment="0" applyProtection="0"/>
    <xf numFmtId="0" fontId="20" fillId="9" borderId="0" applyNumberFormat="0" applyBorder="0" applyAlignment="0" applyProtection="0"/>
    <xf numFmtId="0" fontId="14" fillId="4"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20" fillId="24" borderId="0" applyNumberFormat="0" applyBorder="0" applyAlignment="0" applyProtection="0"/>
    <xf numFmtId="0" fontId="20" fillId="16"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16" fillId="6" borderId="1" applyNumberFormat="0" applyAlignment="0" applyProtection="0"/>
    <xf numFmtId="0" fontId="20" fillId="13" borderId="0" applyNumberFormat="0" applyBorder="0" applyAlignment="0" applyProtection="0"/>
    <xf numFmtId="0" fontId="14" fillId="4" borderId="0" applyNumberFormat="0" applyBorder="0" applyAlignment="0" applyProtection="0"/>
    <xf numFmtId="0" fontId="20" fillId="13" borderId="0" applyNumberFormat="0" applyBorder="0" applyAlignment="0" applyProtection="0"/>
    <xf numFmtId="0" fontId="16" fillId="6" borderId="1" applyNumberFormat="0" applyAlignment="0" applyProtection="0"/>
    <xf numFmtId="167" fontId="2" fillId="0" borderId="0" applyFont="0" applyFill="0" applyBorder="0" applyAlignment="0" applyProtection="0"/>
    <xf numFmtId="0" fontId="19" fillId="0" borderId="0" applyNumberFormat="0" applyFill="0" applyBorder="0" applyAlignment="0" applyProtection="0"/>
    <xf numFmtId="0" fontId="20" fillId="16" borderId="0" applyNumberFormat="0" applyBorder="0" applyAlignment="0" applyProtection="0"/>
    <xf numFmtId="0" fontId="20" fillId="28" borderId="0" applyNumberFormat="0" applyBorder="0" applyAlignment="0" applyProtection="0"/>
    <xf numFmtId="0" fontId="12" fillId="0" borderId="0" applyNumberFormat="0" applyFill="0" applyBorder="0" applyAlignment="0" applyProtection="0"/>
    <xf numFmtId="0" fontId="20" fillId="32" borderId="0" applyNumberFormat="0" applyBorder="0" applyAlignment="0" applyProtection="0"/>
    <xf numFmtId="0" fontId="14" fillId="4" borderId="0" applyNumberFormat="0" applyBorder="0" applyAlignment="0" applyProtection="0"/>
    <xf numFmtId="0" fontId="17" fillId="0" borderId="3" applyNumberFormat="0" applyFill="0" applyAlignment="0" applyProtection="0"/>
    <xf numFmtId="0" fontId="20" fillId="28" borderId="0" applyNumberFormat="0" applyBorder="0" applyAlignment="0" applyProtection="0"/>
    <xf numFmtId="0" fontId="20" fillId="32" borderId="0" applyNumberFormat="0" applyBorder="0" applyAlignment="0" applyProtection="0"/>
    <xf numFmtId="0" fontId="20" fillId="20" borderId="0" applyNumberFormat="0" applyBorder="0" applyAlignment="0" applyProtection="0"/>
    <xf numFmtId="0" fontId="20" fillId="16" borderId="0" applyNumberFormat="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20" borderId="0" applyNumberFormat="0" applyBorder="0" applyAlignment="0" applyProtection="0"/>
    <xf numFmtId="0" fontId="20" fillId="20" borderId="0" applyNumberFormat="0" applyBorder="0" applyAlignment="0" applyProtection="0"/>
    <xf numFmtId="0" fontId="17" fillId="0" borderId="3" applyNumberFormat="0" applyFill="0" applyAlignment="0" applyProtection="0"/>
    <xf numFmtId="0" fontId="16" fillId="6" borderId="1" applyNumberFormat="0" applyAlignment="0" applyProtection="0"/>
    <xf numFmtId="0" fontId="13" fillId="3" borderId="0" applyNumberFormat="0" applyBorder="0" applyAlignment="0" applyProtection="0"/>
    <xf numFmtId="0" fontId="20" fillId="20" borderId="0" applyNumberFormat="0" applyBorder="0" applyAlignment="0" applyProtection="0"/>
    <xf numFmtId="0" fontId="20" fillId="28" borderId="0" applyNumberFormat="0" applyBorder="0" applyAlignment="0" applyProtection="0"/>
    <xf numFmtId="0" fontId="20" fillId="16" borderId="0" applyNumberFormat="0" applyBorder="0" applyAlignment="0" applyProtection="0"/>
    <xf numFmtId="0" fontId="20" fillId="12" borderId="0" applyNumberFormat="0" applyBorder="0" applyAlignment="0" applyProtection="0"/>
    <xf numFmtId="0" fontId="15" fillId="5" borderId="0" applyNumberFormat="0" applyBorder="0" applyAlignment="0" applyProtection="0"/>
    <xf numFmtId="0" fontId="20" fillId="29" borderId="0" applyNumberFormat="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18" fillId="7" borderId="4" applyNumberFormat="0" applyAlignment="0" applyProtection="0"/>
    <xf numFmtId="0" fontId="20" fillId="32" borderId="0" applyNumberFormat="0" applyBorder="0" applyAlignment="0" applyProtection="0"/>
    <xf numFmtId="0" fontId="13" fillId="3" borderId="0" applyNumberFormat="0" applyBorder="0" applyAlignment="0" applyProtection="0"/>
    <xf numFmtId="0" fontId="7" fillId="0" borderId="6" applyNumberFormat="0" applyFill="0" applyAlignment="0" applyProtection="0"/>
    <xf numFmtId="0" fontId="20" fillId="16" borderId="0" applyNumberFormat="0" applyBorder="0" applyAlignment="0" applyProtection="0"/>
    <xf numFmtId="0" fontId="7" fillId="0" borderId="6" applyNumberFormat="0" applyFill="0" applyAlignment="0" applyProtection="0"/>
    <xf numFmtId="0" fontId="17" fillId="0" borderId="3" applyNumberFormat="0" applyFill="0" applyAlignment="0" applyProtection="0"/>
    <xf numFmtId="0" fontId="20" fillId="20" borderId="0" applyNumberFormat="0" applyBorder="0" applyAlignment="0" applyProtection="0"/>
    <xf numFmtId="167" fontId="2" fillId="0" borderId="0" applyFont="0" applyFill="0" applyBorder="0" applyAlignment="0" applyProtection="0"/>
    <xf numFmtId="0" fontId="19" fillId="0" borderId="0" applyNumberFormat="0" applyFill="0" applyBorder="0" applyAlignment="0" applyProtection="0"/>
    <xf numFmtId="0" fontId="20" fillId="9" borderId="0" applyNumberFormat="0" applyBorder="0" applyAlignment="0" applyProtection="0"/>
    <xf numFmtId="0" fontId="14" fillId="4" borderId="0" applyNumberFormat="0" applyBorder="0" applyAlignment="0" applyProtection="0"/>
    <xf numFmtId="0" fontId="20" fillId="17" borderId="0" applyNumberFormat="0" applyBorder="0" applyAlignment="0" applyProtection="0"/>
    <xf numFmtId="0" fontId="15" fillId="5" borderId="0" applyNumberFormat="0" applyBorder="0" applyAlignment="0" applyProtection="0"/>
    <xf numFmtId="0" fontId="20" fillId="16" borderId="0" applyNumberFormat="0" applyBorder="0" applyAlignment="0" applyProtection="0"/>
    <xf numFmtId="0" fontId="7" fillId="0" borderId="6" applyNumberFormat="0" applyFill="0" applyAlignment="0" applyProtection="0"/>
    <xf numFmtId="0" fontId="20" fillId="24" borderId="0" applyNumberFormat="0" applyBorder="0" applyAlignment="0" applyProtection="0"/>
    <xf numFmtId="0" fontId="18" fillId="7" borderId="4" applyNumberFormat="0" applyAlignment="0" applyProtection="0"/>
    <xf numFmtId="0" fontId="20" fillId="13" borderId="0" applyNumberFormat="0" applyBorder="0" applyAlignment="0" applyProtection="0"/>
    <xf numFmtId="0" fontId="13" fillId="3"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15" fillId="5" borderId="0" applyNumberFormat="0" applyBorder="0" applyAlignment="0" applyProtection="0"/>
    <xf numFmtId="0" fontId="20" fillId="28" borderId="0" applyNumberFormat="0" applyBorder="0" applyAlignment="0" applyProtection="0"/>
    <xf numFmtId="0" fontId="20" fillId="21" borderId="0" applyNumberFormat="0" applyBorder="0" applyAlignment="0" applyProtection="0"/>
    <xf numFmtId="0" fontId="12" fillId="0" borderId="0" applyNumberFormat="0" applyFill="0" applyBorder="0" applyAlignment="0" applyProtection="0"/>
    <xf numFmtId="0" fontId="20" fillId="20" borderId="0" applyNumberFormat="0" applyBorder="0" applyAlignment="0" applyProtection="0"/>
    <xf numFmtId="168" fontId="2" fillId="0" borderId="0" applyFont="0" applyFill="0" applyBorder="0" applyAlignment="0" applyProtection="0"/>
    <xf numFmtId="0" fontId="20" fillId="25" borderId="0" applyNumberFormat="0" applyBorder="0" applyAlignment="0" applyProtection="0"/>
    <xf numFmtId="0" fontId="2" fillId="11" borderId="0" applyNumberFormat="0" applyBorder="0" applyAlignment="0" applyProtection="0"/>
    <xf numFmtId="0" fontId="20" fillId="13" borderId="0" applyNumberFormat="0" applyBorder="0" applyAlignment="0" applyProtection="0"/>
    <xf numFmtId="0" fontId="15" fillId="5" borderId="0" applyNumberFormat="0" applyBorder="0" applyAlignment="0" applyProtection="0"/>
    <xf numFmtId="0" fontId="20" fillId="12" borderId="0" applyNumberFormat="0" applyBorder="0" applyAlignment="0" applyProtection="0"/>
    <xf numFmtId="0" fontId="7" fillId="0" borderId="6" applyNumberFormat="0" applyFill="0" applyAlignment="0" applyProtection="0"/>
    <xf numFmtId="0" fontId="20" fillId="13" borderId="0" applyNumberFormat="0" applyBorder="0" applyAlignment="0" applyProtection="0"/>
    <xf numFmtId="167" fontId="2" fillId="0" borderId="0" applyFont="0" applyFill="0" applyBorder="0" applyAlignment="0" applyProtection="0"/>
    <xf numFmtId="0" fontId="16" fillId="6" borderId="1" applyNumberFormat="0" applyAlignment="0" applyProtection="0"/>
    <xf numFmtId="0" fontId="14" fillId="4" borderId="0" applyNumberFormat="0" applyBorder="0" applyAlignment="0" applyProtection="0"/>
    <xf numFmtId="168" fontId="2" fillId="0" borderId="0" applyFont="0" applyFill="0" applyBorder="0" applyAlignment="0" applyProtection="0"/>
    <xf numFmtId="0" fontId="18" fillId="7" borderId="4" applyNumberFormat="0" applyAlignment="0" applyProtection="0"/>
    <xf numFmtId="0" fontId="2" fillId="18"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32"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24"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4" fillId="4" borderId="0" applyNumberFormat="0" applyBorder="0" applyAlignment="0" applyProtection="0"/>
    <xf numFmtId="0" fontId="12" fillId="0" borderId="0" applyNumberFormat="0" applyFill="0" applyBorder="0" applyAlignment="0" applyProtection="0"/>
    <xf numFmtId="0" fontId="2" fillId="15"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5" fillId="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12" fillId="0" borderId="0" applyNumberForma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168" fontId="2" fillId="0" borderId="0" applyFont="0" applyFill="0" applyBorder="0" applyAlignment="0" applyProtection="0"/>
    <xf numFmtId="0" fontId="20" fillId="13"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6" fillId="6" borderId="1"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2" fillId="8" borderId="5" applyNumberFormat="0" applyFont="0" applyAlignment="0" applyProtection="0"/>
    <xf numFmtId="0" fontId="20" fillId="16" borderId="0" applyNumberFormat="0" applyBorder="0" applyAlignment="0" applyProtection="0"/>
    <xf numFmtId="0" fontId="20" fillId="17" borderId="0" applyNumberFormat="0" applyBorder="0" applyAlignment="0" applyProtection="0"/>
    <xf numFmtId="0" fontId="20" fillId="2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7" fillId="0" borderId="6" applyNumberFormat="0" applyFill="0" applyAlignment="0" applyProtection="0"/>
    <xf numFmtId="0" fontId="20" fillId="32" borderId="0" applyNumberFormat="0" applyBorder="0" applyAlignment="0" applyProtection="0"/>
    <xf numFmtId="0" fontId="12" fillId="0" borderId="0" applyNumberFormat="0" applyFill="0" applyBorder="0" applyAlignment="0" applyProtection="0"/>
    <xf numFmtId="0" fontId="20" fillId="9" borderId="0" applyNumberFormat="0" applyBorder="0" applyAlignment="0" applyProtection="0"/>
    <xf numFmtId="0" fontId="20" fillId="20" borderId="0" applyNumberFormat="0" applyBorder="0" applyAlignment="0" applyProtection="0"/>
    <xf numFmtId="0" fontId="20" fillId="17" borderId="0" applyNumberFormat="0" applyBorder="0" applyAlignment="0" applyProtection="0"/>
    <xf numFmtId="0" fontId="16" fillId="6" borderId="1" applyNumberFormat="0" applyAlignment="0" applyProtection="0"/>
    <xf numFmtId="0" fontId="13" fillId="3" borderId="0" applyNumberFormat="0" applyBorder="0" applyAlignment="0" applyProtection="0"/>
    <xf numFmtId="0" fontId="17" fillId="0" borderId="3" applyNumberFormat="0" applyFill="0" applyAlignment="0" applyProtection="0"/>
    <xf numFmtId="167" fontId="2" fillId="0" borderId="0" applyFont="0" applyFill="0" applyBorder="0" applyAlignment="0" applyProtection="0"/>
    <xf numFmtId="0" fontId="20" fillId="17" borderId="0" applyNumberFormat="0" applyBorder="0" applyAlignment="0" applyProtection="0"/>
    <xf numFmtId="0" fontId="20" fillId="21" borderId="0" applyNumberFormat="0" applyBorder="0" applyAlignment="0" applyProtection="0"/>
    <xf numFmtId="168" fontId="2" fillId="0" borderId="0" applyFont="0" applyFill="0" applyBorder="0" applyAlignment="0" applyProtection="0"/>
    <xf numFmtId="0" fontId="20" fillId="12"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13" fillId="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1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17" fillId="0" borderId="3" applyNumberFormat="0" applyFill="0" applyAlignment="0" applyProtection="0"/>
    <xf numFmtId="0" fontId="20" fillId="32"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0" fillId="32" borderId="0" applyNumberFormat="0" applyBorder="0" applyAlignment="0" applyProtection="0"/>
    <xf numFmtId="0" fontId="17" fillId="0" borderId="3" applyNumberFormat="0" applyFill="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18" fillId="7" borderId="4"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9" borderId="0" applyNumberFormat="0" applyBorder="0" applyAlignment="0" applyProtection="0"/>
    <xf numFmtId="0" fontId="14" fillId="4"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7" fillId="0" borderId="6" applyNumberFormat="0" applyFill="0" applyAlignment="0" applyProtection="0"/>
    <xf numFmtId="0" fontId="20" fillId="24" borderId="0" applyNumberFormat="0" applyBorder="0" applyAlignment="0" applyProtection="0"/>
    <xf numFmtId="0" fontId="20" fillId="25"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8" fillId="7" borderId="4"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8" fillId="7" borderId="4" applyNumberFormat="0" applyAlignment="0" applyProtection="0"/>
    <xf numFmtId="0" fontId="17" fillId="0" borderId="3"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12"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6"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26" borderId="0" applyNumberFormat="0" applyBorder="0" applyAlignment="0" applyProtection="0"/>
    <xf numFmtId="0" fontId="20" fillId="24" borderId="0" applyNumberFormat="0" applyBorder="0" applyAlignment="0" applyProtection="0"/>
    <xf numFmtId="0" fontId="20" fillId="32" borderId="0" applyNumberFormat="0" applyBorder="0" applyAlignment="0" applyProtection="0"/>
    <xf numFmtId="168" fontId="2" fillId="0" borderId="0" applyFont="0" applyFill="0" applyBorder="0" applyAlignment="0" applyProtection="0"/>
    <xf numFmtId="0" fontId="19" fillId="0" borderId="0" applyNumberForma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7" fillId="0" borderId="3" applyNumberFormat="0" applyFill="0" applyAlignment="0" applyProtection="0"/>
    <xf numFmtId="0" fontId="7" fillId="0" borderId="6" applyNumberFormat="0" applyFill="0" applyAlignment="0" applyProtection="0"/>
    <xf numFmtId="0" fontId="20" fillId="9" borderId="0" applyNumberFormat="0" applyBorder="0" applyAlignment="0" applyProtection="0"/>
    <xf numFmtId="0" fontId="17" fillId="0" borderId="3" applyNumberFormat="0" applyFill="0" applyAlignment="0" applyProtection="0"/>
    <xf numFmtId="0" fontId="16" fillId="6" borderId="1"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7" fillId="0" borderId="3" applyNumberFormat="0" applyFill="0" applyAlignment="0" applyProtection="0"/>
    <xf numFmtId="0" fontId="20" fillId="16" borderId="0" applyNumberFormat="0" applyBorder="0" applyAlignment="0" applyProtection="0"/>
    <xf numFmtId="0" fontId="20" fillId="17" borderId="0" applyNumberFormat="0" applyBorder="0" applyAlignment="0" applyProtection="0"/>
    <xf numFmtId="167" fontId="2" fillId="0" borderId="0" applyFon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15" fillId="5"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9" borderId="0" applyNumberFormat="0" applyBorder="0" applyAlignment="0" applyProtection="0"/>
    <xf numFmtId="0" fontId="20" fillId="32" borderId="0" applyNumberFormat="0" applyBorder="0" applyAlignment="0" applyProtection="0"/>
    <xf numFmtId="0" fontId="19" fillId="0" borderId="0" applyNumberForma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6" fillId="6" borderId="1"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6" fillId="6" borderId="1" applyNumberFormat="0" applyAlignment="0" applyProtection="0"/>
    <xf numFmtId="0" fontId="15" fillId="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18" fillId="7" borderId="4" applyNumberFormat="0" applyAlignment="0" applyProtection="0"/>
    <xf numFmtId="0" fontId="20" fillId="20"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7" fillId="0" borderId="6" applyNumberFormat="0" applyFill="0" applyAlignment="0" applyProtection="0"/>
    <xf numFmtId="0" fontId="20" fillId="32" borderId="0" applyNumberFormat="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3"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9"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6" fillId="6" borderId="1"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167" fontId="2" fillId="0" borderId="0" applyFon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5" fillId="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9"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20" fillId="21"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168" fontId="2" fillId="0" borderId="0" applyFon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20" fillId="20" borderId="0" applyNumberFormat="0" applyBorder="0" applyAlignment="0" applyProtection="0"/>
    <xf numFmtId="0" fontId="13" fillId="3" borderId="0" applyNumberFormat="0" applyBorder="0" applyAlignment="0" applyProtection="0"/>
    <xf numFmtId="0" fontId="16" fillId="6" borderId="1" applyNumberFormat="0" applyAlignment="0" applyProtection="0"/>
    <xf numFmtId="167" fontId="2" fillId="0" borderId="0" applyFont="0" applyFill="0" applyBorder="0" applyAlignment="0" applyProtection="0"/>
    <xf numFmtId="0" fontId="20" fillId="17" borderId="0" applyNumberFormat="0" applyBorder="0" applyAlignment="0" applyProtection="0"/>
    <xf numFmtId="0" fontId="20" fillId="21" borderId="0" applyNumberFormat="0" applyBorder="0" applyAlignment="0" applyProtection="0"/>
    <xf numFmtId="168" fontId="2" fillId="0" borderId="0" applyFont="0" applyFill="0" applyBorder="0" applyAlignment="0" applyProtection="0"/>
    <xf numFmtId="0" fontId="20" fillId="12" borderId="0" applyNumberFormat="0" applyBorder="0" applyAlignment="0" applyProtection="0"/>
    <xf numFmtId="0" fontId="20" fillId="9"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13" fillId="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7" fillId="0" borderId="6" applyNumberFormat="0" applyFill="0" applyAlignment="0" applyProtection="0"/>
    <xf numFmtId="0" fontId="20" fillId="32"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18" fillId="7" borderId="4"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8" fillId="7" borderId="4"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8" fillId="7" borderId="4" applyNumberFormat="0" applyAlignment="0" applyProtection="0"/>
    <xf numFmtId="0" fontId="17" fillId="0" borderId="3"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6"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0" fillId="24" borderId="0" applyNumberFormat="0" applyBorder="0" applyAlignment="0" applyProtection="0"/>
    <xf numFmtId="0" fontId="20" fillId="32" borderId="0" applyNumberFormat="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7" fillId="0" borderId="3" applyNumberFormat="0" applyFill="0" applyAlignment="0" applyProtection="0"/>
    <xf numFmtId="0" fontId="7" fillId="0" borderId="6" applyNumberFormat="0" applyFill="0" applyAlignment="0" applyProtection="0"/>
    <xf numFmtId="0" fontId="20" fillId="9" borderId="0" applyNumberFormat="0" applyBorder="0" applyAlignment="0" applyProtection="0"/>
    <xf numFmtId="0" fontId="17" fillId="0" borderId="3" applyNumberFormat="0" applyFill="0" applyAlignment="0" applyProtection="0"/>
    <xf numFmtId="0" fontId="16" fillId="6" borderId="1"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6" fillId="6" borderId="1"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6" fillId="6" borderId="1" applyNumberFormat="0" applyAlignment="0" applyProtection="0"/>
    <xf numFmtId="0" fontId="15" fillId="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3"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7" fillId="0" borderId="6" applyNumberFormat="0" applyFill="0" applyAlignment="0" applyProtection="0"/>
    <xf numFmtId="0" fontId="20" fillId="32" borderId="0" applyNumberFormat="0" applyBorder="0" applyAlignment="0" applyProtection="0"/>
    <xf numFmtId="0" fontId="20" fillId="9" borderId="0" applyNumberFormat="0" applyBorder="0" applyAlignment="0" applyProtection="0"/>
    <xf numFmtId="0" fontId="20" fillId="24"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8" fillId="7" borderId="4" applyNumberFormat="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4" fillId="4"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8" fillId="7" borderId="4" applyNumberFormat="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28"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9"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7" fillId="0" borderId="6" applyNumberFormat="0" applyFill="0" applyAlignment="0" applyProtection="0"/>
    <xf numFmtId="0" fontId="20" fillId="20" borderId="0" applyNumberFormat="0" applyBorder="0" applyAlignment="0" applyProtection="0"/>
    <xf numFmtId="0" fontId="20" fillId="13"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0" fillId="16" borderId="0" applyNumberFormat="0" applyBorder="0" applyAlignment="0" applyProtection="0"/>
    <xf numFmtId="0" fontId="7" fillId="0" borderId="6" applyNumberFormat="0" applyFill="0" applyAlignment="0" applyProtection="0"/>
    <xf numFmtId="0" fontId="20" fillId="9" borderId="0" applyNumberFormat="0" applyBorder="0" applyAlignment="0" applyProtection="0"/>
    <xf numFmtId="0" fontId="7" fillId="0" borderId="6"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5" fillId="5" borderId="0" applyNumberFormat="0" applyBorder="0" applyAlignment="0" applyProtection="0"/>
    <xf numFmtId="0" fontId="14" fillId="4"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168" fontId="2" fillId="0" borderId="0" applyFon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20" fillId="20" borderId="0" applyNumberFormat="0" applyBorder="0" applyAlignment="0" applyProtection="0"/>
    <xf numFmtId="0" fontId="14" fillId="4" borderId="0" applyNumberFormat="0" applyBorder="0" applyAlignment="0" applyProtection="0"/>
    <xf numFmtId="0" fontId="13" fillId="3" borderId="0" applyNumberFormat="0" applyBorder="0" applyAlignment="0" applyProtection="0"/>
    <xf numFmtId="0" fontId="15" fillId="5" borderId="0" applyNumberFormat="0" applyBorder="0" applyAlignment="0" applyProtection="0"/>
    <xf numFmtId="167" fontId="2" fillId="0" borderId="0" applyFont="0" applyFill="0" applyBorder="0" applyAlignment="0" applyProtection="0"/>
    <xf numFmtId="0" fontId="20" fillId="17" borderId="0" applyNumberFormat="0" applyBorder="0" applyAlignment="0" applyProtection="0"/>
    <xf numFmtId="0" fontId="20" fillId="21" borderId="0" applyNumberFormat="0" applyBorder="0" applyAlignment="0" applyProtection="0"/>
    <xf numFmtId="168" fontId="2" fillId="0" borderId="0" applyFont="0" applyFill="0" applyBorder="0" applyAlignment="0" applyProtection="0"/>
    <xf numFmtId="0" fontId="20" fillId="12" borderId="0" applyNumberFormat="0" applyBorder="0" applyAlignment="0" applyProtection="0"/>
    <xf numFmtId="0" fontId="20" fillId="9"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13" fillId="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6" borderId="0" applyNumberFormat="0" applyBorder="0" applyAlignment="0" applyProtection="0"/>
    <xf numFmtId="0" fontId="20" fillId="32"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18" fillId="7" borderId="4"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8" fillId="7" borderId="4"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8" fillId="7" borderId="4" applyNumberFormat="0" applyAlignment="0" applyProtection="0"/>
    <xf numFmtId="0" fontId="17" fillId="0" borderId="3"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6"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9" borderId="0" applyNumberFormat="0" applyBorder="0" applyAlignment="0" applyProtection="0"/>
    <xf numFmtId="0" fontId="20" fillId="24" borderId="0" applyNumberFormat="0" applyBorder="0" applyAlignment="0" applyProtection="0"/>
    <xf numFmtId="0" fontId="20" fillId="32" borderId="0" applyNumberFormat="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7" fillId="0" borderId="3" applyNumberFormat="0" applyFill="0" applyAlignment="0" applyProtection="0"/>
    <xf numFmtId="0" fontId="7" fillId="0" borderId="6" applyNumberFormat="0" applyFill="0" applyAlignment="0" applyProtection="0"/>
    <xf numFmtId="0" fontId="20" fillId="9" borderId="0" applyNumberFormat="0" applyBorder="0" applyAlignment="0" applyProtection="0"/>
    <xf numFmtId="0" fontId="17" fillId="0" borderId="3" applyNumberFormat="0" applyFill="0" applyAlignment="0" applyProtection="0"/>
    <xf numFmtId="0" fontId="16" fillId="6" borderId="1"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6" fillId="6" borderId="1"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6" fillId="6" borderId="1" applyNumberFormat="0" applyAlignment="0" applyProtection="0"/>
    <xf numFmtId="0" fontId="15" fillId="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2"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7" fillId="0" borderId="6" applyNumberFormat="0" applyFill="0" applyAlignment="0" applyProtection="0"/>
    <xf numFmtId="0" fontId="20" fillId="32" borderId="0" applyNumberFormat="0" applyBorder="0" applyAlignment="0" applyProtection="0"/>
    <xf numFmtId="0" fontId="20" fillId="9" borderId="0" applyNumberFormat="0" applyBorder="0" applyAlignment="0" applyProtection="0"/>
    <xf numFmtId="0" fontId="20" fillId="2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7" fillId="0" borderId="3" applyNumberFormat="0" applyFill="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7" fillId="0" borderId="6"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12" fillId="0" borderId="0" applyNumberForma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3" fillId="3"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7" fillId="0" borderId="3" applyNumberFormat="0" applyFill="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166" fontId="2" fillId="0" borderId="0" applyFont="0" applyFill="0" applyBorder="0" applyAlignment="0" applyProtection="0"/>
    <xf numFmtId="0" fontId="2" fillId="8" borderId="5"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5" applyNumberFormat="0" applyFont="0" applyAlignment="0" applyProtection="0"/>
    <xf numFmtId="0" fontId="2" fillId="8" borderId="5" applyNumberFormat="0" applyFont="0" applyAlignment="0" applyProtection="0"/>
    <xf numFmtId="0" fontId="2" fillId="8" borderId="5" applyNumberFormat="0" applyFont="0" applyAlignment="0" applyProtection="0"/>
    <xf numFmtId="166" fontId="2" fillId="0" borderId="0" applyFont="0" applyFill="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13" fillId="3" borderId="0" applyNumberFormat="0" applyBorder="0" applyAlignment="0" applyProtection="0"/>
    <xf numFmtId="0" fontId="7" fillId="0" borderId="6" applyNumberFormat="0" applyFill="0" applyAlignment="0" applyProtection="0"/>
    <xf numFmtId="0" fontId="20" fillId="16" borderId="0" applyNumberFormat="0" applyBorder="0" applyAlignment="0" applyProtection="0"/>
    <xf numFmtId="0" fontId="7" fillId="0" borderId="6" applyNumberFormat="0" applyFill="0" applyAlignment="0" applyProtection="0"/>
    <xf numFmtId="0" fontId="17" fillId="0" borderId="3" applyNumberFormat="0" applyFill="0" applyAlignment="0" applyProtection="0"/>
    <xf numFmtId="167" fontId="2" fillId="0" borderId="0" applyFont="0" applyFill="0" applyBorder="0" applyAlignment="0" applyProtection="0"/>
    <xf numFmtId="0" fontId="19" fillId="0" borderId="0" applyNumberFormat="0" applyFill="0" applyBorder="0" applyAlignment="0" applyProtection="0"/>
    <xf numFmtId="0" fontId="20" fillId="9" borderId="0" applyNumberFormat="0" applyBorder="0" applyAlignment="0" applyProtection="0"/>
    <xf numFmtId="0" fontId="14" fillId="4" borderId="0" applyNumberFormat="0" applyBorder="0" applyAlignment="0" applyProtection="0"/>
    <xf numFmtId="0" fontId="20" fillId="17" borderId="0" applyNumberFormat="0" applyBorder="0" applyAlignment="0" applyProtection="0"/>
    <xf numFmtId="0" fontId="15" fillId="5" borderId="0" applyNumberFormat="0" applyBorder="0" applyAlignment="0" applyProtection="0"/>
    <xf numFmtId="0" fontId="20" fillId="16" borderId="0" applyNumberFormat="0" applyBorder="0" applyAlignment="0" applyProtection="0"/>
    <xf numFmtId="0" fontId="7" fillId="0" borderId="6" applyNumberFormat="0" applyFill="0" applyAlignment="0" applyProtection="0"/>
    <xf numFmtId="0" fontId="20" fillId="24"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1" borderId="0" applyNumberFormat="0" applyBorder="0" applyAlignment="0" applyProtection="0"/>
    <xf numFmtId="0" fontId="12" fillId="0" borderId="0" applyNumberFormat="0" applyFill="0" applyBorder="0" applyAlignment="0" applyProtection="0"/>
    <xf numFmtId="0" fontId="20" fillId="20" borderId="0" applyNumberFormat="0" applyBorder="0" applyAlignment="0" applyProtection="0"/>
    <xf numFmtId="0" fontId="20" fillId="25" borderId="0" applyNumberFormat="0" applyBorder="0" applyAlignment="0" applyProtection="0"/>
    <xf numFmtId="0" fontId="20" fillId="13" borderId="0" applyNumberFormat="0" applyBorder="0" applyAlignment="0" applyProtection="0"/>
    <xf numFmtId="0" fontId="15" fillId="5" borderId="0" applyNumberFormat="0" applyBorder="0" applyAlignment="0" applyProtection="0"/>
    <xf numFmtId="0" fontId="20" fillId="12" borderId="0" applyNumberFormat="0" applyBorder="0" applyAlignment="0" applyProtection="0"/>
    <xf numFmtId="0" fontId="7" fillId="0" borderId="6" applyNumberFormat="0" applyFill="0" applyAlignment="0" applyProtection="0"/>
    <xf numFmtId="0" fontId="20" fillId="13" borderId="0" applyNumberFormat="0" applyBorder="0" applyAlignment="0" applyProtection="0"/>
    <xf numFmtId="167" fontId="2" fillId="0" borderId="0" applyFont="0" applyFill="0" applyBorder="0" applyAlignment="0" applyProtection="0"/>
    <xf numFmtId="0" fontId="16" fillId="6" borderId="1" applyNumberFormat="0" applyAlignment="0" applyProtection="0"/>
    <xf numFmtId="0" fontId="14" fillId="4" borderId="0" applyNumberFormat="0" applyBorder="0" applyAlignment="0" applyProtection="0"/>
    <xf numFmtId="0" fontId="18" fillId="7" borderId="4" applyNumberFormat="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20" fillId="9" borderId="0" applyNumberFormat="0" applyBorder="0" applyAlignment="0" applyProtection="0"/>
    <xf numFmtId="0" fontId="20" fillId="20" borderId="0" applyNumberFormat="0" applyBorder="0" applyAlignment="0" applyProtection="0"/>
    <xf numFmtId="0" fontId="2" fillId="31" borderId="0" applyNumberFormat="0" applyBorder="0" applyAlignment="0" applyProtection="0"/>
    <xf numFmtId="0" fontId="16" fillId="6" borderId="1" applyNumberFormat="0" applyAlignment="0" applyProtection="0"/>
    <xf numFmtId="0" fontId="13" fillId="3"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20" fillId="17" borderId="0" applyNumberFormat="0" applyBorder="0" applyAlignment="0" applyProtection="0"/>
    <xf numFmtId="0" fontId="20" fillId="21" borderId="0" applyNumberFormat="0" applyBorder="0" applyAlignment="0" applyProtection="0"/>
    <xf numFmtId="0" fontId="20" fillId="12" borderId="0" applyNumberFormat="0" applyBorder="0" applyAlignment="0" applyProtection="0"/>
    <xf numFmtId="0" fontId="20" fillId="9"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13" fillId="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1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7" fillId="0" borderId="6" applyNumberFormat="0" applyFill="0" applyAlignment="0" applyProtection="0"/>
    <xf numFmtId="0" fontId="20" fillId="32"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18" fillId="7" borderId="4"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9" borderId="0" applyNumberFormat="0" applyBorder="0" applyAlignment="0" applyProtection="0"/>
    <xf numFmtId="0" fontId="14" fillId="4"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7" fillId="0" borderId="6" applyNumberFormat="0" applyFill="0" applyAlignment="0" applyProtection="0"/>
    <xf numFmtId="0" fontId="20" fillId="24" borderId="0" applyNumberFormat="0" applyBorder="0" applyAlignment="0" applyProtection="0"/>
    <xf numFmtId="0" fontId="20" fillId="25"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8" fillId="7" borderId="4"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8" fillId="7" borderId="4" applyNumberFormat="0" applyAlignment="0" applyProtection="0"/>
    <xf numFmtId="0" fontId="17" fillId="0" borderId="3"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12"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6"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8" borderId="0" applyNumberFormat="0" applyBorder="0" applyAlignment="0" applyProtection="0"/>
    <xf numFmtId="0" fontId="20" fillId="24"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7" fillId="0" borderId="3" applyNumberFormat="0" applyFill="0" applyAlignment="0" applyProtection="0"/>
    <xf numFmtId="0" fontId="7" fillId="0" borderId="6" applyNumberFormat="0" applyFill="0" applyAlignment="0" applyProtection="0"/>
    <xf numFmtId="0" fontId="20" fillId="9" borderId="0" applyNumberFormat="0" applyBorder="0" applyAlignment="0" applyProtection="0"/>
    <xf numFmtId="0" fontId="17" fillId="0" borderId="3" applyNumberFormat="0" applyFill="0" applyAlignment="0" applyProtection="0"/>
    <xf numFmtId="0" fontId="16" fillId="6" borderId="1"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7" fillId="0" borderId="3" applyNumberFormat="0" applyFill="0" applyAlignment="0" applyProtection="0"/>
    <xf numFmtId="0" fontId="20" fillId="16" borderId="0" applyNumberFormat="0" applyBorder="0" applyAlignment="0" applyProtection="0"/>
    <xf numFmtId="0" fontId="20" fillId="17" borderId="0" applyNumberFormat="0" applyBorder="0" applyAlignment="0" applyProtection="0"/>
    <xf numFmtId="167" fontId="2" fillId="0" borderId="0" applyFon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15" fillId="5"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9" borderId="0" applyNumberFormat="0" applyBorder="0" applyAlignment="0" applyProtection="0"/>
    <xf numFmtId="0" fontId="20" fillId="32" borderId="0" applyNumberFormat="0" applyBorder="0" applyAlignment="0" applyProtection="0"/>
    <xf numFmtId="0" fontId="19" fillId="0" borderId="0" applyNumberForma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6" fillId="6" borderId="1"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6" fillId="6" borderId="1" applyNumberFormat="0" applyAlignment="0" applyProtection="0"/>
    <xf numFmtId="0" fontId="15" fillId="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18" fillId="7" borderId="4" applyNumberFormat="0" applyAlignment="0" applyProtection="0"/>
    <xf numFmtId="0" fontId="20" fillId="20"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7" fillId="0" borderId="6" applyNumberFormat="0" applyFill="0" applyAlignment="0" applyProtection="0"/>
    <xf numFmtId="0" fontId="20" fillId="32" borderId="0" applyNumberFormat="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20"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6" fillId="6" borderId="1" applyNumberFormat="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6" fillId="6" borderId="1"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9"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2" fillId="0" borderId="0" applyNumberForma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6" fillId="6" borderId="1" applyNumberFormat="0" applyAlignment="0" applyProtection="0"/>
    <xf numFmtId="0" fontId="20" fillId="16" borderId="0" applyNumberFormat="0" applyBorder="0" applyAlignment="0" applyProtection="0"/>
    <xf numFmtId="0" fontId="20" fillId="17" borderId="0" applyNumberFormat="0" applyBorder="0" applyAlignment="0" applyProtection="0"/>
    <xf numFmtId="0" fontId="20" fillId="25"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 fillId="1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168" fontId="2" fillId="0" borderId="0" applyFon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20" fillId="20" borderId="0" applyNumberFormat="0" applyBorder="0" applyAlignment="0" applyProtection="0"/>
    <xf numFmtId="0" fontId="20" fillId="9"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167" fontId="2" fillId="0" borderId="0" applyFont="0" applyFill="0" applyBorder="0" applyAlignment="0" applyProtection="0"/>
    <xf numFmtId="0" fontId="20" fillId="17" borderId="0" applyNumberFormat="0" applyBorder="0" applyAlignment="0" applyProtection="0"/>
    <xf numFmtId="0" fontId="20" fillId="21" borderId="0" applyNumberFormat="0" applyBorder="0" applyAlignment="0" applyProtection="0"/>
    <xf numFmtId="0" fontId="20" fillId="12" borderId="0" applyNumberFormat="0" applyBorder="0" applyAlignment="0" applyProtection="0"/>
    <xf numFmtId="0" fontId="20" fillId="9"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13" fillId="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14" borderId="0" applyNumberFormat="0" applyBorder="0" applyAlignment="0" applyProtection="0"/>
    <xf numFmtId="0" fontId="20" fillId="32"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18" fillId="7" borderId="4"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8" fillId="7" borderId="4"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8" fillId="7" borderId="4" applyNumberFormat="0" applyAlignment="0" applyProtection="0"/>
    <xf numFmtId="0" fontId="17" fillId="0" borderId="3"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6"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20" fillId="24"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7" fillId="0" borderId="3" applyNumberFormat="0" applyFill="0" applyAlignment="0" applyProtection="0"/>
    <xf numFmtId="0" fontId="7" fillId="0" borderId="6" applyNumberFormat="0" applyFill="0" applyAlignment="0" applyProtection="0"/>
    <xf numFmtId="0" fontId="20" fillId="9" borderId="0" applyNumberFormat="0" applyBorder="0" applyAlignment="0" applyProtection="0"/>
    <xf numFmtId="0" fontId="17" fillId="0" borderId="3" applyNumberFormat="0" applyFill="0" applyAlignment="0" applyProtection="0"/>
    <xf numFmtId="0" fontId="16" fillId="6" borderId="1"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6" fillId="6" borderId="1"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6" fillId="6" borderId="1" applyNumberFormat="0" applyAlignment="0" applyProtection="0"/>
    <xf numFmtId="0" fontId="15" fillId="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7" fillId="0" borderId="6" applyNumberFormat="0" applyFill="0" applyAlignment="0" applyProtection="0"/>
    <xf numFmtId="0" fontId="20" fillId="32" borderId="0" applyNumberFormat="0" applyBorder="0" applyAlignment="0" applyProtection="0"/>
    <xf numFmtId="0" fontId="20" fillId="9" borderId="0" applyNumberFormat="0" applyBorder="0" applyAlignment="0" applyProtection="0"/>
    <xf numFmtId="166" fontId="2" fillId="0" borderId="0" applyFon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8" borderId="5" applyNumberFormat="0" applyFont="0" applyAlignment="0" applyProtection="0"/>
    <xf numFmtId="0" fontId="20" fillId="16" borderId="0" applyNumberFormat="0" applyBorder="0" applyAlignment="0" applyProtection="0"/>
    <xf numFmtId="0" fontId="20" fillId="17" borderId="0" applyNumberFormat="0" applyBorder="0" applyAlignment="0" applyProtection="0"/>
    <xf numFmtId="0" fontId="20" fillId="32"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5" fillId="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4"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2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166" fontId="2" fillId="0" borderId="0" applyFon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7" fillId="0" borderId="6" applyNumberFormat="0" applyFill="0" applyAlignment="0" applyProtection="0"/>
    <xf numFmtId="0" fontId="20" fillId="17" borderId="0" applyNumberFormat="0" applyBorder="0" applyAlignment="0" applyProtection="0"/>
    <xf numFmtId="0" fontId="20" fillId="13"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0" fillId="16" borderId="0" applyNumberFormat="0" applyBorder="0" applyAlignment="0" applyProtection="0"/>
    <xf numFmtId="0" fontId="7" fillId="0" borderId="6" applyNumberFormat="0" applyFill="0" applyAlignment="0" applyProtection="0"/>
    <xf numFmtId="0" fontId="20" fillId="9" borderId="0" applyNumberFormat="0" applyBorder="0" applyAlignment="0" applyProtection="0"/>
    <xf numFmtId="0" fontId="7" fillId="0" borderId="6"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5" fillId="5" borderId="0" applyNumberFormat="0" applyBorder="0" applyAlignment="0" applyProtection="0"/>
    <xf numFmtId="0" fontId="14" fillId="4"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20" fillId="20" borderId="0" applyNumberFormat="0" applyBorder="0" applyAlignment="0" applyProtection="0"/>
    <xf numFmtId="0" fontId="19" fillId="0" borderId="0" applyNumberFormat="0" applyFill="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167" fontId="2" fillId="0" borderId="0" applyFont="0" applyFill="0" applyBorder="0" applyAlignment="0" applyProtection="0"/>
    <xf numFmtId="0" fontId="20" fillId="17" borderId="0" applyNumberFormat="0" applyBorder="0" applyAlignment="0" applyProtection="0"/>
    <xf numFmtId="0" fontId="20" fillId="21" borderId="0" applyNumberFormat="0" applyBorder="0" applyAlignment="0" applyProtection="0"/>
    <xf numFmtId="0" fontId="20" fillId="12" borderId="0" applyNumberFormat="0" applyBorder="0" applyAlignment="0" applyProtection="0"/>
    <xf numFmtId="0" fontId="20" fillId="9"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13" fillId="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13" fillId="3" borderId="0" applyNumberFormat="0" applyBorder="0" applyAlignment="0" applyProtection="0"/>
    <xf numFmtId="0" fontId="20" fillId="32"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18" fillId="7" borderId="4"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8" fillId="7" borderId="4"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8" fillId="7" borderId="4" applyNumberFormat="0" applyAlignment="0" applyProtection="0"/>
    <xf numFmtId="0" fontId="17" fillId="0" borderId="3"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6"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18" borderId="0" applyNumberFormat="0" applyBorder="0" applyAlignment="0" applyProtection="0"/>
    <xf numFmtId="0" fontId="20" fillId="24"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7" fillId="0" borderId="3" applyNumberFormat="0" applyFill="0" applyAlignment="0" applyProtection="0"/>
    <xf numFmtId="0" fontId="7" fillId="0" borderId="6" applyNumberFormat="0" applyFill="0" applyAlignment="0" applyProtection="0"/>
    <xf numFmtId="0" fontId="20" fillId="9" borderId="0" applyNumberFormat="0" applyBorder="0" applyAlignment="0" applyProtection="0"/>
    <xf numFmtId="0" fontId="17" fillId="0" borderId="3" applyNumberFormat="0" applyFill="0" applyAlignment="0" applyProtection="0"/>
    <xf numFmtId="0" fontId="16" fillId="6" borderId="1"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6" fillId="6" borderId="1"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6" fillId="6" borderId="1" applyNumberFormat="0" applyAlignment="0" applyProtection="0"/>
    <xf numFmtId="0" fontId="15" fillId="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9"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7" fillId="0" borderId="6" applyNumberFormat="0" applyFill="0" applyAlignment="0" applyProtection="0"/>
    <xf numFmtId="0" fontId="20" fillId="32" borderId="0" applyNumberFormat="0" applyBorder="0" applyAlignment="0" applyProtection="0"/>
    <xf numFmtId="0" fontId="20" fillId="9" borderId="0" applyNumberFormat="0" applyBorder="0" applyAlignment="0" applyProtection="0"/>
    <xf numFmtId="0" fontId="2" fillId="30"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5" fillId="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8" fillId="7" borderId="4"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20" fillId="9"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32"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24"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21"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 fillId="15"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14"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7" fillId="0" borderId="6" applyNumberFormat="0" applyFill="0" applyAlignment="0" applyProtection="0"/>
    <xf numFmtId="0" fontId="2" fillId="22" borderId="0" applyNumberFormat="0" applyBorder="0" applyAlignment="0" applyProtection="0"/>
    <xf numFmtId="0" fontId="20" fillId="32" borderId="0" applyNumberFormat="0" applyBorder="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166" fontId="2" fillId="0" borderId="0" applyFont="0" applyFill="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0" fontId="2" fillId="11"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0" fontId="2" fillId="14"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31" borderId="0" applyNumberFormat="0" applyBorder="0" applyAlignment="0" applyProtection="0"/>
    <xf numFmtId="168" fontId="2" fillId="0" borderId="0" applyFon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1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3" borderId="0" applyNumberFormat="0" applyBorder="0" applyAlignment="0" applyProtection="0"/>
    <xf numFmtId="0" fontId="2" fillId="27"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20" fillId="20"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3" fillId="3" borderId="0" applyNumberFormat="0" applyBorder="0" applyAlignment="0" applyProtection="0"/>
    <xf numFmtId="0" fontId="2" fillId="10" borderId="0" applyNumberFormat="0" applyBorder="0" applyAlignment="0" applyProtection="0"/>
    <xf numFmtId="167" fontId="2" fillId="0" borderId="0" applyFont="0" applyFill="0" applyBorder="0" applyAlignment="0" applyProtection="0"/>
    <xf numFmtId="0" fontId="20" fillId="17" borderId="0" applyNumberFormat="0" applyBorder="0" applyAlignment="0" applyProtection="0"/>
    <xf numFmtId="0" fontId="20" fillId="21" borderId="0" applyNumberFormat="0" applyBorder="0" applyAlignment="0" applyProtection="0"/>
    <xf numFmtId="166" fontId="2" fillId="0" borderId="0" applyFont="0" applyFill="0" applyBorder="0" applyAlignment="0" applyProtection="0"/>
    <xf numFmtId="168" fontId="2" fillId="0" borderId="0" applyFont="0" applyFill="0" applyBorder="0" applyAlignment="0" applyProtection="0"/>
    <xf numFmtId="0" fontId="20" fillId="12" borderId="0" applyNumberFormat="0" applyBorder="0" applyAlignment="0" applyProtection="0"/>
    <xf numFmtId="0" fontId="20" fillId="9"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8" borderId="5" applyNumberFormat="0" applyFont="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13" fillId="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30" borderId="0" applyNumberFormat="0" applyBorder="0" applyAlignment="0" applyProtection="0"/>
    <xf numFmtId="166" fontId="2" fillId="0" borderId="0" applyFon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18" borderId="0" applyNumberFormat="0" applyBorder="0" applyAlignment="0" applyProtection="0"/>
    <xf numFmtId="0" fontId="20" fillId="32"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 fillId="26"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18" fillId="7" borderId="4"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7" borderId="0" applyNumberFormat="0" applyBorder="0" applyAlignment="0" applyProtection="0"/>
    <xf numFmtId="0" fontId="2" fillId="31"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11"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8" fillId="7" borderId="4"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8" fillId="7" borderId="4" applyNumberFormat="0" applyAlignment="0" applyProtection="0"/>
    <xf numFmtId="0" fontId="17" fillId="0" borderId="3"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6" borderId="0" applyNumberFormat="0" applyBorder="0" applyAlignment="0" applyProtection="0"/>
    <xf numFmtId="0" fontId="2" fillId="30"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10" borderId="0" applyNumberFormat="0" applyBorder="0" applyAlignment="0" applyProtection="0"/>
    <xf numFmtId="0" fontId="20" fillId="24" borderId="0" applyNumberFormat="0" applyBorder="0" applyAlignment="0" applyProtection="0"/>
    <xf numFmtId="0" fontId="20" fillId="32" borderId="0" applyNumberFormat="0" applyBorder="0" applyAlignment="0" applyProtection="0"/>
    <xf numFmtId="166" fontId="2" fillId="0" borderId="0" applyFont="0" applyFill="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7" fillId="0" borderId="3" applyNumberFormat="0" applyFill="0" applyAlignment="0" applyProtection="0"/>
    <xf numFmtId="0" fontId="7" fillId="0" borderId="6" applyNumberFormat="0" applyFill="0" applyAlignment="0" applyProtection="0"/>
    <xf numFmtId="0" fontId="20" fillId="9" borderId="0" applyNumberFormat="0" applyBorder="0" applyAlignment="0" applyProtection="0"/>
    <xf numFmtId="0" fontId="17" fillId="0" borderId="3" applyNumberFormat="0" applyFill="0" applyAlignment="0" applyProtection="0"/>
    <xf numFmtId="0" fontId="16" fillId="6" borderId="1"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2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15" borderId="0" applyNumberFormat="0" applyBorder="0" applyAlignment="0" applyProtection="0"/>
    <xf numFmtId="0" fontId="20" fillId="2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9" borderId="0" applyNumberFormat="0" applyBorder="0" applyAlignment="0" applyProtection="0"/>
    <xf numFmtId="0" fontId="2" fillId="23"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6" fillId="6" borderId="1"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6" fillId="6" borderId="1" applyNumberFormat="0" applyAlignment="0" applyProtection="0"/>
    <xf numFmtId="0" fontId="15" fillId="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26"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14"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7" fillId="0" borderId="6" applyNumberFormat="0" applyFill="0" applyAlignment="0" applyProtection="0"/>
    <xf numFmtId="0" fontId="2" fillId="22" borderId="0" applyNumberFormat="0" applyBorder="0" applyAlignment="0" applyProtection="0"/>
    <xf numFmtId="0" fontId="20" fillId="32" borderId="0" applyNumberFormat="0" applyBorder="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166" fontId="2" fillId="0" borderId="0" applyFont="0" applyFill="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 fillId="8" borderId="5" applyNumberFormat="0" applyFont="0" applyAlignment="0" applyProtection="0"/>
    <xf numFmtId="0" fontId="7" fillId="0" borderId="6" applyNumberFormat="0" applyFill="0" applyAlignment="0" applyProtection="0"/>
    <xf numFmtId="0" fontId="2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0" fillId="32" borderId="0" applyNumberFormat="0" applyBorder="0" applyAlignment="0" applyProtection="0"/>
    <xf numFmtId="0" fontId="7" fillId="0" borderId="6" applyNumberFormat="0" applyFill="0" applyAlignment="0" applyProtection="0"/>
    <xf numFmtId="0" fontId="20" fillId="13"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0" fillId="16" borderId="0" applyNumberFormat="0" applyBorder="0" applyAlignment="0" applyProtection="0"/>
    <xf numFmtId="0" fontId="7" fillId="0" borderId="6" applyNumberFormat="0" applyFill="0" applyAlignment="0" applyProtection="0"/>
    <xf numFmtId="0" fontId="20" fillId="9" borderId="0" applyNumberFormat="0" applyBorder="0" applyAlignment="0" applyProtection="0"/>
    <xf numFmtId="0" fontId="7" fillId="0" borderId="6"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5" fillId="5" borderId="0" applyNumberFormat="0" applyBorder="0" applyAlignment="0" applyProtection="0"/>
    <xf numFmtId="0" fontId="14" fillId="4"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168" fontId="2" fillId="0" borderId="0" applyFon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20" fillId="20" borderId="0" applyNumberFormat="0" applyBorder="0" applyAlignment="0" applyProtection="0"/>
    <xf numFmtId="0" fontId="13" fillId="3" borderId="0" applyNumberFormat="0" applyBorder="0" applyAlignment="0" applyProtection="0"/>
    <xf numFmtId="167" fontId="2" fillId="0" borderId="0" applyFont="0" applyFill="0" applyBorder="0" applyAlignment="0" applyProtection="0"/>
    <xf numFmtId="0" fontId="20" fillId="17" borderId="0" applyNumberFormat="0" applyBorder="0" applyAlignment="0" applyProtection="0"/>
    <xf numFmtId="0" fontId="20" fillId="21" borderId="0" applyNumberFormat="0" applyBorder="0" applyAlignment="0" applyProtection="0"/>
    <xf numFmtId="166" fontId="2" fillId="0" borderId="0" applyFont="0" applyFill="0" applyBorder="0" applyAlignment="0" applyProtection="0"/>
    <xf numFmtId="168" fontId="2" fillId="0" borderId="0" applyFont="0" applyFill="0" applyBorder="0" applyAlignment="0" applyProtection="0"/>
    <xf numFmtId="0" fontId="20" fillId="12" borderId="0" applyNumberFormat="0" applyBorder="0" applyAlignment="0" applyProtection="0"/>
    <xf numFmtId="0" fontId="20" fillId="9"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13" fillId="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166" fontId="2" fillId="0" borderId="0" applyFon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18" fillId="7" borderId="4"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8" fillId="7" borderId="4"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8" fillId="7" borderId="4" applyNumberFormat="0" applyAlignment="0" applyProtection="0"/>
    <xf numFmtId="0" fontId="17" fillId="0" borderId="3"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6"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4" borderId="0" applyNumberFormat="0" applyBorder="0" applyAlignment="0" applyProtection="0"/>
    <xf numFmtId="0" fontId="20" fillId="32" borderId="0" applyNumberFormat="0" applyBorder="0" applyAlignment="0" applyProtection="0"/>
    <xf numFmtId="166" fontId="2" fillId="0" borderId="0" applyFont="0" applyFill="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7" fillId="0" borderId="3" applyNumberFormat="0" applyFill="0" applyAlignment="0" applyProtection="0"/>
    <xf numFmtId="0" fontId="7" fillId="0" borderId="6" applyNumberFormat="0" applyFill="0" applyAlignment="0" applyProtection="0"/>
    <xf numFmtId="0" fontId="20" fillId="9" borderId="0" applyNumberFormat="0" applyBorder="0" applyAlignment="0" applyProtection="0"/>
    <xf numFmtId="0" fontId="17" fillId="0" borderId="3" applyNumberFormat="0" applyFill="0" applyAlignment="0" applyProtection="0"/>
    <xf numFmtId="0" fontId="16" fillId="6" borderId="1"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6" fillId="6" borderId="1"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6" fillId="6" borderId="1" applyNumberFormat="0" applyAlignment="0" applyProtection="0"/>
    <xf numFmtId="0" fontId="15" fillId="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7" fillId="0" borderId="6" applyNumberFormat="0" applyFill="0" applyAlignment="0" applyProtection="0"/>
    <xf numFmtId="0" fontId="20" fillId="32" borderId="0" applyNumberFormat="0" applyBorder="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166" fontId="2" fillId="0" borderId="0" applyFont="0" applyFill="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20" fillId="9" borderId="0" applyNumberFormat="0" applyBorder="0" applyAlignment="0" applyProtection="0"/>
    <xf numFmtId="0" fontId="7" fillId="0" borderId="6" applyNumberFormat="0" applyFill="0" applyAlignment="0" applyProtection="0"/>
    <xf numFmtId="0" fontId="7" fillId="0" borderId="6" applyNumberFormat="0" applyFill="0" applyAlignment="0" applyProtection="0"/>
    <xf numFmtId="0" fontId="20" fillId="24"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5" fillId="5" borderId="0" applyNumberFormat="0" applyBorder="0" applyAlignment="0" applyProtection="0"/>
    <xf numFmtId="0" fontId="20" fillId="21" borderId="0" applyNumberFormat="0" applyBorder="0" applyAlignment="0" applyProtection="0"/>
    <xf numFmtId="167" fontId="2" fillId="0" borderId="0" applyFont="0" applyFill="0" applyBorder="0" applyAlignment="0" applyProtection="0"/>
    <xf numFmtId="0" fontId="20" fillId="29" borderId="0" applyNumberFormat="0" applyBorder="0" applyAlignment="0" applyProtection="0"/>
    <xf numFmtId="0" fontId="19" fillId="0" borderId="0" applyNumberFormat="0" applyFill="0" applyBorder="0" applyAlignment="0" applyProtection="0"/>
    <xf numFmtId="0" fontId="20" fillId="32" borderId="0" applyNumberFormat="0" applyBorder="0" applyAlignment="0" applyProtection="0"/>
    <xf numFmtId="0" fontId="20" fillId="24" borderId="0" applyNumberFormat="0" applyBorder="0" applyAlignment="0" applyProtection="0"/>
    <xf numFmtId="0" fontId="20" fillId="29"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12" fillId="0" borderId="0" applyNumberFormat="0" applyFill="0" applyBorder="0" applyAlignment="0" applyProtection="0"/>
    <xf numFmtId="0" fontId="20" fillId="13"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0" fontId="14" fillId="4" borderId="0" applyNumberFormat="0" applyBorder="0" applyAlignment="0" applyProtection="0"/>
    <xf numFmtId="0" fontId="20" fillId="28"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7" fillId="0" borderId="6" applyNumberFormat="0" applyFill="0" applyAlignment="0" applyProtection="0"/>
    <xf numFmtId="0" fontId="14" fillId="4" borderId="0" applyNumberFormat="0" applyBorder="0" applyAlignment="0" applyProtection="0"/>
    <xf numFmtId="0" fontId="12" fillId="0" borderId="0" applyNumberFormat="0" applyFill="0" applyBorder="0" applyAlignment="0" applyProtection="0"/>
    <xf numFmtId="0" fontId="19" fillId="0" borderId="0" applyNumberFormat="0" applyFill="0" applyBorder="0" applyAlignment="0" applyProtection="0"/>
    <xf numFmtId="0" fontId="14" fillId="4" borderId="0" applyNumberFormat="0" applyBorder="0" applyAlignment="0" applyProtection="0"/>
    <xf numFmtId="0" fontId="20" fillId="12" borderId="0" applyNumberFormat="0" applyBorder="0" applyAlignment="0" applyProtection="0"/>
    <xf numFmtId="0" fontId="7" fillId="0" borderId="6" applyNumberFormat="0" applyFill="0" applyAlignment="0" applyProtection="0"/>
    <xf numFmtId="0" fontId="20" fillId="25" borderId="0" applyNumberFormat="0" applyBorder="0" applyAlignment="0" applyProtection="0"/>
    <xf numFmtId="0" fontId="20" fillId="12" borderId="0" applyNumberFormat="0" applyBorder="0" applyAlignment="0" applyProtection="0"/>
    <xf numFmtId="0" fontId="19" fillId="0" borderId="0" applyNumberFormat="0" applyFill="0" applyBorder="0" applyAlignment="0" applyProtection="0"/>
    <xf numFmtId="0" fontId="20" fillId="29" borderId="0" applyNumberFormat="0" applyBorder="0" applyAlignment="0" applyProtection="0"/>
    <xf numFmtId="0" fontId="20" fillId="21" borderId="0" applyNumberFormat="0" applyBorder="0" applyAlignment="0" applyProtection="0"/>
    <xf numFmtId="0" fontId="20" fillId="13" borderId="0" applyNumberFormat="0" applyBorder="0" applyAlignment="0" applyProtection="0"/>
    <xf numFmtId="0" fontId="20" fillId="24" borderId="0" applyNumberFormat="0" applyBorder="0" applyAlignment="0" applyProtection="0"/>
    <xf numFmtId="0" fontId="15" fillId="5" borderId="0" applyNumberFormat="0" applyBorder="0" applyAlignment="0" applyProtection="0"/>
    <xf numFmtId="0" fontId="20" fillId="12" borderId="0" applyNumberFormat="0" applyBorder="0" applyAlignment="0" applyProtection="0"/>
    <xf numFmtId="0" fontId="13" fillId="3" borderId="0" applyNumberFormat="0" applyBorder="0" applyAlignment="0" applyProtection="0"/>
    <xf numFmtId="0" fontId="20" fillId="12" borderId="0" applyNumberFormat="0" applyBorder="0" applyAlignment="0" applyProtection="0"/>
    <xf numFmtId="0" fontId="15" fillId="5" borderId="0" applyNumberFormat="0" applyBorder="0" applyAlignment="0" applyProtection="0"/>
    <xf numFmtId="0" fontId="18" fillId="7" borderId="4" applyNumberFormat="0" applyAlignment="0" applyProtection="0"/>
    <xf numFmtId="0" fontId="13" fillId="3" borderId="0" applyNumberFormat="0" applyBorder="0" applyAlignment="0" applyProtection="0"/>
    <xf numFmtId="0" fontId="16" fillId="6" borderId="1" applyNumberFormat="0" applyAlignment="0" applyProtection="0"/>
    <xf numFmtId="0" fontId="20" fillId="9" borderId="0" applyNumberFormat="0" applyBorder="0" applyAlignment="0" applyProtection="0"/>
    <xf numFmtId="0" fontId="18" fillId="7" borderId="4" applyNumberFormat="0" applyAlignment="0" applyProtection="0"/>
    <xf numFmtId="0" fontId="20" fillId="9" borderId="0" applyNumberFormat="0" applyBorder="0" applyAlignment="0" applyProtection="0"/>
    <xf numFmtId="0" fontId="16" fillId="6" borderId="1" applyNumberFormat="0" applyAlignment="0" applyProtection="0"/>
    <xf numFmtId="0" fontId="20" fillId="25" borderId="0" applyNumberFormat="0" applyBorder="0" applyAlignment="0" applyProtection="0"/>
    <xf numFmtId="0" fontId="20" fillId="17" borderId="0" applyNumberFormat="0" applyBorder="0" applyAlignment="0" applyProtection="0"/>
    <xf numFmtId="0" fontId="20" fillId="16" borderId="0" applyNumberFormat="0" applyBorder="0" applyAlignment="0" applyProtection="0"/>
    <xf numFmtId="0" fontId="20" fillId="25" borderId="0" applyNumberFormat="0" applyBorder="0" applyAlignment="0" applyProtection="0"/>
    <xf numFmtId="0" fontId="20" fillId="20"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17" fillId="0" borderId="3" applyNumberFormat="0" applyFill="0" applyAlignment="0" applyProtection="0"/>
    <xf numFmtId="0" fontId="15" fillId="5" borderId="0" applyNumberFormat="0" applyBorder="0" applyAlignment="0" applyProtection="0"/>
    <xf numFmtId="0" fontId="17" fillId="0" borderId="3" applyNumberFormat="0" applyFill="0" applyAlignment="0" applyProtection="0"/>
    <xf numFmtId="0" fontId="12" fillId="0" borderId="0" applyNumberFormat="0" applyFill="0" applyBorder="0" applyAlignment="0" applyProtection="0"/>
    <xf numFmtId="0" fontId="20" fillId="17"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3" fillId="3" borderId="0" applyNumberFormat="0" applyBorder="0" applyAlignment="0" applyProtection="0"/>
    <xf numFmtId="0" fontId="15" fillId="5" borderId="0" applyNumberFormat="0" applyBorder="0" applyAlignment="0" applyProtection="0"/>
    <xf numFmtId="0" fontId="18" fillId="7" borderId="4" applyNumberFormat="0" applyAlignment="0" applyProtection="0"/>
    <xf numFmtId="0" fontId="13" fillId="3" borderId="0" applyNumberFormat="0" applyBorder="0" applyAlignment="0" applyProtection="0"/>
    <xf numFmtId="0" fontId="20" fillId="29" borderId="0" applyNumberFormat="0" applyBorder="0" applyAlignment="0" applyProtection="0"/>
    <xf numFmtId="0" fontId="20" fillId="21" borderId="0" applyNumberFormat="0" applyBorder="0" applyAlignment="0" applyProtection="0"/>
    <xf numFmtId="0" fontId="20" fillId="17" borderId="0" applyNumberFormat="0" applyBorder="0" applyAlignment="0" applyProtection="0"/>
    <xf numFmtId="0" fontId="20" fillId="24" borderId="0" applyNumberFormat="0" applyBorder="0" applyAlignment="0" applyProtection="0"/>
    <xf numFmtId="0" fontId="20" fillId="9" borderId="0" applyNumberFormat="0" applyBorder="0" applyAlignment="0" applyProtection="0"/>
    <xf numFmtId="0" fontId="20" fillId="21" borderId="0" applyNumberFormat="0" applyBorder="0" applyAlignment="0" applyProtection="0"/>
    <xf numFmtId="0" fontId="18" fillId="7" borderId="4" applyNumberFormat="0" applyAlignment="0" applyProtection="0"/>
    <xf numFmtId="0" fontId="12" fillId="0" borderId="0" applyNumberFormat="0" applyFill="0" applyBorder="0" applyAlignment="0" applyProtection="0"/>
    <xf numFmtId="0" fontId="18" fillId="7" borderId="4" applyNumberFormat="0" applyAlignment="0" applyProtection="0"/>
    <xf numFmtId="0" fontId="20" fillId="17" borderId="0" applyNumberFormat="0" applyBorder="0" applyAlignment="0" applyProtection="0"/>
    <xf numFmtId="0" fontId="20" fillId="17" borderId="0" applyNumberFormat="0" applyBorder="0" applyAlignment="0" applyProtection="0"/>
    <xf numFmtId="0" fontId="16" fillId="6" borderId="1" applyNumberFormat="0" applyAlignment="0" applyProtection="0"/>
    <xf numFmtId="0" fontId="20" fillId="25" borderId="0" applyNumberFormat="0" applyBorder="0" applyAlignment="0" applyProtection="0"/>
    <xf numFmtId="0" fontId="17" fillId="0" borderId="3" applyNumberFormat="0" applyFill="0" applyAlignment="0" applyProtection="0"/>
    <xf numFmtId="0" fontId="17" fillId="0" borderId="3" applyNumberFormat="0" applyFill="0" applyAlignment="0" applyProtection="0"/>
    <xf numFmtId="0" fontId="20" fillId="21" borderId="0" applyNumberFormat="0" applyBorder="0" applyAlignment="0" applyProtection="0"/>
    <xf numFmtId="0" fontId="20" fillId="17" borderId="0" applyNumberFormat="0" applyBorder="0" applyAlignment="0" applyProtection="0"/>
    <xf numFmtId="0" fontId="20" fillId="9" borderId="0" applyNumberFormat="0" applyBorder="0" applyAlignment="0" applyProtection="0"/>
    <xf numFmtId="0" fontId="12" fillId="0" borderId="0" applyNumberFormat="0" applyFill="0" applyBorder="0" applyAlignment="0" applyProtection="0"/>
    <xf numFmtId="0" fontId="20" fillId="25" borderId="0" applyNumberFormat="0" applyBorder="0" applyAlignment="0" applyProtection="0"/>
    <xf numFmtId="0" fontId="20" fillId="9" borderId="0" applyNumberFormat="0" applyBorder="0" applyAlignment="0" applyProtection="0"/>
    <xf numFmtId="0" fontId="14" fillId="4"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20" fillId="24" borderId="0" applyNumberFormat="0" applyBorder="0" applyAlignment="0" applyProtection="0"/>
    <xf numFmtId="0" fontId="20" fillId="16"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16" fillId="6" borderId="1" applyNumberFormat="0" applyAlignment="0" applyProtection="0"/>
    <xf numFmtId="0" fontId="20" fillId="13" borderId="0" applyNumberFormat="0" applyBorder="0" applyAlignment="0" applyProtection="0"/>
    <xf numFmtId="0" fontId="14" fillId="4" borderId="0" applyNumberFormat="0" applyBorder="0" applyAlignment="0" applyProtection="0"/>
    <xf numFmtId="0" fontId="20" fillId="13" borderId="0" applyNumberFormat="0" applyBorder="0" applyAlignment="0" applyProtection="0"/>
    <xf numFmtId="0" fontId="16" fillId="6" borderId="1" applyNumberFormat="0" applyAlignment="0" applyProtection="0"/>
    <xf numFmtId="167" fontId="2" fillId="0" borderId="0" applyFont="0" applyFill="0" applyBorder="0" applyAlignment="0" applyProtection="0"/>
    <xf numFmtId="0" fontId="19" fillId="0" borderId="0" applyNumberFormat="0" applyFill="0" applyBorder="0" applyAlignment="0" applyProtection="0"/>
    <xf numFmtId="0" fontId="20" fillId="16" borderId="0" applyNumberFormat="0" applyBorder="0" applyAlignment="0" applyProtection="0"/>
    <xf numFmtId="0" fontId="20" fillId="28" borderId="0" applyNumberFormat="0" applyBorder="0" applyAlignment="0" applyProtection="0"/>
    <xf numFmtId="0" fontId="12" fillId="0" borderId="0" applyNumberFormat="0" applyFill="0" applyBorder="0" applyAlignment="0" applyProtection="0"/>
    <xf numFmtId="0" fontId="20" fillId="32" borderId="0" applyNumberFormat="0" applyBorder="0" applyAlignment="0" applyProtection="0"/>
    <xf numFmtId="0" fontId="14" fillId="4" borderId="0" applyNumberFormat="0" applyBorder="0" applyAlignment="0" applyProtection="0"/>
    <xf numFmtId="0" fontId="17" fillId="0" borderId="3" applyNumberFormat="0" applyFill="0" applyAlignment="0" applyProtection="0"/>
    <xf numFmtId="0" fontId="20" fillId="28" borderId="0" applyNumberFormat="0" applyBorder="0" applyAlignment="0" applyProtection="0"/>
    <xf numFmtId="0" fontId="20" fillId="32" borderId="0" applyNumberFormat="0" applyBorder="0" applyAlignment="0" applyProtection="0"/>
    <xf numFmtId="0" fontId="20" fillId="20" borderId="0" applyNumberFormat="0" applyBorder="0" applyAlignment="0" applyProtection="0"/>
    <xf numFmtId="0" fontId="20" fillId="16" borderId="0" applyNumberFormat="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20" borderId="0" applyNumberFormat="0" applyBorder="0" applyAlignment="0" applyProtection="0"/>
    <xf numFmtId="0" fontId="17" fillId="0" borderId="3" applyNumberFormat="0" applyFill="0" applyAlignment="0" applyProtection="0"/>
    <xf numFmtId="0" fontId="16" fillId="6" borderId="1" applyNumberFormat="0" applyAlignment="0" applyProtection="0"/>
    <xf numFmtId="0" fontId="13" fillId="3" borderId="0" applyNumberFormat="0" applyBorder="0" applyAlignment="0" applyProtection="0"/>
    <xf numFmtId="0" fontId="20" fillId="20" borderId="0" applyNumberFormat="0" applyBorder="0" applyAlignment="0" applyProtection="0"/>
    <xf numFmtId="0" fontId="20" fillId="28" borderId="0" applyNumberFormat="0" applyBorder="0" applyAlignment="0" applyProtection="0"/>
    <xf numFmtId="0" fontId="20" fillId="16" borderId="0" applyNumberFormat="0" applyBorder="0" applyAlignment="0" applyProtection="0"/>
    <xf numFmtId="0" fontId="20" fillId="12" borderId="0" applyNumberFormat="0" applyBorder="0" applyAlignment="0" applyProtection="0"/>
    <xf numFmtId="0" fontId="15" fillId="5" borderId="0" applyNumberFormat="0" applyBorder="0" applyAlignment="0" applyProtection="0"/>
    <xf numFmtId="0" fontId="20" fillId="29" borderId="0" applyNumberFormat="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18" fillId="7" borderId="4" applyNumberFormat="0" applyAlignment="0" applyProtection="0"/>
    <xf numFmtId="0" fontId="20" fillId="32" borderId="0" applyNumberFormat="0" applyBorder="0" applyAlignment="0" applyProtection="0"/>
    <xf numFmtId="0" fontId="13" fillId="3" borderId="0" applyNumberFormat="0" applyBorder="0" applyAlignment="0" applyProtection="0"/>
    <xf numFmtId="0" fontId="7" fillId="0" borderId="6" applyNumberFormat="0" applyFill="0" applyAlignment="0" applyProtection="0"/>
    <xf numFmtId="0" fontId="20" fillId="16" borderId="0" applyNumberFormat="0" applyBorder="0" applyAlignment="0" applyProtection="0"/>
    <xf numFmtId="0" fontId="7" fillId="0" borderId="6" applyNumberFormat="0" applyFill="0" applyAlignment="0" applyProtection="0"/>
    <xf numFmtId="0" fontId="17" fillId="0" borderId="3" applyNumberFormat="0" applyFill="0" applyAlignment="0" applyProtection="0"/>
    <xf numFmtId="167" fontId="2" fillId="0" borderId="0" applyFont="0" applyFill="0" applyBorder="0" applyAlignment="0" applyProtection="0"/>
    <xf numFmtId="0" fontId="19" fillId="0" borderId="0" applyNumberFormat="0" applyFill="0" applyBorder="0" applyAlignment="0" applyProtection="0"/>
    <xf numFmtId="0" fontId="20" fillId="9" borderId="0" applyNumberFormat="0" applyBorder="0" applyAlignment="0" applyProtection="0"/>
    <xf numFmtId="0" fontId="14" fillId="4" borderId="0" applyNumberFormat="0" applyBorder="0" applyAlignment="0" applyProtection="0"/>
    <xf numFmtId="0" fontId="20" fillId="17" borderId="0" applyNumberFormat="0" applyBorder="0" applyAlignment="0" applyProtection="0"/>
    <xf numFmtId="0" fontId="15" fillId="5" borderId="0" applyNumberFormat="0" applyBorder="0" applyAlignment="0" applyProtection="0"/>
    <xf numFmtId="0" fontId="20" fillId="16" borderId="0" applyNumberFormat="0" applyBorder="0" applyAlignment="0" applyProtection="0"/>
    <xf numFmtId="0" fontId="7" fillId="0" borderId="6" applyNumberFormat="0" applyFill="0" applyAlignment="0" applyProtection="0"/>
    <xf numFmtId="0" fontId="20" fillId="24"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1" borderId="0" applyNumberFormat="0" applyBorder="0" applyAlignment="0" applyProtection="0"/>
    <xf numFmtId="0" fontId="12" fillId="0" borderId="0" applyNumberFormat="0" applyFill="0" applyBorder="0" applyAlignment="0" applyProtection="0"/>
    <xf numFmtId="0" fontId="20" fillId="20" borderId="0" applyNumberFormat="0" applyBorder="0" applyAlignment="0" applyProtection="0"/>
    <xf numFmtId="168" fontId="2" fillId="0" borderId="0" applyFont="0" applyFill="0" applyBorder="0" applyAlignment="0" applyProtection="0"/>
    <xf numFmtId="0" fontId="20" fillId="25" borderId="0" applyNumberFormat="0" applyBorder="0" applyAlignment="0" applyProtection="0"/>
    <xf numFmtId="0" fontId="20" fillId="13" borderId="0" applyNumberFormat="0" applyBorder="0" applyAlignment="0" applyProtection="0"/>
    <xf numFmtId="0" fontId="15" fillId="5" borderId="0" applyNumberFormat="0" applyBorder="0" applyAlignment="0" applyProtection="0"/>
    <xf numFmtId="0" fontId="20" fillId="12" borderId="0" applyNumberFormat="0" applyBorder="0" applyAlignment="0" applyProtection="0"/>
    <xf numFmtId="0" fontId="7" fillId="0" borderId="6" applyNumberFormat="0" applyFill="0" applyAlignment="0" applyProtection="0"/>
    <xf numFmtId="0" fontId="20" fillId="13" borderId="0" applyNumberFormat="0" applyBorder="0" applyAlignment="0" applyProtection="0"/>
    <xf numFmtId="167" fontId="2" fillId="0" borderId="0" applyFont="0" applyFill="0" applyBorder="0" applyAlignment="0" applyProtection="0"/>
    <xf numFmtId="0" fontId="16" fillId="6" borderId="1" applyNumberFormat="0" applyAlignment="0" applyProtection="0"/>
    <xf numFmtId="0" fontId="14" fillId="4" borderId="0" applyNumberFormat="0" applyBorder="0" applyAlignment="0" applyProtection="0"/>
    <xf numFmtId="168" fontId="2" fillId="0" borderId="0" applyFont="0" applyFill="0" applyBorder="0" applyAlignment="0" applyProtection="0"/>
    <xf numFmtId="0" fontId="18" fillId="7" borderId="4" applyNumberFormat="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20" fillId="9" borderId="0" applyNumberFormat="0" applyBorder="0" applyAlignment="0" applyProtection="0"/>
    <xf numFmtId="0" fontId="20" fillId="20" borderId="0" applyNumberFormat="0" applyBorder="0" applyAlignment="0" applyProtection="0"/>
    <xf numFmtId="0" fontId="16" fillId="6" borderId="1" applyNumberFormat="0" applyAlignment="0" applyProtection="0"/>
    <xf numFmtId="0" fontId="13" fillId="3" borderId="0" applyNumberFormat="0" applyBorder="0" applyAlignment="0" applyProtection="0"/>
    <xf numFmtId="167" fontId="2" fillId="0" borderId="0" applyFont="0" applyFill="0" applyBorder="0" applyAlignment="0" applyProtection="0"/>
    <xf numFmtId="0" fontId="20" fillId="17" borderId="0" applyNumberFormat="0" applyBorder="0" applyAlignment="0" applyProtection="0"/>
    <xf numFmtId="0" fontId="20" fillId="21" borderId="0" applyNumberFormat="0" applyBorder="0" applyAlignment="0" applyProtection="0"/>
    <xf numFmtId="168" fontId="2" fillId="0" borderId="0" applyFont="0" applyFill="0" applyBorder="0" applyAlignment="0" applyProtection="0"/>
    <xf numFmtId="0" fontId="20" fillId="12" borderId="0" applyNumberFormat="0" applyBorder="0" applyAlignment="0" applyProtection="0"/>
    <xf numFmtId="0" fontId="20" fillId="9"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13" fillId="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1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18" fillId="7" borderId="4"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9" borderId="0" applyNumberFormat="0" applyBorder="0" applyAlignment="0" applyProtection="0"/>
    <xf numFmtId="0" fontId="14" fillId="4"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7" fillId="0" borderId="6" applyNumberFormat="0" applyFill="0" applyAlignment="0" applyProtection="0"/>
    <xf numFmtId="0" fontId="20" fillId="24" borderId="0" applyNumberFormat="0" applyBorder="0" applyAlignment="0" applyProtection="0"/>
    <xf numFmtId="0" fontId="20" fillId="25"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8" fillId="7" borderId="4"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8" fillId="7" borderId="4" applyNumberFormat="0" applyAlignment="0" applyProtection="0"/>
    <xf numFmtId="0" fontId="17" fillId="0" borderId="3"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12"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6"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4" borderId="0" applyNumberFormat="0" applyBorder="0" applyAlignment="0" applyProtection="0"/>
    <xf numFmtId="0" fontId="20" fillId="32" borderId="0" applyNumberFormat="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7" fillId="0" borderId="3" applyNumberFormat="0" applyFill="0" applyAlignment="0" applyProtection="0"/>
    <xf numFmtId="0" fontId="7" fillId="0" borderId="6" applyNumberFormat="0" applyFill="0" applyAlignment="0" applyProtection="0"/>
    <xf numFmtId="0" fontId="20" fillId="9" borderId="0" applyNumberFormat="0" applyBorder="0" applyAlignment="0" applyProtection="0"/>
    <xf numFmtId="0" fontId="17" fillId="0" borderId="3" applyNumberFormat="0" applyFill="0" applyAlignment="0" applyProtection="0"/>
    <xf numFmtId="0" fontId="16" fillId="6" borderId="1"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7" fillId="0" borderId="3" applyNumberFormat="0" applyFill="0" applyAlignment="0" applyProtection="0"/>
    <xf numFmtId="0" fontId="20" fillId="16" borderId="0" applyNumberFormat="0" applyBorder="0" applyAlignment="0" applyProtection="0"/>
    <xf numFmtId="0" fontId="20" fillId="17" borderId="0" applyNumberFormat="0" applyBorder="0" applyAlignment="0" applyProtection="0"/>
    <xf numFmtId="167" fontId="2" fillId="0" borderId="0" applyFon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15" fillId="5"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9" borderId="0" applyNumberFormat="0" applyBorder="0" applyAlignment="0" applyProtection="0"/>
    <xf numFmtId="0" fontId="20" fillId="32" borderId="0" applyNumberFormat="0" applyBorder="0" applyAlignment="0" applyProtection="0"/>
    <xf numFmtId="0" fontId="19" fillId="0" borderId="0" applyNumberForma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6" fillId="6" borderId="1"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6" fillId="6" borderId="1" applyNumberFormat="0" applyAlignment="0" applyProtection="0"/>
    <xf numFmtId="0" fontId="15" fillId="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18" fillId="7" borderId="4" applyNumberFormat="0" applyAlignment="0" applyProtection="0"/>
    <xf numFmtId="0" fontId="20" fillId="20"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7" fillId="0" borderId="6" applyNumberFormat="0" applyFill="0" applyAlignment="0" applyProtection="0"/>
    <xf numFmtId="0" fontId="20" fillId="32" borderId="0" applyNumberFormat="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168" fontId="2" fillId="0" borderId="0" applyFon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20" fillId="20" borderId="0" applyNumberFormat="0" applyBorder="0" applyAlignment="0" applyProtection="0"/>
    <xf numFmtId="0" fontId="13" fillId="3" borderId="0" applyNumberFormat="0" applyBorder="0" applyAlignment="0" applyProtection="0"/>
    <xf numFmtId="167" fontId="2" fillId="0" borderId="0" applyFont="0" applyFill="0" applyBorder="0" applyAlignment="0" applyProtection="0"/>
    <xf numFmtId="0" fontId="20" fillId="17" borderId="0" applyNumberFormat="0" applyBorder="0" applyAlignment="0" applyProtection="0"/>
    <xf numFmtId="0" fontId="20" fillId="21" borderId="0" applyNumberFormat="0" applyBorder="0" applyAlignment="0" applyProtection="0"/>
    <xf numFmtId="168" fontId="2" fillId="0" borderId="0" applyFont="0" applyFill="0" applyBorder="0" applyAlignment="0" applyProtection="0"/>
    <xf numFmtId="0" fontId="20" fillId="12" borderId="0" applyNumberFormat="0" applyBorder="0" applyAlignment="0" applyProtection="0"/>
    <xf numFmtId="0" fontId="20" fillId="9"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13" fillId="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18" fillId="7" borderId="4"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8" fillId="7" borderId="4"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8" fillId="7" borderId="4" applyNumberFormat="0" applyAlignment="0" applyProtection="0"/>
    <xf numFmtId="0" fontId="17" fillId="0" borderId="3"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6"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4" borderId="0" applyNumberFormat="0" applyBorder="0" applyAlignment="0" applyProtection="0"/>
    <xf numFmtId="0" fontId="20" fillId="32" borderId="0" applyNumberFormat="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7" fillId="0" borderId="3" applyNumberFormat="0" applyFill="0" applyAlignment="0" applyProtection="0"/>
    <xf numFmtId="0" fontId="7" fillId="0" borderId="6" applyNumberFormat="0" applyFill="0" applyAlignment="0" applyProtection="0"/>
    <xf numFmtId="0" fontId="20" fillId="9" borderId="0" applyNumberFormat="0" applyBorder="0" applyAlignment="0" applyProtection="0"/>
    <xf numFmtId="0" fontId="17" fillId="0" borderId="3" applyNumberFormat="0" applyFill="0" applyAlignment="0" applyProtection="0"/>
    <xf numFmtId="0" fontId="16" fillId="6" borderId="1"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6" fillId="6" borderId="1"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6" fillId="6" borderId="1" applyNumberFormat="0" applyAlignment="0" applyProtection="0"/>
    <xf numFmtId="0" fontId="15" fillId="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7" fillId="0" borderId="6" applyNumberFormat="0" applyFill="0" applyAlignment="0" applyProtection="0"/>
    <xf numFmtId="0" fontId="20" fillId="32" borderId="0" applyNumberFormat="0" applyBorder="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7" fillId="0" borderId="6" applyNumberFormat="0" applyFill="0" applyAlignment="0" applyProtection="0"/>
    <xf numFmtId="0" fontId="20" fillId="13"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0" fillId="16" borderId="0" applyNumberFormat="0" applyBorder="0" applyAlignment="0" applyProtection="0"/>
    <xf numFmtId="0" fontId="7" fillId="0" borderId="6" applyNumberFormat="0" applyFill="0" applyAlignment="0" applyProtection="0"/>
    <xf numFmtId="0" fontId="20" fillId="9" borderId="0" applyNumberFormat="0" applyBorder="0" applyAlignment="0" applyProtection="0"/>
    <xf numFmtId="0" fontId="7" fillId="0" borderId="6"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5" fillId="5" borderId="0" applyNumberFormat="0" applyBorder="0" applyAlignment="0" applyProtection="0"/>
    <xf numFmtId="0" fontId="14" fillId="4"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168" fontId="2" fillId="0" borderId="0" applyFon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20" fillId="20" borderId="0" applyNumberFormat="0" applyBorder="0" applyAlignment="0" applyProtection="0"/>
    <xf numFmtId="0" fontId="13" fillId="3" borderId="0" applyNumberFormat="0" applyBorder="0" applyAlignment="0" applyProtection="0"/>
    <xf numFmtId="167" fontId="2" fillId="0" borderId="0" applyFont="0" applyFill="0" applyBorder="0" applyAlignment="0" applyProtection="0"/>
    <xf numFmtId="0" fontId="20" fillId="17" borderId="0" applyNumberFormat="0" applyBorder="0" applyAlignment="0" applyProtection="0"/>
    <xf numFmtId="0" fontId="20" fillId="21" borderId="0" applyNumberFormat="0" applyBorder="0" applyAlignment="0" applyProtection="0"/>
    <xf numFmtId="168" fontId="2" fillId="0" borderId="0" applyFont="0" applyFill="0" applyBorder="0" applyAlignment="0" applyProtection="0"/>
    <xf numFmtId="0" fontId="20" fillId="12" borderId="0" applyNumberFormat="0" applyBorder="0" applyAlignment="0" applyProtection="0"/>
    <xf numFmtId="0" fontId="20" fillId="9"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13" fillId="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18" fillId="7" borderId="4"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8" fillId="7" borderId="4"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8" fillId="7" borderId="4" applyNumberFormat="0" applyAlignment="0" applyProtection="0"/>
    <xf numFmtId="0" fontId="17" fillId="0" borderId="3"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6"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4" borderId="0" applyNumberFormat="0" applyBorder="0" applyAlignment="0" applyProtection="0"/>
    <xf numFmtId="0" fontId="20" fillId="32" borderId="0" applyNumberFormat="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7" fillId="0" borderId="3" applyNumberFormat="0" applyFill="0" applyAlignment="0" applyProtection="0"/>
    <xf numFmtId="0" fontId="7" fillId="0" borderId="6" applyNumberFormat="0" applyFill="0" applyAlignment="0" applyProtection="0"/>
    <xf numFmtId="0" fontId="20" fillId="9" borderId="0" applyNumberFormat="0" applyBorder="0" applyAlignment="0" applyProtection="0"/>
    <xf numFmtId="0" fontId="17" fillId="0" borderId="3" applyNumberFormat="0" applyFill="0" applyAlignment="0" applyProtection="0"/>
    <xf numFmtId="0" fontId="16" fillId="6" borderId="1"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6" fillId="6" borderId="1"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6" fillId="6" borderId="1" applyNumberFormat="0" applyAlignment="0" applyProtection="0"/>
    <xf numFmtId="0" fontId="15" fillId="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7" fillId="0" borderId="6" applyNumberFormat="0" applyFill="0" applyAlignment="0" applyProtection="0"/>
    <xf numFmtId="0" fontId="20" fillId="32" borderId="0" applyNumberFormat="0" applyBorder="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168"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3" fillId="3" borderId="0" applyNumberFormat="0" applyBorder="0" applyAlignment="0" applyProtection="0"/>
    <xf numFmtId="0" fontId="7" fillId="0" borderId="6" applyNumberFormat="0" applyFill="0" applyAlignment="0" applyProtection="0"/>
    <xf numFmtId="0" fontId="20" fillId="16" borderId="0" applyNumberFormat="0" applyBorder="0" applyAlignment="0" applyProtection="0"/>
    <xf numFmtId="0" fontId="7" fillId="0" borderId="6" applyNumberFormat="0" applyFill="0" applyAlignment="0" applyProtection="0"/>
    <xf numFmtId="0" fontId="17" fillId="0" borderId="3" applyNumberFormat="0" applyFill="0" applyAlignment="0" applyProtection="0"/>
    <xf numFmtId="167" fontId="2" fillId="0" borderId="0" applyFont="0" applyFill="0" applyBorder="0" applyAlignment="0" applyProtection="0"/>
    <xf numFmtId="0" fontId="19" fillId="0" borderId="0" applyNumberFormat="0" applyFill="0" applyBorder="0" applyAlignment="0" applyProtection="0"/>
    <xf numFmtId="0" fontId="20" fillId="9" borderId="0" applyNumberFormat="0" applyBorder="0" applyAlignment="0" applyProtection="0"/>
    <xf numFmtId="0" fontId="14" fillId="4" borderId="0" applyNumberFormat="0" applyBorder="0" applyAlignment="0" applyProtection="0"/>
    <xf numFmtId="0" fontId="20" fillId="17" borderId="0" applyNumberFormat="0" applyBorder="0" applyAlignment="0" applyProtection="0"/>
    <xf numFmtId="0" fontId="15" fillId="5" borderId="0" applyNumberFormat="0" applyBorder="0" applyAlignment="0" applyProtection="0"/>
    <xf numFmtId="0" fontId="20" fillId="16" borderId="0" applyNumberFormat="0" applyBorder="0" applyAlignment="0" applyProtection="0"/>
    <xf numFmtId="0" fontId="7" fillId="0" borderId="6" applyNumberFormat="0" applyFill="0" applyAlignment="0" applyProtection="0"/>
    <xf numFmtId="0" fontId="20" fillId="24"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1" borderId="0" applyNumberFormat="0" applyBorder="0" applyAlignment="0" applyProtection="0"/>
    <xf numFmtId="0" fontId="12" fillId="0" borderId="0" applyNumberFormat="0" applyFill="0" applyBorder="0" applyAlignment="0" applyProtection="0"/>
    <xf numFmtId="0" fontId="20" fillId="20" borderId="0" applyNumberFormat="0" applyBorder="0" applyAlignment="0" applyProtection="0"/>
    <xf numFmtId="0" fontId="20" fillId="25" borderId="0" applyNumberFormat="0" applyBorder="0" applyAlignment="0" applyProtection="0"/>
    <xf numFmtId="0" fontId="20" fillId="13" borderId="0" applyNumberFormat="0" applyBorder="0" applyAlignment="0" applyProtection="0"/>
    <xf numFmtId="0" fontId="15" fillId="5" borderId="0" applyNumberFormat="0" applyBorder="0" applyAlignment="0" applyProtection="0"/>
    <xf numFmtId="0" fontId="20" fillId="12" borderId="0" applyNumberFormat="0" applyBorder="0" applyAlignment="0" applyProtection="0"/>
    <xf numFmtId="0" fontId="7" fillId="0" borderId="6" applyNumberFormat="0" applyFill="0" applyAlignment="0" applyProtection="0"/>
    <xf numFmtId="0" fontId="20" fillId="13" borderId="0" applyNumberFormat="0" applyBorder="0" applyAlignment="0" applyProtection="0"/>
    <xf numFmtId="167" fontId="2" fillId="0" borderId="0" applyFont="0" applyFill="0" applyBorder="0" applyAlignment="0" applyProtection="0"/>
    <xf numFmtId="0" fontId="16" fillId="6" borderId="1" applyNumberFormat="0" applyAlignment="0" applyProtection="0"/>
    <xf numFmtId="0" fontId="14" fillId="4" borderId="0" applyNumberFormat="0" applyBorder="0" applyAlignment="0" applyProtection="0"/>
    <xf numFmtId="0" fontId="18" fillId="7" borderId="4" applyNumberFormat="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20" fillId="9" borderId="0" applyNumberFormat="0" applyBorder="0" applyAlignment="0" applyProtection="0"/>
    <xf numFmtId="0" fontId="20" fillId="20" borderId="0" applyNumberFormat="0" applyBorder="0" applyAlignment="0" applyProtection="0"/>
    <xf numFmtId="0" fontId="16" fillId="6" borderId="1" applyNumberFormat="0" applyAlignment="0" applyProtection="0"/>
    <xf numFmtId="0" fontId="13" fillId="3" borderId="0" applyNumberFormat="0" applyBorder="0" applyAlignment="0" applyProtection="0"/>
    <xf numFmtId="167" fontId="2" fillId="0" borderId="0" applyFont="0" applyFill="0" applyBorder="0" applyAlignment="0" applyProtection="0"/>
    <xf numFmtId="0" fontId="20" fillId="17" borderId="0" applyNumberFormat="0" applyBorder="0" applyAlignment="0" applyProtection="0"/>
    <xf numFmtId="0" fontId="20" fillId="21" borderId="0" applyNumberFormat="0" applyBorder="0" applyAlignment="0" applyProtection="0"/>
    <xf numFmtId="0" fontId="20" fillId="12" borderId="0" applyNumberFormat="0" applyBorder="0" applyAlignment="0" applyProtection="0"/>
    <xf numFmtId="0" fontId="20" fillId="9"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13" fillId="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1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18" fillId="7" borderId="4"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9" borderId="0" applyNumberFormat="0" applyBorder="0" applyAlignment="0" applyProtection="0"/>
    <xf numFmtId="0" fontId="14" fillId="4"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7" fillId="0" borderId="6" applyNumberFormat="0" applyFill="0" applyAlignment="0" applyProtection="0"/>
    <xf numFmtId="0" fontId="20" fillId="24" borderId="0" applyNumberFormat="0" applyBorder="0" applyAlignment="0" applyProtection="0"/>
    <xf numFmtId="0" fontId="20" fillId="25"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8" fillId="7" borderId="4"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8" fillId="7" borderId="4" applyNumberFormat="0" applyAlignment="0" applyProtection="0"/>
    <xf numFmtId="0" fontId="17" fillId="0" borderId="3"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12"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6"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4"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7" fillId="0" borderId="3" applyNumberFormat="0" applyFill="0" applyAlignment="0" applyProtection="0"/>
    <xf numFmtId="0" fontId="7" fillId="0" borderId="6" applyNumberFormat="0" applyFill="0" applyAlignment="0" applyProtection="0"/>
    <xf numFmtId="0" fontId="20" fillId="9" borderId="0" applyNumberFormat="0" applyBorder="0" applyAlignment="0" applyProtection="0"/>
    <xf numFmtId="0" fontId="17" fillId="0" borderId="3" applyNumberFormat="0" applyFill="0" applyAlignment="0" applyProtection="0"/>
    <xf numFmtId="0" fontId="16" fillId="6" borderId="1"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7" fillId="0" borderId="3" applyNumberFormat="0" applyFill="0" applyAlignment="0" applyProtection="0"/>
    <xf numFmtId="0" fontId="20" fillId="16" borderId="0" applyNumberFormat="0" applyBorder="0" applyAlignment="0" applyProtection="0"/>
    <xf numFmtId="0" fontId="20" fillId="17" borderId="0" applyNumberFormat="0" applyBorder="0" applyAlignment="0" applyProtection="0"/>
    <xf numFmtId="167" fontId="2" fillId="0" borderId="0" applyFont="0" applyFill="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15" fillId="5"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9" borderId="0" applyNumberFormat="0" applyBorder="0" applyAlignment="0" applyProtection="0"/>
    <xf numFmtId="0" fontId="20" fillId="32" borderId="0" applyNumberFormat="0" applyBorder="0" applyAlignment="0" applyProtection="0"/>
    <xf numFmtId="0" fontId="19" fillId="0" borderId="0" applyNumberForma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6" fillId="6" borderId="1"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6" fillId="6" borderId="1" applyNumberFormat="0" applyAlignment="0" applyProtection="0"/>
    <xf numFmtId="0" fontId="15" fillId="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18" fillId="7" borderId="4" applyNumberFormat="0" applyAlignment="0" applyProtection="0"/>
    <xf numFmtId="0" fontId="20" fillId="20"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7" fillId="0" borderId="6" applyNumberFormat="0" applyFill="0" applyAlignment="0" applyProtection="0"/>
    <xf numFmtId="0" fontId="20" fillId="32" borderId="0" applyNumberFormat="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20" fillId="20" borderId="0" applyNumberFormat="0" applyBorder="0" applyAlignment="0" applyProtection="0"/>
    <xf numFmtId="0" fontId="13" fillId="3" borderId="0" applyNumberFormat="0" applyBorder="0" applyAlignment="0" applyProtection="0"/>
    <xf numFmtId="167" fontId="2" fillId="0" borderId="0" applyFont="0" applyFill="0" applyBorder="0" applyAlignment="0" applyProtection="0"/>
    <xf numFmtId="0" fontId="20" fillId="17" borderId="0" applyNumberFormat="0" applyBorder="0" applyAlignment="0" applyProtection="0"/>
    <xf numFmtId="0" fontId="20" fillId="21" borderId="0" applyNumberFormat="0" applyBorder="0" applyAlignment="0" applyProtection="0"/>
    <xf numFmtId="0" fontId="20" fillId="12" borderId="0" applyNumberFormat="0" applyBorder="0" applyAlignment="0" applyProtection="0"/>
    <xf numFmtId="0" fontId="20" fillId="9"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13" fillId="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18" fillId="7" borderId="4"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8" fillId="7" borderId="4"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8" fillId="7" borderId="4" applyNumberFormat="0" applyAlignment="0" applyProtection="0"/>
    <xf numFmtId="0" fontId="17" fillId="0" borderId="3"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6"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4"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7" fillId="0" borderId="3" applyNumberFormat="0" applyFill="0" applyAlignment="0" applyProtection="0"/>
    <xf numFmtId="0" fontId="7" fillId="0" borderId="6" applyNumberFormat="0" applyFill="0" applyAlignment="0" applyProtection="0"/>
    <xf numFmtId="0" fontId="20" fillId="9" borderId="0" applyNumberFormat="0" applyBorder="0" applyAlignment="0" applyProtection="0"/>
    <xf numFmtId="0" fontId="17" fillId="0" borderId="3" applyNumberFormat="0" applyFill="0" applyAlignment="0" applyProtection="0"/>
    <xf numFmtId="0" fontId="16" fillId="6" borderId="1"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6" fillId="6" borderId="1"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6" fillId="6" borderId="1" applyNumberFormat="0" applyAlignment="0" applyProtection="0"/>
    <xf numFmtId="0" fontId="15" fillId="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7" fillId="0" borderId="6" applyNumberFormat="0" applyFill="0" applyAlignment="0" applyProtection="0"/>
    <xf numFmtId="0" fontId="20" fillId="32" borderId="0" applyNumberFormat="0" applyBorder="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7" fillId="0" borderId="6" applyNumberFormat="0" applyFill="0" applyAlignment="0" applyProtection="0"/>
    <xf numFmtId="0" fontId="20" fillId="13"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20" fillId="16" borderId="0" applyNumberFormat="0" applyBorder="0" applyAlignment="0" applyProtection="0"/>
    <xf numFmtId="0" fontId="7" fillId="0" borderId="6" applyNumberFormat="0" applyFill="0" applyAlignment="0" applyProtection="0"/>
    <xf numFmtId="0" fontId="20" fillId="9" borderId="0" applyNumberFormat="0" applyBorder="0" applyAlignment="0" applyProtection="0"/>
    <xf numFmtId="0" fontId="7" fillId="0" borderId="6"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5" fillId="5" borderId="0" applyNumberFormat="0" applyBorder="0" applyAlignment="0" applyProtection="0"/>
    <xf numFmtId="0" fontId="14" fillId="4"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20" fillId="20" borderId="0" applyNumberFormat="0" applyBorder="0" applyAlignment="0" applyProtection="0"/>
    <xf numFmtId="0" fontId="13" fillId="3" borderId="0" applyNumberFormat="0" applyBorder="0" applyAlignment="0" applyProtection="0"/>
    <xf numFmtId="167" fontId="2" fillId="0" borderId="0" applyFont="0" applyFill="0" applyBorder="0" applyAlignment="0" applyProtection="0"/>
    <xf numFmtId="0" fontId="20" fillId="17" borderId="0" applyNumberFormat="0" applyBorder="0" applyAlignment="0" applyProtection="0"/>
    <xf numFmtId="0" fontId="20" fillId="21" borderId="0" applyNumberFormat="0" applyBorder="0" applyAlignment="0" applyProtection="0"/>
    <xf numFmtId="0" fontId="20" fillId="12" borderId="0" applyNumberFormat="0" applyBorder="0" applyAlignment="0" applyProtection="0"/>
    <xf numFmtId="0" fontId="20" fillId="9"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13" borderId="0" applyNumberFormat="0" applyBorder="0" applyAlignment="0" applyProtection="0"/>
    <xf numFmtId="0" fontId="14" fillId="4" borderId="0" applyNumberFormat="0" applyBorder="0" applyAlignment="0" applyProtection="0"/>
    <xf numFmtId="0" fontId="13" fillId="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12"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19" fillId="0" borderId="0" applyNumberFormat="0" applyFill="0" applyBorder="0" applyAlignment="0" applyProtection="0"/>
    <xf numFmtId="0" fontId="18" fillId="7" borderId="4"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13" fillId="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20" fillId="32" borderId="0" applyNumberFormat="0" applyBorder="0" applyAlignment="0" applyProtection="0"/>
    <xf numFmtId="0" fontId="14" fillId="4"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8" fillId="7" borderId="4"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8" fillId="7" borderId="4" applyNumberFormat="0" applyAlignment="0" applyProtection="0"/>
    <xf numFmtId="0" fontId="17" fillId="0" borderId="3" applyNumberFormat="0" applyFill="0" applyAlignment="0" applyProtection="0"/>
    <xf numFmtId="0" fontId="20" fillId="12" borderId="0" applyNumberFormat="0" applyBorder="0" applyAlignment="0" applyProtection="0"/>
    <xf numFmtId="0" fontId="20" fillId="13" borderId="0" applyNumberFormat="0" applyBorder="0" applyAlignment="0" applyProtection="0"/>
    <xf numFmtId="0" fontId="12"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8"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16"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24"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7" fillId="0" borderId="3" applyNumberFormat="0" applyFill="0" applyAlignment="0" applyProtection="0"/>
    <xf numFmtId="0" fontId="7" fillId="0" borderId="6" applyNumberFormat="0" applyFill="0" applyAlignment="0" applyProtection="0"/>
    <xf numFmtId="0" fontId="20" fillId="9" borderId="0" applyNumberFormat="0" applyBorder="0" applyAlignment="0" applyProtection="0"/>
    <xf numFmtId="0" fontId="17" fillId="0" borderId="3" applyNumberFormat="0" applyFill="0" applyAlignment="0" applyProtection="0"/>
    <xf numFmtId="0" fontId="16" fillId="6" borderId="1" applyNumberFormat="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16" fillId="6" borderId="1" applyNumberFormat="0" applyAlignment="0" applyProtection="0"/>
    <xf numFmtId="0" fontId="7" fillId="0" borderId="6" applyNumberFormat="0" applyFill="0" applyAlignment="0" applyProtection="0"/>
    <xf numFmtId="0" fontId="20" fillId="9" borderId="0" applyNumberFormat="0" applyBorder="0" applyAlignment="0" applyProtection="0"/>
    <xf numFmtId="0" fontId="16" fillId="6" borderId="1" applyNumberFormat="0" applyAlignment="0" applyProtection="0"/>
    <xf numFmtId="0" fontId="15" fillId="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32"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7" fillId="0" borderId="6" applyNumberFormat="0" applyFill="0" applyAlignment="0" applyProtection="0"/>
    <xf numFmtId="0" fontId="20" fillId="32" borderId="0" applyNumberFormat="0" applyBorder="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167" fontId="2" fillId="0" borderId="0" applyFont="0" applyFill="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 applyNumberFormat="0" applyAlignment="0" applyProtection="0"/>
    <xf numFmtId="0" fontId="17" fillId="0" borderId="3" applyNumberFormat="0" applyFill="0" applyAlignment="0" applyProtection="0"/>
    <xf numFmtId="0" fontId="18" fillId="7" borderId="4" applyNumberFormat="0" applyAlignment="0" applyProtection="0"/>
    <xf numFmtId="0" fontId="19" fillId="0" borderId="0" applyNumberFormat="0" applyFill="0" applyBorder="0" applyAlignment="0" applyProtection="0"/>
    <xf numFmtId="0" fontId="7" fillId="0" borderId="6" applyNumberFormat="0" applyFill="0" applyAlignment="0" applyProtection="0"/>
    <xf numFmtId="0" fontId="20" fillId="9"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2" borderId="0" applyNumberFormat="0" applyBorder="0" applyAlignment="0" applyProtection="0"/>
    <xf numFmtId="177" fontId="11" fillId="0" borderId="14" applyNumberFormat="0" applyFont="0" applyFill="0" applyAlignment="0" applyProtection="0"/>
    <xf numFmtId="184" fontId="21" fillId="0" borderId="0" applyFont="0" applyFill="0" applyBorder="0" applyAlignment="0" applyProtection="0">
      <alignment horizontal="left"/>
      <protection locked="0"/>
    </xf>
    <xf numFmtId="165" fontId="1" fillId="36" borderId="16" applyNumberFormat="0" applyFont="0" applyFill="0" applyAlignment="0" applyProtection="0"/>
    <xf numFmtId="9" fontId="1" fillId="0" borderId="0" applyFont="0" applyFill="0" applyBorder="0" applyAlignment="0" applyProtection="0"/>
    <xf numFmtId="174" fontId="21" fillId="0" borderId="0" applyFont="0" applyFill="0" applyBorder="0" applyAlignment="0" applyProtection="0">
      <protection locked="0"/>
    </xf>
    <xf numFmtId="0" fontId="1" fillId="3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8" borderId="5" applyNumberFormat="0" applyFont="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8" borderId="5" applyNumberFormat="0" applyFont="0" applyAlignment="0" applyProtection="0"/>
    <xf numFmtId="0" fontId="1" fillId="8" borderId="5" applyNumberFormat="0" applyFont="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8" borderId="5" applyNumberFormat="0" applyFont="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8" borderId="5" applyNumberFormat="0" applyFont="0" applyAlignment="0" applyProtection="0"/>
    <xf numFmtId="0" fontId="1" fillId="8" borderId="5" applyNumberFormat="0" applyFont="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8" borderId="5" applyNumberFormat="0" applyFont="0" applyAlignment="0" applyProtection="0"/>
    <xf numFmtId="0" fontId="1" fillId="3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8" borderId="5" applyNumberFormat="0" applyFont="0" applyAlignment="0" applyProtection="0"/>
    <xf numFmtId="0" fontId="1" fillId="8" borderId="5" applyNumberFormat="0" applyFont="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6" fontId="1" fillId="0" borderId="0" applyFont="0" applyFill="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166"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6" fontId="1" fillId="0" borderId="0" applyFont="0" applyFill="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166"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8" borderId="5" applyNumberFormat="0" applyFont="0" applyAlignment="0" applyProtection="0"/>
    <xf numFmtId="0" fontId="1" fillId="23" borderId="0" applyNumberFormat="0" applyBorder="0" applyAlignment="0" applyProtection="0"/>
    <xf numFmtId="0" fontId="1" fillId="18" borderId="0" applyNumberFormat="0" applyBorder="0" applyAlignment="0" applyProtection="0"/>
    <xf numFmtId="0" fontId="1" fillId="8" borderId="5" applyNumberFormat="0" applyFont="0" applyAlignment="0" applyProtection="0"/>
    <xf numFmtId="0" fontId="1" fillId="27"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8" borderId="5" applyNumberFormat="0" applyFont="0" applyAlignment="0" applyProtection="0"/>
    <xf numFmtId="0" fontId="1" fillId="18"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8" borderId="5"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8" borderId="5" applyNumberFormat="0" applyFont="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30" borderId="0" applyNumberFormat="0" applyBorder="0" applyAlignment="0" applyProtection="0"/>
    <xf numFmtId="0" fontId="1" fillId="8" borderId="5" applyNumberFormat="0" applyFont="0" applyAlignment="0" applyProtection="0"/>
    <xf numFmtId="0" fontId="1" fillId="27" borderId="0" applyNumberFormat="0" applyBorder="0" applyAlignment="0" applyProtection="0"/>
    <xf numFmtId="0" fontId="1" fillId="11" borderId="0" applyNumberFormat="0" applyBorder="0" applyAlignment="0" applyProtection="0"/>
    <xf numFmtId="0" fontId="1" fillId="8" borderId="5" applyNumberFormat="0" applyFont="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8" borderId="5"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8" borderId="5" applyNumberFormat="0" applyFont="0" applyAlignment="0" applyProtection="0"/>
    <xf numFmtId="0" fontId="1" fillId="8" borderId="5" applyNumberFormat="0" applyFont="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8" borderId="5" applyNumberFormat="0" applyFont="0" applyAlignment="0" applyProtection="0"/>
    <xf numFmtId="0" fontId="1" fillId="14" borderId="0" applyNumberFormat="0" applyBorder="0" applyAlignment="0" applyProtection="0"/>
    <xf numFmtId="0" fontId="1" fillId="23" borderId="0" applyNumberFormat="0" applyBorder="0" applyAlignment="0" applyProtection="0"/>
    <xf numFmtId="0" fontId="1" fillId="8" borderId="5" applyNumberFormat="0" applyFont="0" applyAlignment="0" applyProtection="0"/>
    <xf numFmtId="0" fontId="1" fillId="3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8" borderId="5"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168" fontId="1" fillId="0" borderId="0" applyFont="0" applyFill="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8" borderId="5" applyNumberFormat="0" applyFont="0" applyAlignment="0" applyProtection="0"/>
    <xf numFmtId="0" fontId="1" fillId="11" borderId="0" applyNumberFormat="0" applyBorder="0" applyAlignment="0" applyProtection="0"/>
    <xf numFmtId="0" fontId="1" fillId="23" borderId="0" applyNumberFormat="0" applyBorder="0" applyAlignment="0" applyProtection="0"/>
    <xf numFmtId="168" fontId="1" fillId="0" borderId="0" applyFont="0" applyFill="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8" borderId="5" applyNumberFormat="0" applyFont="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8" borderId="5" applyNumberFormat="0" applyFont="0" applyAlignment="0" applyProtection="0"/>
    <xf numFmtId="0" fontId="1" fillId="14" borderId="0" applyNumberFormat="0" applyBorder="0" applyAlignment="0" applyProtection="0"/>
    <xf numFmtId="0" fontId="1" fillId="8" borderId="5" applyNumberFormat="0" applyFont="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8" borderId="5" applyNumberFormat="0" applyFont="0" applyAlignment="0" applyProtection="0"/>
    <xf numFmtId="0" fontId="1" fillId="27" borderId="0" applyNumberFormat="0" applyBorder="0" applyAlignment="0" applyProtection="0"/>
    <xf numFmtId="0" fontId="1" fillId="18" borderId="0" applyNumberFormat="0" applyBorder="0" applyAlignment="0" applyProtection="0"/>
    <xf numFmtId="0" fontId="1" fillId="8" borderId="5" applyNumberFormat="0" applyFont="0" applyAlignment="0" applyProtection="0"/>
    <xf numFmtId="0" fontId="1" fillId="14"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168" fontId="1" fillId="0" borderId="0" applyFont="0" applyFill="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8" borderId="5" applyNumberFormat="0" applyFont="0" applyAlignment="0" applyProtection="0"/>
    <xf numFmtId="0" fontId="1" fillId="2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8" borderId="5" applyNumberFormat="0" applyFont="0" applyAlignment="0" applyProtection="0"/>
    <xf numFmtId="0" fontId="1" fillId="8" borderId="5" applyNumberFormat="0" applyFont="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8" borderId="5" applyNumberFormat="0" applyFont="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8" borderId="5" applyNumberFormat="0" applyFont="0" applyAlignment="0" applyProtection="0"/>
    <xf numFmtId="0" fontId="1" fillId="8" borderId="5" applyNumberFormat="0" applyFont="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8" borderId="5" applyNumberFormat="0" applyFont="0" applyAlignment="0" applyProtection="0"/>
    <xf numFmtId="0" fontId="1" fillId="3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8" borderId="5" applyNumberFormat="0" applyFont="0" applyAlignment="0" applyProtection="0"/>
    <xf numFmtId="0" fontId="1" fillId="8" borderId="5" applyNumberFormat="0" applyFont="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8" borderId="5" applyNumberFormat="0" applyFont="0" applyAlignment="0" applyProtection="0"/>
    <xf numFmtId="0" fontId="1" fillId="18"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8" borderId="5" applyNumberFormat="0" applyFont="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8" borderId="5" applyNumberFormat="0" applyFont="0" applyAlignment="0" applyProtection="0"/>
    <xf numFmtId="0" fontId="1" fillId="26" borderId="0" applyNumberFormat="0" applyBorder="0" applyAlignment="0" applyProtection="0"/>
    <xf numFmtId="0" fontId="1" fillId="8" borderId="5" applyNumberFormat="0" applyFont="0" applyAlignment="0" applyProtection="0"/>
    <xf numFmtId="0" fontId="1" fillId="27"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8" borderId="5" applyNumberFormat="0" applyFont="0" applyAlignment="0" applyProtection="0"/>
    <xf numFmtId="0" fontId="1" fillId="14"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8" borderId="5" applyNumberFormat="0" applyFont="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8" borderId="5" applyNumberFormat="0" applyFont="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8" borderId="5" applyNumberFormat="0" applyFont="0" applyAlignment="0" applyProtection="0"/>
    <xf numFmtId="0" fontId="1" fillId="30" borderId="0" applyNumberFormat="0" applyBorder="0" applyAlignment="0" applyProtection="0"/>
    <xf numFmtId="0" fontId="1" fillId="8" borderId="5" applyNumberFormat="0" applyFont="0" applyAlignment="0" applyProtection="0"/>
    <xf numFmtId="0" fontId="1" fillId="3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1" fillId="10" borderId="0" applyNumberFormat="0" applyBorder="0" applyAlignment="0" applyProtection="0"/>
    <xf numFmtId="168" fontId="1" fillId="0" borderId="0" applyFont="0" applyFill="0" applyBorder="0" applyAlignment="0" applyProtection="0"/>
    <xf numFmtId="0" fontId="1" fillId="11" borderId="0" applyNumberFormat="0" applyBorder="0" applyAlignment="0" applyProtection="0"/>
    <xf numFmtId="0" fontId="1" fillId="10" borderId="0" applyNumberFormat="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1" fillId="8" borderId="5" applyNumberFormat="0" applyFont="0" applyAlignment="0" applyProtection="0"/>
    <xf numFmtId="168" fontId="1" fillId="0" borderId="0" applyFont="0" applyFill="0" applyBorder="0" applyAlignment="0" applyProtection="0"/>
    <xf numFmtId="0" fontId="1" fillId="10"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6" fontId="1" fillId="0" borderId="0" applyFont="0" applyFill="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166"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8" borderId="5" applyNumberFormat="0" applyFont="0" applyAlignment="0" applyProtection="0"/>
    <xf numFmtId="0" fontId="1" fillId="15"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8" borderId="5" applyNumberFormat="0" applyFont="0" applyAlignment="0" applyProtection="0"/>
    <xf numFmtId="0" fontId="1" fillId="8" borderId="5" applyNumberFormat="0" applyFont="0" applyAlignment="0" applyProtection="0"/>
    <xf numFmtId="168" fontId="1" fillId="0" borderId="0" applyFont="0" applyFill="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1" fillId="18" borderId="0" applyNumberFormat="0" applyBorder="0" applyAlignment="0" applyProtection="0"/>
    <xf numFmtId="168" fontId="1" fillId="0" borderId="0" applyFont="0" applyFill="0" applyBorder="0" applyAlignment="0" applyProtection="0"/>
    <xf numFmtId="0" fontId="1" fillId="8" borderId="5" applyNumberFormat="0" applyFont="0" applyAlignment="0" applyProtection="0"/>
    <xf numFmtId="0" fontId="1" fillId="19" borderId="0" applyNumberFormat="0" applyBorder="0" applyAlignment="0" applyProtection="0"/>
    <xf numFmtId="0" fontId="1" fillId="26" borderId="0" applyNumberFormat="0" applyBorder="0" applyAlignment="0" applyProtection="0"/>
    <xf numFmtId="168" fontId="1" fillId="0" borderId="0" applyFont="0" applyFill="0" applyBorder="0" applyAlignment="0" applyProtection="0"/>
    <xf numFmtId="0" fontId="1" fillId="11" borderId="0" applyNumberFormat="0" applyBorder="0" applyAlignment="0" applyProtection="0"/>
    <xf numFmtId="0" fontId="1" fillId="26" borderId="0" applyNumberFormat="0" applyBorder="0" applyAlignment="0" applyProtection="0"/>
    <xf numFmtId="168" fontId="1" fillId="0" borderId="0" applyFont="0" applyFill="0" applyBorder="0" applyAlignment="0" applyProtection="0"/>
    <xf numFmtId="0" fontId="1" fillId="30" borderId="0" applyNumberFormat="0" applyBorder="0" applyAlignment="0" applyProtection="0"/>
    <xf numFmtId="0" fontId="1" fillId="31" borderId="0" applyNumberFormat="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1" fillId="26" borderId="0" applyNumberFormat="0" applyBorder="0" applyAlignment="0" applyProtection="0"/>
    <xf numFmtId="168" fontId="1" fillId="0" borderId="0" applyFont="0" applyFill="0" applyBorder="0" applyAlignment="0" applyProtection="0"/>
    <xf numFmtId="0" fontId="1" fillId="10" borderId="0" applyNumberFormat="0" applyBorder="0" applyAlignment="0" applyProtection="0"/>
    <xf numFmtId="168" fontId="1" fillId="0" borderId="0" applyFont="0" applyFill="0" applyBorder="0" applyAlignment="0" applyProtection="0"/>
    <xf numFmtId="0" fontId="1" fillId="15" borderId="0" applyNumberFormat="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1" fillId="31" borderId="0" applyNumberFormat="0" applyBorder="0" applyAlignment="0" applyProtection="0"/>
    <xf numFmtId="0" fontId="1" fillId="22" borderId="0" applyNumberFormat="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1" fillId="22"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6" fontId="1" fillId="0" borderId="0" applyFont="0" applyFill="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166"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8" borderId="5" applyNumberFormat="0" applyFont="0" applyAlignment="0" applyProtection="0"/>
    <xf numFmtId="0" fontId="1" fillId="15" borderId="0" applyNumberFormat="0" applyBorder="0" applyAlignment="0" applyProtection="0"/>
    <xf numFmtId="0" fontId="1" fillId="14"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8" borderId="5" applyNumberFormat="0" applyFont="0" applyAlignment="0" applyProtection="0"/>
    <xf numFmtId="0" fontId="1" fillId="8" borderId="5" applyNumberFormat="0" applyFont="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8" borderId="5" applyNumberFormat="0" applyFont="0" applyAlignment="0" applyProtection="0"/>
    <xf numFmtId="0" fontId="1" fillId="3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8" borderId="5" applyNumberFormat="0" applyFont="0" applyAlignment="0" applyProtection="0"/>
    <xf numFmtId="0" fontId="1" fillId="8" borderId="5" applyNumberFormat="0" applyFont="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8" borderId="5" applyNumberFormat="0" applyFont="0" applyAlignment="0" applyProtection="0"/>
    <xf numFmtId="0" fontId="1" fillId="18" borderId="0" applyNumberFormat="0" applyBorder="0" applyAlignment="0" applyProtection="0"/>
    <xf numFmtId="0" fontId="1" fillId="8" borderId="5" applyNumberFormat="0" applyFont="0" applyAlignment="0" applyProtection="0"/>
    <xf numFmtId="0" fontId="1" fillId="18"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8" borderId="5"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8" borderId="5" applyNumberFormat="0" applyFont="0" applyAlignment="0" applyProtection="0"/>
    <xf numFmtId="0" fontId="1" fillId="26"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8" borderId="5"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8" borderId="5" applyNumberFormat="0" applyFont="0" applyAlignment="0" applyProtection="0"/>
    <xf numFmtId="0" fontId="1" fillId="3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6" fontId="1" fillId="0" borderId="0" applyFont="0" applyFill="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166"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8" borderId="5" applyNumberFormat="0" applyFont="0" applyAlignment="0" applyProtection="0"/>
    <xf numFmtId="0" fontId="1" fillId="15"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8" borderId="5"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1" fillId="8" borderId="5" applyNumberFormat="0" applyFont="0" applyAlignment="0" applyProtection="0"/>
    <xf numFmtId="168" fontId="1" fillId="0" borderId="0" applyFont="0" applyFill="0" applyBorder="0" applyAlignment="0" applyProtection="0"/>
    <xf numFmtId="0" fontId="1" fillId="27" borderId="0" applyNumberFormat="0" applyBorder="0" applyAlignment="0" applyProtection="0"/>
    <xf numFmtId="0" fontId="1" fillId="26" borderId="0" applyNumberFormat="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1" fillId="31" borderId="0" applyNumberFormat="0" applyBorder="0" applyAlignment="0" applyProtection="0"/>
    <xf numFmtId="168" fontId="1" fillId="0" borderId="0" applyFont="0" applyFill="0" applyBorder="0" applyAlignment="0" applyProtection="0"/>
    <xf numFmtId="0" fontId="1" fillId="18" borderId="0" applyNumberFormat="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1" fillId="8" borderId="5" applyNumberFormat="0" applyFont="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6" fontId="1" fillId="0" borderId="0" applyFont="0" applyFill="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166"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8" borderId="5" applyNumberFormat="0" applyFont="0" applyAlignment="0" applyProtection="0"/>
    <xf numFmtId="0" fontId="1" fillId="18"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8" borderId="5" applyNumberFormat="0" applyFont="0" applyAlignment="0" applyProtection="0"/>
    <xf numFmtId="0" fontId="1" fillId="8" borderId="5" applyNumberFormat="0" applyFont="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8" borderId="5" applyNumberFormat="0" applyFont="0" applyAlignment="0" applyProtection="0"/>
    <xf numFmtId="0" fontId="1" fillId="3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8" borderId="5" applyNumberFormat="0" applyFont="0" applyAlignment="0" applyProtection="0"/>
    <xf numFmtId="0" fontId="1" fillId="8" borderId="5" applyNumberFormat="0" applyFont="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1" fillId="8" borderId="5" applyNumberFormat="0" applyFont="0" applyAlignment="0" applyProtection="0"/>
    <xf numFmtId="168" fontId="1" fillId="0" borderId="0" applyFont="0" applyFill="0" applyBorder="0" applyAlignment="0" applyProtection="0"/>
    <xf numFmtId="0" fontId="1" fillId="26" borderId="0" applyNumberFormat="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6" fontId="1" fillId="0" borderId="0" applyFont="0" applyFill="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166"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8" borderId="5" applyNumberFormat="0" applyFont="0" applyAlignment="0" applyProtection="0"/>
    <xf numFmtId="0" fontId="1" fillId="18"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8" borderId="5" applyNumberFormat="0" applyFont="0" applyAlignment="0" applyProtection="0"/>
    <xf numFmtId="0" fontId="1" fillId="8" borderId="5" applyNumberFormat="0" applyFont="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8" borderId="5" applyNumberFormat="0" applyFont="0" applyAlignment="0" applyProtection="0"/>
    <xf numFmtId="0" fontId="1" fillId="3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8" borderId="5" applyNumberFormat="0" applyFont="0" applyAlignment="0" applyProtection="0"/>
    <xf numFmtId="0" fontId="1" fillId="8" borderId="5" applyNumberFormat="0" applyFont="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1" fillId="8" borderId="5" applyNumberFormat="0" applyFont="0" applyAlignment="0" applyProtection="0"/>
    <xf numFmtId="168" fontId="1" fillId="0" borderId="0" applyFont="0" applyFill="0" applyBorder="0" applyAlignment="0" applyProtection="0"/>
    <xf numFmtId="0" fontId="1" fillId="26" borderId="0" applyNumberFormat="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6" fontId="1" fillId="0" borderId="0" applyFont="0" applyFill="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166"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8" borderId="5" applyNumberFormat="0" applyFont="0" applyAlignment="0" applyProtection="0"/>
    <xf numFmtId="0" fontId="1" fillId="18"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8" borderId="5" applyNumberFormat="0" applyFont="0" applyAlignment="0" applyProtection="0"/>
    <xf numFmtId="0" fontId="1" fillId="8" borderId="5" applyNumberFormat="0" applyFont="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8" borderId="5" applyNumberFormat="0" applyFont="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8" borderId="5" applyNumberFormat="0" applyFont="0" applyAlignment="0" applyProtection="0"/>
    <xf numFmtId="0" fontId="1" fillId="8" borderId="5" applyNumberFormat="0" applyFont="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8" borderId="5" applyNumberFormat="0" applyFont="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8" borderId="5" applyNumberFormat="0" applyFont="0" applyAlignment="0" applyProtection="0"/>
    <xf numFmtId="0" fontId="1" fillId="8" borderId="5" applyNumberFormat="0" applyFont="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8" borderId="5" applyNumberFormat="0" applyFont="0" applyAlignment="0" applyProtection="0"/>
    <xf numFmtId="0" fontId="1" fillId="3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8" borderId="5" applyNumberFormat="0" applyFont="0" applyAlignment="0" applyProtection="0"/>
    <xf numFmtId="0" fontId="1" fillId="8" borderId="5" applyNumberFormat="0" applyFont="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6" fontId="1" fillId="0" borderId="0" applyFont="0" applyFill="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166"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6" fontId="1" fillId="0" borderId="0" applyFont="0" applyFill="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166"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8" borderId="5" applyNumberFormat="0" applyFont="0" applyAlignment="0" applyProtection="0"/>
    <xf numFmtId="0" fontId="1" fillId="23" borderId="0" applyNumberFormat="0" applyBorder="0" applyAlignment="0" applyProtection="0"/>
    <xf numFmtId="0" fontId="1" fillId="18" borderId="0" applyNumberFormat="0" applyBorder="0" applyAlignment="0" applyProtection="0"/>
    <xf numFmtId="0" fontId="1" fillId="8" borderId="5" applyNumberFormat="0" applyFont="0" applyAlignment="0" applyProtection="0"/>
    <xf numFmtId="0" fontId="1" fillId="27"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8" borderId="5" applyNumberFormat="0" applyFont="0" applyAlignment="0" applyProtection="0"/>
    <xf numFmtId="0" fontId="1" fillId="18"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8" borderId="5"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8" borderId="5" applyNumberFormat="0" applyFont="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30" borderId="0" applyNumberFormat="0" applyBorder="0" applyAlignment="0" applyProtection="0"/>
    <xf numFmtId="0" fontId="1" fillId="8" borderId="5" applyNumberFormat="0" applyFont="0" applyAlignment="0" applyProtection="0"/>
    <xf numFmtId="0" fontId="1" fillId="27" borderId="0" applyNumberFormat="0" applyBorder="0" applyAlignment="0" applyProtection="0"/>
    <xf numFmtId="0" fontId="1" fillId="11" borderId="0" applyNumberFormat="0" applyBorder="0" applyAlignment="0" applyProtection="0"/>
    <xf numFmtId="0" fontId="1" fillId="8" borderId="5" applyNumberFormat="0" applyFont="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8" borderId="5"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8" borderId="5" applyNumberFormat="0" applyFont="0" applyAlignment="0" applyProtection="0"/>
    <xf numFmtId="0" fontId="1" fillId="8" borderId="5" applyNumberFormat="0" applyFont="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8" borderId="5" applyNumberFormat="0" applyFont="0" applyAlignment="0" applyProtection="0"/>
    <xf numFmtId="0" fontId="1" fillId="14" borderId="0" applyNumberFormat="0" applyBorder="0" applyAlignment="0" applyProtection="0"/>
    <xf numFmtId="0" fontId="1" fillId="23" borderId="0" applyNumberFormat="0" applyBorder="0" applyAlignment="0" applyProtection="0"/>
    <xf numFmtId="0" fontId="1" fillId="8" borderId="5" applyNumberFormat="0" applyFont="0" applyAlignment="0" applyProtection="0"/>
    <xf numFmtId="0" fontId="1" fillId="3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8" borderId="5"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168" fontId="1" fillId="0" borderId="0" applyFont="0" applyFill="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8" borderId="5" applyNumberFormat="0" applyFont="0" applyAlignment="0" applyProtection="0"/>
    <xf numFmtId="0" fontId="1" fillId="11" borderId="0" applyNumberFormat="0" applyBorder="0" applyAlignment="0" applyProtection="0"/>
    <xf numFmtId="0" fontId="1" fillId="23" borderId="0" applyNumberFormat="0" applyBorder="0" applyAlignment="0" applyProtection="0"/>
    <xf numFmtId="168" fontId="1" fillId="0" borderId="0" applyFont="0" applyFill="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8" borderId="5" applyNumberFormat="0" applyFont="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8" borderId="5" applyNumberFormat="0" applyFont="0" applyAlignment="0" applyProtection="0"/>
    <xf numFmtId="0" fontId="1" fillId="14" borderId="0" applyNumberFormat="0" applyBorder="0" applyAlignment="0" applyProtection="0"/>
    <xf numFmtId="0" fontId="1" fillId="8" borderId="5" applyNumberFormat="0" applyFont="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8" borderId="5" applyNumberFormat="0" applyFont="0" applyAlignment="0" applyProtection="0"/>
    <xf numFmtId="0" fontId="1" fillId="27" borderId="0" applyNumberFormat="0" applyBorder="0" applyAlignment="0" applyProtection="0"/>
    <xf numFmtId="0" fontId="1" fillId="18" borderId="0" applyNumberFormat="0" applyBorder="0" applyAlignment="0" applyProtection="0"/>
    <xf numFmtId="0" fontId="1" fillId="8" borderId="5" applyNumberFormat="0" applyFont="0" applyAlignment="0" applyProtection="0"/>
    <xf numFmtId="0" fontId="1" fillId="14"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168" fontId="1" fillId="0" borderId="0" applyFont="0" applyFill="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8" borderId="5" applyNumberFormat="0" applyFont="0" applyAlignment="0" applyProtection="0"/>
    <xf numFmtId="0" fontId="1" fillId="2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8" borderId="5" applyNumberFormat="0" applyFont="0" applyAlignment="0" applyProtection="0"/>
    <xf numFmtId="0" fontId="1" fillId="8" borderId="5" applyNumberFormat="0" applyFont="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8" borderId="5" applyNumberFormat="0" applyFont="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8" borderId="5" applyNumberFormat="0" applyFont="0" applyAlignment="0" applyProtection="0"/>
    <xf numFmtId="0" fontId="1" fillId="8" borderId="5" applyNumberFormat="0" applyFont="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8" borderId="5" applyNumberFormat="0" applyFont="0" applyAlignment="0" applyProtection="0"/>
    <xf numFmtId="0" fontId="1" fillId="3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8" borderId="5" applyNumberFormat="0" applyFont="0" applyAlignment="0" applyProtection="0"/>
    <xf numFmtId="0" fontId="1" fillId="8" borderId="5" applyNumberFormat="0" applyFont="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8" borderId="5" applyNumberFormat="0" applyFont="0" applyAlignment="0" applyProtection="0"/>
    <xf numFmtId="0" fontId="1" fillId="18"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8" borderId="5" applyNumberFormat="0" applyFont="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8" borderId="5" applyNumberFormat="0" applyFont="0" applyAlignment="0" applyProtection="0"/>
    <xf numFmtId="0" fontId="1" fillId="26" borderId="0" applyNumberFormat="0" applyBorder="0" applyAlignment="0" applyProtection="0"/>
    <xf numFmtId="0" fontId="1" fillId="8" borderId="5" applyNumberFormat="0" applyFont="0" applyAlignment="0" applyProtection="0"/>
    <xf numFmtId="0" fontId="1" fillId="27"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8" borderId="5" applyNumberFormat="0" applyFont="0" applyAlignment="0" applyProtection="0"/>
    <xf numFmtId="0" fontId="1" fillId="14"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8" borderId="5" applyNumberFormat="0" applyFont="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8" borderId="5" applyNumberFormat="0" applyFont="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8" borderId="5" applyNumberFormat="0" applyFont="0" applyAlignment="0" applyProtection="0"/>
    <xf numFmtId="0" fontId="1" fillId="30" borderId="0" applyNumberFormat="0" applyBorder="0" applyAlignment="0" applyProtection="0"/>
    <xf numFmtId="0" fontId="1" fillId="8" borderId="5" applyNumberFormat="0" applyFont="0" applyAlignment="0" applyProtection="0"/>
    <xf numFmtId="0" fontId="1" fillId="3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1" fillId="10" borderId="0" applyNumberFormat="0" applyBorder="0" applyAlignment="0" applyProtection="0"/>
    <xf numFmtId="168" fontId="1" fillId="0" borderId="0" applyFont="0" applyFill="0" applyBorder="0" applyAlignment="0" applyProtection="0"/>
    <xf numFmtId="0" fontId="1" fillId="11" borderId="0" applyNumberFormat="0" applyBorder="0" applyAlignment="0" applyProtection="0"/>
    <xf numFmtId="0" fontId="1" fillId="10" borderId="0" applyNumberFormat="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1" fillId="8" borderId="5" applyNumberFormat="0" applyFont="0" applyAlignment="0" applyProtection="0"/>
    <xf numFmtId="168" fontId="1" fillId="0" borderId="0" applyFont="0" applyFill="0" applyBorder="0" applyAlignment="0" applyProtection="0"/>
    <xf numFmtId="0" fontId="1" fillId="10"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6" fontId="1" fillId="0" borderId="0" applyFont="0" applyFill="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166"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8" borderId="5" applyNumberFormat="0" applyFont="0" applyAlignment="0" applyProtection="0"/>
    <xf numFmtId="0" fontId="1" fillId="15"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8" borderId="5" applyNumberFormat="0" applyFont="0" applyAlignment="0" applyProtection="0"/>
    <xf numFmtId="0" fontId="1" fillId="8" borderId="5" applyNumberFormat="0" applyFont="0" applyAlignment="0" applyProtection="0"/>
    <xf numFmtId="168" fontId="1" fillId="0" borderId="0" applyFont="0" applyFill="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1" fillId="18" borderId="0" applyNumberFormat="0" applyBorder="0" applyAlignment="0" applyProtection="0"/>
    <xf numFmtId="168" fontId="1" fillId="0" borderId="0" applyFont="0" applyFill="0" applyBorder="0" applyAlignment="0" applyProtection="0"/>
    <xf numFmtId="0" fontId="1" fillId="8" borderId="5" applyNumberFormat="0" applyFont="0" applyAlignment="0" applyProtection="0"/>
    <xf numFmtId="0" fontId="1" fillId="19" borderId="0" applyNumberFormat="0" applyBorder="0" applyAlignment="0" applyProtection="0"/>
    <xf numFmtId="0" fontId="1" fillId="26" borderId="0" applyNumberFormat="0" applyBorder="0" applyAlignment="0" applyProtection="0"/>
    <xf numFmtId="168" fontId="1" fillId="0" borderId="0" applyFont="0" applyFill="0" applyBorder="0" applyAlignment="0" applyProtection="0"/>
    <xf numFmtId="0" fontId="1" fillId="11" borderId="0" applyNumberFormat="0" applyBorder="0" applyAlignment="0" applyProtection="0"/>
    <xf numFmtId="0" fontId="1" fillId="26" borderId="0" applyNumberFormat="0" applyBorder="0" applyAlignment="0" applyProtection="0"/>
    <xf numFmtId="168" fontId="1" fillId="0" borderId="0" applyFont="0" applyFill="0" applyBorder="0" applyAlignment="0" applyProtection="0"/>
    <xf numFmtId="0" fontId="1" fillId="30" borderId="0" applyNumberFormat="0" applyBorder="0" applyAlignment="0" applyProtection="0"/>
    <xf numFmtId="0" fontId="1" fillId="31" borderId="0" applyNumberFormat="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1" fillId="26" borderId="0" applyNumberFormat="0" applyBorder="0" applyAlignment="0" applyProtection="0"/>
    <xf numFmtId="168" fontId="1" fillId="0" borderId="0" applyFont="0" applyFill="0" applyBorder="0" applyAlignment="0" applyProtection="0"/>
    <xf numFmtId="0" fontId="1" fillId="10" borderId="0" applyNumberFormat="0" applyBorder="0" applyAlignment="0" applyProtection="0"/>
    <xf numFmtId="168" fontId="1" fillId="0" borderId="0" applyFont="0" applyFill="0" applyBorder="0" applyAlignment="0" applyProtection="0"/>
    <xf numFmtId="0" fontId="1" fillId="15" borderId="0" applyNumberFormat="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1" fillId="31" borderId="0" applyNumberFormat="0" applyBorder="0" applyAlignment="0" applyProtection="0"/>
    <xf numFmtId="0" fontId="1" fillId="22" borderId="0" applyNumberFormat="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1" fillId="22"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6" fontId="1" fillId="0" borderId="0" applyFont="0" applyFill="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166"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8" borderId="5" applyNumberFormat="0" applyFont="0" applyAlignment="0" applyProtection="0"/>
    <xf numFmtId="0" fontId="1" fillId="15" borderId="0" applyNumberFormat="0" applyBorder="0" applyAlignment="0" applyProtection="0"/>
    <xf numFmtId="0" fontId="1" fillId="14"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8" borderId="5" applyNumberFormat="0" applyFont="0" applyAlignment="0" applyProtection="0"/>
    <xf numFmtId="0" fontId="1" fillId="8" borderId="5" applyNumberFormat="0" applyFont="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8" borderId="5" applyNumberFormat="0" applyFont="0" applyAlignment="0" applyProtection="0"/>
    <xf numFmtId="0" fontId="1" fillId="3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8" borderId="5" applyNumberFormat="0" applyFont="0" applyAlignment="0" applyProtection="0"/>
    <xf numFmtId="0" fontId="1" fillId="8" borderId="5" applyNumberFormat="0" applyFont="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8" borderId="5" applyNumberFormat="0" applyFont="0" applyAlignment="0" applyProtection="0"/>
    <xf numFmtId="0" fontId="1" fillId="18" borderId="0" applyNumberFormat="0" applyBorder="0" applyAlignment="0" applyProtection="0"/>
    <xf numFmtId="0" fontId="1" fillId="8" borderId="5" applyNumberFormat="0" applyFont="0" applyAlignment="0" applyProtection="0"/>
    <xf numFmtId="0" fontId="1" fillId="18"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8" borderId="5"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8" borderId="5" applyNumberFormat="0" applyFont="0" applyAlignment="0" applyProtection="0"/>
    <xf numFmtId="0" fontId="1" fillId="26"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8" borderId="5"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8" borderId="5" applyNumberFormat="0" applyFont="0" applyAlignment="0" applyProtection="0"/>
    <xf numFmtId="0" fontId="1" fillId="3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6" fontId="1" fillId="0" borderId="0" applyFont="0" applyFill="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166"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8" borderId="5" applyNumberFormat="0" applyFont="0" applyAlignment="0" applyProtection="0"/>
    <xf numFmtId="0" fontId="1" fillId="15"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8" borderId="5" applyNumberFormat="0" applyFont="0" applyAlignment="0" applyProtection="0"/>
    <xf numFmtId="0" fontId="1" fillId="19" borderId="0" applyNumberFormat="0" applyBorder="0" applyAlignment="0" applyProtection="0"/>
    <xf numFmtId="0" fontId="1" fillId="10" borderId="0" applyNumberFormat="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1" fillId="8" borderId="5" applyNumberFormat="0" applyFont="0" applyAlignment="0" applyProtection="0"/>
    <xf numFmtId="168" fontId="1" fillId="0" borderId="0" applyFont="0" applyFill="0" applyBorder="0" applyAlignment="0" applyProtection="0"/>
    <xf numFmtId="0" fontId="1" fillId="27" borderId="0" applyNumberFormat="0" applyBorder="0" applyAlignment="0" applyProtection="0"/>
    <xf numFmtId="0" fontId="1" fillId="26" borderId="0" applyNumberFormat="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1" fillId="31" borderId="0" applyNumberFormat="0" applyBorder="0" applyAlignment="0" applyProtection="0"/>
    <xf numFmtId="168" fontId="1" fillId="0" borderId="0" applyFont="0" applyFill="0" applyBorder="0" applyAlignment="0" applyProtection="0"/>
    <xf numFmtId="0" fontId="1" fillId="18" borderId="0" applyNumberFormat="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1" fillId="8" borderId="5" applyNumberFormat="0" applyFont="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6" fontId="1" fillId="0" borderId="0" applyFont="0" applyFill="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166"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8" borderId="5" applyNumberFormat="0" applyFont="0" applyAlignment="0" applyProtection="0"/>
    <xf numFmtId="0" fontId="1" fillId="18"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8" borderId="5" applyNumberFormat="0" applyFont="0" applyAlignment="0" applyProtection="0"/>
    <xf numFmtId="0" fontId="1" fillId="8" borderId="5" applyNumberFormat="0" applyFont="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8" borderId="5" applyNumberFormat="0" applyFont="0" applyAlignment="0" applyProtection="0"/>
    <xf numFmtId="0" fontId="1" fillId="3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8" borderId="5" applyNumberFormat="0" applyFont="0" applyAlignment="0" applyProtection="0"/>
    <xf numFmtId="0" fontId="1" fillId="8" borderId="5" applyNumberFormat="0" applyFont="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1" fillId="8" borderId="5" applyNumberFormat="0" applyFont="0" applyAlignment="0" applyProtection="0"/>
    <xf numFmtId="168" fontId="1" fillId="0" borderId="0" applyFont="0" applyFill="0" applyBorder="0" applyAlignment="0" applyProtection="0"/>
    <xf numFmtId="0" fontId="1" fillId="26" borderId="0" applyNumberFormat="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6" fontId="1" fillId="0" borderId="0" applyFont="0" applyFill="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166"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8" borderId="5" applyNumberFormat="0" applyFont="0" applyAlignment="0" applyProtection="0"/>
    <xf numFmtId="0" fontId="1" fillId="18"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8" borderId="5" applyNumberFormat="0" applyFont="0" applyAlignment="0" applyProtection="0"/>
    <xf numFmtId="0" fontId="1" fillId="8" borderId="5" applyNumberFormat="0" applyFont="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8" borderId="5" applyNumberFormat="0" applyFont="0" applyAlignment="0" applyProtection="0"/>
    <xf numFmtId="0" fontId="1" fillId="3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8" borderId="5" applyNumberFormat="0" applyFont="0" applyAlignment="0" applyProtection="0"/>
    <xf numFmtId="0" fontId="1" fillId="8" borderId="5" applyNumberFormat="0" applyFont="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1" fillId="8" borderId="5" applyNumberFormat="0" applyFont="0" applyAlignment="0" applyProtection="0"/>
    <xf numFmtId="168" fontId="1" fillId="0" borderId="0" applyFont="0" applyFill="0" applyBorder="0" applyAlignment="0" applyProtection="0"/>
    <xf numFmtId="0" fontId="1" fillId="26" borderId="0" applyNumberFormat="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6" fontId="1" fillId="0" borderId="0" applyFont="0" applyFill="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166"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8" borderId="5" applyNumberFormat="0" applyFont="0" applyAlignment="0" applyProtection="0"/>
    <xf numFmtId="0" fontId="1" fillId="18"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8" borderId="5" applyNumberFormat="0" applyFont="0" applyAlignment="0" applyProtection="0"/>
    <xf numFmtId="0" fontId="1" fillId="8" borderId="5" applyNumberFormat="0" applyFont="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5"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77" fontId="21" fillId="0" borderId="0" applyFont="0" applyFill="0" applyBorder="0" applyAlignment="0" applyProtection="0"/>
    <xf numFmtId="0" fontId="40" fillId="0" borderId="0" applyNumberFormat="0" applyFill="0" applyBorder="0" applyAlignment="0" applyProtection="0"/>
    <xf numFmtId="169" fontId="42" fillId="0" borderId="0" applyFont="0" applyFill="0" applyBorder="0" applyAlignment="0" applyProtection="0">
      <alignment horizontal="left"/>
      <protection locked="0"/>
    </xf>
    <xf numFmtId="49" fontId="32" fillId="0" borderId="0" applyFill="0" applyProtection="0">
      <alignment horizontal="left" indent="1"/>
    </xf>
    <xf numFmtId="0" fontId="47" fillId="0" borderId="0" applyNumberFormat="0" applyFill="0" applyBorder="0" applyAlignment="0" applyProtection="0"/>
    <xf numFmtId="0" fontId="1" fillId="36" borderId="7" applyNumberFormat="0" applyFill="0" applyAlignment="0"/>
    <xf numFmtId="165" fontId="1" fillId="36" borderId="16" applyNumberFormat="0" applyFont="0" applyFill="0" applyAlignment="0" applyProtection="0"/>
    <xf numFmtId="169" fontId="37" fillId="0" borderId="0" applyFont="0" applyFill="0" applyBorder="0" applyAlignment="0" applyProtection="0">
      <alignment horizontal="left"/>
      <protection locked="0"/>
    </xf>
    <xf numFmtId="0" fontId="64" fillId="0" borderId="0" applyNumberFormat="0" applyFill="0" applyBorder="0" applyAlignment="0" applyProtection="0">
      <alignment vertical="top"/>
      <protection locked="0"/>
    </xf>
    <xf numFmtId="0" fontId="25" fillId="42" borderId="7" applyNumberFormat="0" applyFill="0" applyAlignment="0">
      <protection locked="0"/>
    </xf>
    <xf numFmtId="0" fontId="66" fillId="0" borderId="0" applyNumberFormat="0" applyFill="0" applyBorder="0" applyAlignment="0" applyProtection="0"/>
    <xf numFmtId="0" fontId="73" fillId="0" borderId="0"/>
    <xf numFmtId="0" fontId="1" fillId="0" borderId="0"/>
    <xf numFmtId="0" fontId="1" fillId="0" borderId="0"/>
    <xf numFmtId="0" fontId="81" fillId="0" borderId="0" applyNumberFormat="0" applyFill="0" applyBorder="0" applyAlignment="0" applyProtection="0">
      <alignment vertical="top"/>
      <protection locked="0"/>
    </xf>
    <xf numFmtId="0" fontId="1" fillId="0" borderId="0"/>
    <xf numFmtId="0" fontId="1" fillId="0" borderId="0"/>
    <xf numFmtId="0" fontId="82" fillId="0" borderId="0"/>
    <xf numFmtId="0" fontId="83" fillId="49" borderId="0" applyNumberFormat="0" applyBorder="0" applyAlignment="0" applyProtection="0"/>
    <xf numFmtId="0" fontId="83" fillId="50" borderId="0" applyNumberFormat="0" applyBorder="0" applyAlignment="0" applyProtection="0"/>
    <xf numFmtId="0" fontId="83" fillId="51" borderId="0" applyNumberFormat="0" applyBorder="0" applyAlignment="0" applyProtection="0"/>
    <xf numFmtId="0" fontId="83" fillId="52" borderId="0" applyNumberFormat="0" applyBorder="0" applyAlignment="0" applyProtection="0"/>
    <xf numFmtId="0" fontId="83" fillId="53" borderId="0" applyNumberFormat="0" applyBorder="0" applyAlignment="0" applyProtection="0"/>
    <xf numFmtId="0" fontId="83" fillId="54" borderId="0" applyNumberFormat="0" applyBorder="0" applyAlignment="0" applyProtection="0"/>
    <xf numFmtId="0" fontId="83" fillId="55" borderId="0" applyNumberFormat="0" applyBorder="0" applyAlignment="0" applyProtection="0"/>
    <xf numFmtId="0" fontId="83" fillId="56" borderId="0" applyNumberFormat="0" applyBorder="0" applyAlignment="0" applyProtection="0"/>
    <xf numFmtId="0" fontId="83" fillId="57" borderId="0" applyNumberFormat="0" applyBorder="0" applyAlignment="0" applyProtection="0"/>
    <xf numFmtId="0" fontId="83" fillId="52" borderId="0" applyNumberFormat="0" applyBorder="0" applyAlignment="0" applyProtection="0"/>
    <xf numFmtId="0" fontId="83" fillId="55" borderId="0" applyNumberFormat="0" applyBorder="0" applyAlignment="0" applyProtection="0"/>
    <xf numFmtId="0" fontId="83" fillId="58" borderId="0" applyNumberFormat="0" applyBorder="0" applyAlignment="0" applyProtection="0"/>
    <xf numFmtId="0" fontId="84" fillId="59" borderId="0" applyNumberFormat="0" applyBorder="0" applyAlignment="0" applyProtection="0"/>
    <xf numFmtId="0" fontId="84" fillId="56" borderId="0" applyNumberFormat="0" applyBorder="0" applyAlignment="0" applyProtection="0"/>
    <xf numFmtId="0" fontId="84" fillId="57" borderId="0" applyNumberFormat="0" applyBorder="0" applyAlignment="0" applyProtection="0"/>
    <xf numFmtId="0" fontId="84" fillId="60" borderId="0" applyNumberFormat="0" applyBorder="0" applyAlignment="0" applyProtection="0"/>
    <xf numFmtId="0" fontId="84" fillId="61" borderId="0" applyNumberFormat="0" applyBorder="0" applyAlignment="0" applyProtection="0"/>
    <xf numFmtId="0" fontId="84" fillId="62" borderId="0" applyNumberFormat="0" applyBorder="0" applyAlignment="0" applyProtection="0"/>
    <xf numFmtId="0" fontId="84" fillId="63" borderId="0" applyNumberFormat="0" applyBorder="0" applyAlignment="0" applyProtection="0"/>
    <xf numFmtId="0" fontId="84" fillId="64" borderId="0" applyNumberFormat="0" applyBorder="0" applyAlignment="0" applyProtection="0"/>
    <xf numFmtId="0" fontId="84" fillId="65" borderId="0" applyNumberFormat="0" applyBorder="0" applyAlignment="0" applyProtection="0"/>
    <xf numFmtId="0" fontId="84" fillId="60" borderId="0" applyNumberFormat="0" applyBorder="0" applyAlignment="0" applyProtection="0"/>
    <xf numFmtId="0" fontId="84" fillId="61" borderId="0" applyNumberFormat="0" applyBorder="0" applyAlignment="0" applyProtection="0"/>
    <xf numFmtId="0" fontId="84" fillId="66" borderId="0" applyNumberFormat="0" applyBorder="0" applyAlignment="0" applyProtection="0"/>
    <xf numFmtId="0" fontId="85" fillId="50" borderId="0" applyNumberFormat="0" applyBorder="0" applyAlignment="0" applyProtection="0"/>
    <xf numFmtId="0" fontId="86" fillId="67" borderId="45" applyNumberFormat="0" applyAlignment="0" applyProtection="0"/>
    <xf numFmtId="0" fontId="87" fillId="68" borderId="46" applyNumberFormat="0" applyAlignment="0" applyProtection="0"/>
    <xf numFmtId="0" fontId="82" fillId="0" borderId="0" applyFont="0" applyFill="0" applyBorder="0" applyAlignment="0" applyProtection="0"/>
    <xf numFmtId="0"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88" fillId="0" borderId="0" applyNumberFormat="0" applyFill="0" applyBorder="0" applyAlignment="0" applyProtection="0"/>
    <xf numFmtId="0" fontId="89" fillId="51" borderId="0" applyNumberFormat="0" applyBorder="0" applyAlignment="0" applyProtection="0"/>
    <xf numFmtId="0" fontId="90" fillId="0" borderId="47" applyNumberFormat="0" applyFill="0" applyAlignment="0" applyProtection="0"/>
    <xf numFmtId="0" fontId="91" fillId="0" borderId="48" applyNumberFormat="0" applyFill="0" applyAlignment="0" applyProtection="0"/>
    <xf numFmtId="0" fontId="92" fillId="0" borderId="49" applyNumberFormat="0" applyFill="0" applyAlignment="0" applyProtection="0"/>
    <xf numFmtId="0" fontId="92" fillId="0" borderId="0" applyNumberFormat="0" applyFill="0" applyBorder="0" applyAlignment="0" applyProtection="0"/>
    <xf numFmtId="0" fontId="99" fillId="0" borderId="0" applyNumberFormat="0" applyFill="0" applyBorder="0" applyAlignment="0" applyProtection="0">
      <alignment vertical="top"/>
      <protection locked="0"/>
    </xf>
    <xf numFmtId="0" fontId="93" fillId="54" borderId="45" applyNumberFormat="0" applyAlignment="0" applyProtection="0"/>
    <xf numFmtId="0" fontId="94" fillId="0" borderId="50" applyNumberFormat="0" applyFill="0" applyAlignment="0" applyProtection="0"/>
    <xf numFmtId="0" fontId="95" fillId="69" borderId="0" applyNumberFormat="0" applyBorder="0" applyAlignment="0" applyProtection="0"/>
    <xf numFmtId="0" fontId="100" fillId="0" borderId="0"/>
    <xf numFmtId="0" fontId="82" fillId="0" borderId="0"/>
    <xf numFmtId="0" fontId="82" fillId="0" borderId="0"/>
    <xf numFmtId="0" fontId="82" fillId="0" borderId="0"/>
    <xf numFmtId="0" fontId="82" fillId="0" borderId="0"/>
    <xf numFmtId="0" fontId="82" fillId="0" borderId="0"/>
    <xf numFmtId="0" fontId="1" fillId="0" borderId="0"/>
    <xf numFmtId="0" fontId="1" fillId="0" borderId="0"/>
    <xf numFmtId="0" fontId="1" fillId="0" borderId="0"/>
    <xf numFmtId="0" fontId="82" fillId="0" borderId="0"/>
    <xf numFmtId="0" fontId="82" fillId="0" borderId="0"/>
    <xf numFmtId="0" fontId="101" fillId="0" borderId="0"/>
    <xf numFmtId="0" fontId="102" fillId="0" borderId="0"/>
    <xf numFmtId="0" fontId="82" fillId="0" borderId="0"/>
    <xf numFmtId="0" fontId="82" fillId="0" borderId="0"/>
    <xf numFmtId="0" fontId="82" fillId="0" borderId="0"/>
    <xf numFmtId="0" fontId="102" fillId="0" borderId="0"/>
    <xf numFmtId="0" fontId="100" fillId="0" borderId="0"/>
    <xf numFmtId="0" fontId="82" fillId="0" borderId="0"/>
    <xf numFmtId="0" fontId="100" fillId="0" borderId="0"/>
    <xf numFmtId="0" fontId="82" fillId="0" borderId="0"/>
    <xf numFmtId="0" fontId="82"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 fillId="0" borderId="0"/>
    <xf numFmtId="0" fontId="100" fillId="0" borderId="0"/>
    <xf numFmtId="0" fontId="100" fillId="0" borderId="0"/>
    <xf numFmtId="0" fontId="100" fillId="0" borderId="0"/>
    <xf numFmtId="0" fontId="1"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 fillId="0" borderId="0"/>
    <xf numFmtId="0" fontId="1" fillId="0" borderId="0"/>
    <xf numFmtId="0" fontId="1" fillId="0" borderId="0"/>
    <xf numFmtId="0" fontId="1" fillId="0" borderId="0"/>
    <xf numFmtId="0" fontId="82" fillId="0" borderId="0"/>
    <xf numFmtId="0" fontId="82" fillId="0" borderId="0"/>
    <xf numFmtId="0" fontId="1" fillId="0" borderId="0"/>
    <xf numFmtId="0" fontId="1" fillId="0" borderId="0"/>
    <xf numFmtId="0" fontId="1" fillId="0" borderId="0"/>
    <xf numFmtId="0" fontId="1" fillId="0" borderId="0"/>
    <xf numFmtId="0" fontId="1" fillId="0" borderId="0"/>
    <xf numFmtId="0" fontId="1" fillId="0" borderId="0"/>
    <xf numFmtId="0" fontId="83" fillId="70" borderId="51" applyNumberFormat="0" applyFont="0" applyAlignment="0" applyProtection="0"/>
    <xf numFmtId="0" fontId="96" fillId="67" borderId="52" applyNumberFormat="0" applyAlignment="0" applyProtection="0"/>
    <xf numFmtId="9" fontId="100" fillId="0" borderId="0" applyFont="0" applyFill="0" applyBorder="0" applyAlignment="0" applyProtection="0"/>
    <xf numFmtId="0" fontId="97" fillId="0" borderId="53" applyNumberFormat="0" applyFill="0" applyAlignment="0" applyProtection="0"/>
    <xf numFmtId="0" fontId="9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03" fillId="0" borderId="0" applyNumberFormat="0" applyFill="0" applyBorder="0" applyAlignment="0" applyProtection="0">
      <alignment vertical="top"/>
      <protection locked="0"/>
    </xf>
    <xf numFmtId="0" fontId="1" fillId="0" borderId="0"/>
    <xf numFmtId="9"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81"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0" fontId="99" fillId="0" borderId="0" applyNumberFormat="0" applyFill="0" applyBorder="0" applyAlignment="0" applyProtection="0"/>
    <xf numFmtId="0" fontId="81" fillId="0" borderId="0" applyNumberFormat="0" applyFill="0" applyBorder="0" applyAlignment="0" applyProtection="0">
      <alignment vertical="top"/>
      <protection locked="0"/>
    </xf>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0" fontId="1" fillId="0" borderId="0"/>
    <xf numFmtId="0" fontId="1" fillId="0" borderId="0"/>
    <xf numFmtId="167"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0" fontId="82" fillId="0" borderId="0"/>
    <xf numFmtId="167" fontId="82" fillId="0" borderId="0" applyFont="0" applyFill="0" applyBorder="0" applyAlignment="0" applyProtection="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0" fontId="1" fillId="0" borderId="0"/>
    <xf numFmtId="0" fontId="1" fillId="0" borderId="0"/>
    <xf numFmtId="167"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0" fontId="1" fillId="0" borderId="0"/>
    <xf numFmtId="0" fontId="1" fillId="0" borderId="0"/>
    <xf numFmtId="167"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0" fontId="1" fillId="0" borderId="0"/>
    <xf numFmtId="0" fontId="1" fillId="0" borderId="0"/>
    <xf numFmtId="167"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0" fontId="1" fillId="0" borderId="0"/>
    <xf numFmtId="0" fontId="1" fillId="0" borderId="0"/>
    <xf numFmtId="167"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0" fontId="1" fillId="0" borderId="0"/>
    <xf numFmtId="0" fontId="1" fillId="0" borderId="0"/>
    <xf numFmtId="167"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0" fontId="1" fillId="0" borderId="0"/>
    <xf numFmtId="0" fontId="1" fillId="0" borderId="0"/>
    <xf numFmtId="167"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0" fontId="1" fillId="0" borderId="0"/>
    <xf numFmtId="0" fontId="1" fillId="0" borderId="0"/>
    <xf numFmtId="167"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0" fontId="1" fillId="0" borderId="0"/>
    <xf numFmtId="0" fontId="1" fillId="0" borderId="0"/>
    <xf numFmtId="167"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0" fontId="1" fillId="0" borderId="0"/>
    <xf numFmtId="0" fontId="1" fillId="0" borderId="0"/>
    <xf numFmtId="167"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0" fontId="1" fillId="0" borderId="0"/>
    <xf numFmtId="0" fontId="1" fillId="0" borderId="0"/>
    <xf numFmtId="167"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0" fontId="1" fillId="0" borderId="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0" fontId="1" fillId="0" borderId="0"/>
    <xf numFmtId="0" fontId="1" fillId="0" borderId="0"/>
    <xf numFmtId="167"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0" fontId="1" fillId="0" borderId="0"/>
    <xf numFmtId="0" fontId="1" fillId="0" borderId="0"/>
    <xf numFmtId="0" fontId="82" fillId="0" borderId="0"/>
    <xf numFmtId="0" fontId="82" fillId="0" borderId="0" applyFont="0" applyFill="0" applyBorder="0" applyAlignment="0" applyProtection="0"/>
    <xf numFmtId="0"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9" fontId="82"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9"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1" fillId="0" borderId="0" applyFont="0" applyFill="0" applyBorder="0" applyAlignment="0" applyProtection="0"/>
    <xf numFmtId="166" fontId="1" fillId="0" borderId="0" applyFont="0" applyFill="0" applyBorder="0" applyAlignment="0" applyProtection="0"/>
    <xf numFmtId="0" fontId="82" fillId="0" borderId="0"/>
    <xf numFmtId="167" fontId="82"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1"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1"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82" fillId="0" borderId="0" applyFont="0" applyFill="0" applyBorder="0" applyAlignment="0" applyProtection="0"/>
    <xf numFmtId="167" fontId="1" fillId="0" borderId="0" applyFont="0" applyFill="0" applyBorder="0" applyAlignment="0" applyProtection="0"/>
    <xf numFmtId="166" fontId="1" fillId="0" borderId="0" applyFont="0" applyFill="0" applyBorder="0" applyAlignment="0" applyProtection="0"/>
    <xf numFmtId="167" fontId="82" fillId="0" borderId="0" applyFont="0" applyFill="0" applyBorder="0" applyAlignment="0" applyProtection="0"/>
    <xf numFmtId="0" fontId="47" fillId="0" borderId="0"/>
    <xf numFmtId="0" fontId="19" fillId="0" borderId="0"/>
    <xf numFmtId="0" fontId="125" fillId="0" borderId="0">
      <alignment horizontal="right"/>
    </xf>
    <xf numFmtId="14" fontId="1" fillId="0" borderId="0"/>
    <xf numFmtId="0" fontId="101" fillId="0" borderId="0"/>
  </cellStyleXfs>
  <cellXfs count="772">
    <xf numFmtId="0" fontId="0" fillId="0" borderId="0" xfId="0"/>
    <xf numFmtId="0" fontId="0" fillId="0" borderId="7" xfId="0" applyBorder="1" applyAlignment="1">
      <alignment horizontal="left" indent="1"/>
    </xf>
    <xf numFmtId="0" fontId="24" fillId="0" borderId="8" xfId="49" applyFill="1" applyBorder="1">
      <alignment horizontal="centerContinuous" wrapText="1"/>
    </xf>
    <xf numFmtId="0" fontId="24" fillId="0" borderId="8" xfId="49" applyNumberFormat="1" applyFill="1" applyBorder="1">
      <alignment horizontal="centerContinuous" wrapText="1"/>
    </xf>
    <xf numFmtId="0" fontId="24" fillId="0" borderId="12" xfId="49" applyFill="1" applyBorder="1">
      <alignment horizontal="centerContinuous" wrapText="1"/>
    </xf>
    <xf numFmtId="169" fontId="0" fillId="0" borderId="9" xfId="45" applyFont="1" applyFill="1" applyBorder="1" applyAlignment="1" applyProtection="1"/>
    <xf numFmtId="171" fontId="28" fillId="0" borderId="7" xfId="44" applyFont="1" applyFill="1" applyBorder="1" applyProtection="1"/>
    <xf numFmtId="0" fontId="24" fillId="0" borderId="0" xfId="49" applyNumberFormat="1" applyFill="1" applyBorder="1">
      <alignment horizontal="centerContinuous" wrapText="1"/>
    </xf>
    <xf numFmtId="0" fontId="0" fillId="0" borderId="2" xfId="0" applyBorder="1"/>
    <xf numFmtId="0" fontId="0" fillId="0" borderId="11" xfId="0" applyBorder="1"/>
    <xf numFmtId="0" fontId="24" fillId="0" borderId="0" xfId="49" applyNumberFormat="1" applyFill="1" applyBorder="1" applyAlignment="1">
      <alignment horizontal="right" wrapText="1"/>
    </xf>
    <xf numFmtId="177" fontId="28" fillId="0" borderId="7" xfId="52" applyFont="1" applyFill="1" applyBorder="1"/>
    <xf numFmtId="177" fontId="0" fillId="0" borderId="0" xfId="52" applyFont="1" applyFill="1" applyBorder="1"/>
    <xf numFmtId="177" fontId="28" fillId="0" borderId="0" xfId="56" applyNumberFormat="1" applyFill="1" applyBorder="1"/>
    <xf numFmtId="171" fontId="0" fillId="0" borderId="0" xfId="48" applyNumberFormat="1" applyFont="1" applyFill="1" applyBorder="1" applyAlignment="1"/>
    <xf numFmtId="169" fontId="10" fillId="0" borderId="0" xfId="45" applyFont="1" applyFill="1" applyBorder="1" applyAlignment="1" applyProtection="1">
      <alignment vertical="center"/>
    </xf>
    <xf numFmtId="169" fontId="10" fillId="0" borderId="0" xfId="45" applyFont="1" applyFill="1" applyBorder="1" applyAlignment="1" applyProtection="1">
      <alignment vertical="center" wrapText="1"/>
    </xf>
    <xf numFmtId="0" fontId="0" fillId="0" borderId="0" xfId="12" applyFont="1" applyFill="1" applyBorder="1"/>
    <xf numFmtId="175" fontId="0" fillId="0" borderId="0" xfId="47" applyFont="1" applyFill="1" applyBorder="1"/>
    <xf numFmtId="0" fontId="0" fillId="0" borderId="7" xfId="0" applyBorder="1"/>
    <xf numFmtId="0" fontId="0" fillId="0" borderId="15" xfId="0" applyBorder="1"/>
    <xf numFmtId="0" fontId="0" fillId="0" borderId="12" xfId="0" applyBorder="1"/>
    <xf numFmtId="0" fontId="0" fillId="0" borderId="10" xfId="0" applyBorder="1"/>
    <xf numFmtId="169" fontId="22" fillId="0" borderId="11" xfId="2" applyNumberFormat="1" applyFill="1" applyBorder="1"/>
    <xf numFmtId="0" fontId="24" fillId="0" borderId="0" xfId="49" applyNumberFormat="1" applyFill="1" applyBorder="1" applyAlignment="1">
      <alignment horizontal="center" wrapText="1"/>
    </xf>
    <xf numFmtId="169" fontId="0" fillId="0" borderId="7" xfId="45" applyFont="1" applyFill="1" applyBorder="1" applyAlignment="1" applyProtection="1"/>
    <xf numFmtId="0" fontId="23" fillId="0" borderId="11" xfId="3" applyNumberFormat="1" applyFill="1" applyBorder="1" applyAlignment="1">
      <alignment horizontal="left"/>
    </xf>
    <xf numFmtId="0" fontId="23" fillId="0" borderId="11" xfId="3" applyNumberFormat="1" applyFill="1" applyBorder="1" applyAlignment="1">
      <alignment horizontal="right"/>
    </xf>
    <xf numFmtId="0" fontId="23" fillId="0" borderId="10" xfId="3" applyNumberFormat="1" applyFill="1" applyBorder="1" applyAlignment="1">
      <alignment horizontal="left"/>
    </xf>
    <xf numFmtId="177" fontId="25" fillId="0" borderId="0" xfId="5" applyNumberFormat="1" applyFill="1" applyBorder="1">
      <protection locked="0"/>
    </xf>
    <xf numFmtId="15" fontId="43" fillId="0" borderId="2" xfId="0" applyNumberFormat="1" applyFont="1" applyBorder="1" applyAlignment="1">
      <alignment horizontal="centerContinuous"/>
    </xf>
    <xf numFmtId="0" fontId="0" fillId="0" borderId="17" xfId="0" applyBorder="1"/>
    <xf numFmtId="0" fontId="0" fillId="0" borderId="18" xfId="0" applyBorder="1"/>
    <xf numFmtId="177" fontId="0" fillId="0" borderId="7" xfId="0" applyNumberFormat="1" applyBorder="1"/>
    <xf numFmtId="169" fontId="22" fillId="0" borderId="7" xfId="2" applyNumberFormat="1" applyFill="1" applyBorder="1"/>
    <xf numFmtId="169" fontId="1" fillId="0" borderId="20" xfId="12" applyNumberFormat="1" applyFill="1" applyBorder="1" applyAlignment="1"/>
    <xf numFmtId="169" fontId="0" fillId="39" borderId="9" xfId="45" applyFont="1" applyFill="1" applyBorder="1" applyAlignment="1" applyProtection="1"/>
    <xf numFmtId="0" fontId="0" fillId="0" borderId="22" xfId="0" applyBorder="1"/>
    <xf numFmtId="1" fontId="0" fillId="0" borderId="22" xfId="0" applyNumberFormat="1" applyBorder="1" applyAlignment="1">
      <alignment horizontal="right"/>
    </xf>
    <xf numFmtId="177" fontId="1" fillId="0" borderId="19" xfId="12" applyNumberFormat="1" applyFill="1" applyBorder="1"/>
    <xf numFmtId="169" fontId="1" fillId="0" borderId="21" xfId="12" applyNumberFormat="1" applyFill="1" applyBorder="1" applyAlignment="1"/>
    <xf numFmtId="49" fontId="11" fillId="41" borderId="12" xfId="3" applyFont="1" applyFill="1" applyBorder="1" applyAlignment="1">
      <alignment horizontal="left"/>
    </xf>
    <xf numFmtId="0" fontId="0" fillId="40" borderId="11" xfId="0" applyFill="1" applyBorder="1"/>
    <xf numFmtId="49" fontId="26" fillId="40" borderId="10" xfId="2" applyFont="1" applyFill="1" applyBorder="1"/>
    <xf numFmtId="0" fontId="0" fillId="40" borderId="10" xfId="0" applyFill="1" applyBorder="1"/>
    <xf numFmtId="0" fontId="10" fillId="0" borderId="0" xfId="0" applyFont="1"/>
    <xf numFmtId="169" fontId="0" fillId="39" borderId="23" xfId="45" quotePrefix="1" applyFont="1" applyFill="1" applyBorder="1" applyAlignment="1" applyProtection="1"/>
    <xf numFmtId="0" fontId="0" fillId="0" borderId="0" xfId="0" applyAlignment="1">
      <alignment horizontal="left"/>
    </xf>
    <xf numFmtId="0" fontId="21" fillId="41" borderId="2" xfId="3" applyNumberFormat="1" applyFont="1" applyFill="1" applyBorder="1" applyAlignment="1"/>
    <xf numFmtId="0" fontId="11" fillId="0" borderId="0" xfId="0" applyFont="1"/>
    <xf numFmtId="169" fontId="58" fillId="0" borderId="7" xfId="45" applyFont="1" applyFill="1" applyBorder="1" applyAlignment="1" applyProtection="1">
      <alignment horizontal="left" wrapText="1"/>
    </xf>
    <xf numFmtId="0" fontId="11" fillId="0" borderId="11" xfId="0" applyFont="1" applyBorder="1"/>
    <xf numFmtId="176" fontId="11" fillId="0" borderId="7" xfId="50" applyFont="1" applyFill="1" applyBorder="1"/>
    <xf numFmtId="0" fontId="24" fillId="0" borderId="24" xfId="49" applyFill="1" applyBorder="1">
      <alignment horizontal="centerContinuous" wrapText="1"/>
    </xf>
    <xf numFmtId="169" fontId="11" fillId="0" borderId="24" xfId="45" applyFont="1" applyFill="1" applyBorder="1" applyAlignment="1">
      <alignment horizontal="left"/>
      <protection locked="0"/>
    </xf>
    <xf numFmtId="177" fontId="25" fillId="0" borderId="24" xfId="34031" applyFont="1" applyFill="1" applyBorder="1" applyAlignment="1" applyProtection="1">
      <protection locked="0"/>
    </xf>
    <xf numFmtId="177" fontId="25" fillId="0" borderId="24" xfId="46" applyNumberFormat="1" applyFont="1" applyFill="1" applyBorder="1" applyAlignment="1">
      <protection locked="0"/>
    </xf>
    <xf numFmtId="169" fontId="1" fillId="0" borderId="24" xfId="12" applyNumberFormat="1" applyFill="1" applyBorder="1" applyAlignment="1">
      <alignment horizontal="left"/>
    </xf>
    <xf numFmtId="171" fontId="25" fillId="0" borderId="24" xfId="44" applyFont="1" applyFill="1" applyBorder="1" applyProtection="1"/>
    <xf numFmtId="171" fontId="28" fillId="0" borderId="24" xfId="56" applyNumberFormat="1" applyFill="1" applyBorder="1"/>
    <xf numFmtId="179" fontId="25" fillId="0" borderId="24" xfId="127" applyFont="1" applyFill="1" applyBorder="1" applyProtection="1">
      <protection locked="0"/>
    </xf>
    <xf numFmtId="177" fontId="25" fillId="0" borderId="24" xfId="34031" applyFont="1" applyFill="1" applyBorder="1" applyProtection="1">
      <protection locked="0"/>
    </xf>
    <xf numFmtId="170" fontId="25" fillId="0" borderId="24" xfId="51" applyFont="1" applyFill="1" applyBorder="1" applyAlignment="1" applyProtection="1">
      <protection locked="0"/>
    </xf>
    <xf numFmtId="177" fontId="28" fillId="0" borderId="24" xfId="56" applyNumberFormat="1" applyFill="1" applyBorder="1"/>
    <xf numFmtId="169" fontId="0" fillId="0" borderId="24" xfId="45" applyFont="1" applyFill="1" applyBorder="1" applyAlignment="1">
      <alignment horizontal="left"/>
      <protection locked="0"/>
    </xf>
    <xf numFmtId="172" fontId="25" fillId="0" borderId="24" xfId="44" applyNumberFormat="1" applyFont="1" applyFill="1" applyBorder="1">
      <protection locked="0"/>
    </xf>
    <xf numFmtId="169" fontId="24" fillId="0" borderId="24" xfId="49" applyNumberFormat="1" applyFill="1" applyBorder="1">
      <alignment horizontal="centerContinuous" wrapText="1"/>
    </xf>
    <xf numFmtId="177" fontId="24" fillId="0" borderId="24" xfId="49" applyNumberFormat="1" applyFill="1" applyBorder="1">
      <alignment horizontal="centerContinuous" wrapText="1"/>
    </xf>
    <xf numFmtId="0" fontId="0" fillId="0" borderId="24" xfId="0" applyBorder="1"/>
    <xf numFmtId="177" fontId="24" fillId="0" borderId="24" xfId="49" applyNumberFormat="1" applyFill="1" applyBorder="1" applyAlignment="1">
      <alignment horizontal="center" wrapText="1"/>
    </xf>
    <xf numFmtId="177" fontId="25" fillId="0" borderId="24" xfId="5" applyNumberFormat="1" applyFill="1" applyBorder="1">
      <protection locked="0"/>
    </xf>
    <xf numFmtId="0" fontId="1" fillId="0" borderId="24" xfId="12" applyFill="1" applyBorder="1"/>
    <xf numFmtId="173" fontId="25" fillId="0" borderId="24" xfId="5" applyNumberFormat="1" applyFill="1" applyBorder="1">
      <protection locked="0"/>
    </xf>
    <xf numFmtId="10" fontId="49" fillId="0" borderId="24" xfId="0" applyNumberFormat="1" applyFont="1" applyBorder="1" applyAlignment="1">
      <alignment horizontal="center" vertical="center" wrapText="1"/>
    </xf>
    <xf numFmtId="0" fontId="0" fillId="41" borderId="0" xfId="0" applyFill="1"/>
    <xf numFmtId="169" fontId="24" fillId="0" borderId="24" xfId="49" applyNumberFormat="1" applyFill="1" applyBorder="1" applyAlignment="1">
      <alignment horizontal="left" wrapText="1"/>
    </xf>
    <xf numFmtId="0" fontId="24" fillId="0" borderId="24" xfId="49" applyFill="1" applyBorder="1" applyAlignment="1">
      <alignment horizontal="center" wrapText="1"/>
    </xf>
    <xf numFmtId="169" fontId="0" fillId="0" borderId="24" xfId="12" applyNumberFormat="1" applyFont="1" applyFill="1" applyBorder="1" applyAlignment="1"/>
    <xf numFmtId="0" fontId="0" fillId="0" borderId="24" xfId="12" applyFont="1" applyFill="1" applyBorder="1"/>
    <xf numFmtId="0" fontId="1" fillId="0" borderId="24" xfId="12" applyFill="1" applyBorder="1" applyAlignment="1">
      <alignment horizontal="center"/>
    </xf>
    <xf numFmtId="169" fontId="0" fillId="0" borderId="24" xfId="45" applyFont="1" applyFill="1" applyBorder="1" applyAlignment="1" applyProtection="1"/>
    <xf numFmtId="180" fontId="28" fillId="0" borderId="24" xfId="48" applyFont="1" applyFill="1" applyBorder="1" applyAlignment="1"/>
    <xf numFmtId="170" fontId="28" fillId="0" borderId="24" xfId="51" applyFont="1" applyFill="1" applyBorder="1" applyAlignment="1"/>
    <xf numFmtId="177" fontId="28" fillId="0" borderId="24" xfId="52" applyFont="1" applyFill="1" applyBorder="1" applyAlignment="1"/>
    <xf numFmtId="177" fontId="28" fillId="0" borderId="24" xfId="56" applyNumberFormat="1" applyFill="1" applyBorder="1" applyAlignment="1"/>
    <xf numFmtId="171" fontId="28" fillId="0" borderId="24" xfId="44" applyFont="1" applyFill="1" applyBorder="1" applyAlignment="1" applyProtection="1"/>
    <xf numFmtId="179" fontId="28" fillId="0" borderId="24" xfId="127" applyFont="1" applyFill="1" applyBorder="1" applyAlignment="1" applyProtection="1"/>
    <xf numFmtId="169" fontId="1" fillId="0" borderId="24" xfId="12" applyNumberFormat="1" applyFill="1" applyBorder="1" applyAlignment="1"/>
    <xf numFmtId="170" fontId="58" fillId="0" borderId="7" xfId="92" applyNumberFormat="1" applyFont="1" applyFill="1" applyBorder="1" applyAlignment="1">
      <alignment horizontal="centerContinuous" wrapText="1"/>
    </xf>
    <xf numFmtId="170" fontId="0" fillId="0" borderId="7" xfId="51" applyFont="1" applyFill="1" applyBorder="1" applyAlignment="1"/>
    <xf numFmtId="175" fontId="0" fillId="0" borderId="7" xfId="47" applyFont="1" applyFill="1" applyBorder="1"/>
    <xf numFmtId="0" fontId="0" fillId="0" borderId="24" xfId="12" applyFont="1" applyFill="1" applyBorder="1" applyAlignment="1">
      <alignment horizontal="right"/>
    </xf>
    <xf numFmtId="177" fontId="0" fillId="0" borderId="24" xfId="46" applyNumberFormat="1" applyFont="1" applyFill="1" applyBorder="1" applyProtection="1"/>
    <xf numFmtId="173" fontId="0" fillId="0" borderId="24" xfId="46" applyFont="1" applyFill="1" applyBorder="1" applyProtection="1"/>
    <xf numFmtId="177" fontId="0" fillId="0" borderId="24" xfId="52" applyFont="1" applyFill="1" applyBorder="1"/>
    <xf numFmtId="177" fontId="0" fillId="0" borderId="24" xfId="12" applyNumberFormat="1" applyFont="1" applyFill="1" applyBorder="1"/>
    <xf numFmtId="177" fontId="0" fillId="0" borderId="24" xfId="0" applyNumberFormat="1" applyBorder="1"/>
    <xf numFmtId="169" fontId="23" fillId="0" borderId="24" xfId="3" applyNumberFormat="1" applyFill="1" applyBorder="1" applyAlignment="1">
      <alignment horizontal="left"/>
    </xf>
    <xf numFmtId="0" fontId="24" fillId="0" borderId="24" xfId="49" applyNumberFormat="1" applyFill="1" applyBorder="1" applyAlignment="1">
      <alignment horizontal="right" wrapText="1"/>
    </xf>
    <xf numFmtId="0" fontId="24" fillId="0" borderId="24" xfId="49" applyNumberFormat="1" applyFill="1" applyBorder="1">
      <alignment horizontal="centerContinuous" wrapText="1"/>
    </xf>
    <xf numFmtId="177" fontId="0" fillId="0" borderId="24" xfId="92" applyNumberFormat="1" applyFont="1" applyFill="1" applyBorder="1"/>
    <xf numFmtId="169" fontId="30" fillId="0" borderId="24" xfId="45" applyFont="1" applyFill="1" applyBorder="1" applyAlignment="1" applyProtection="1"/>
    <xf numFmtId="0" fontId="30" fillId="0" borderId="24" xfId="12" applyFont="1" applyFill="1" applyBorder="1"/>
    <xf numFmtId="0" fontId="30" fillId="0" borderId="24" xfId="12" applyFont="1" applyFill="1" applyBorder="1" applyAlignment="1">
      <alignment horizontal="right"/>
    </xf>
    <xf numFmtId="175" fontId="30" fillId="0" borderId="24" xfId="92" applyNumberFormat="1" applyFont="1" applyFill="1" applyBorder="1"/>
    <xf numFmtId="175" fontId="30" fillId="0" borderId="24" xfId="12" applyNumberFormat="1" applyFont="1" applyFill="1" applyBorder="1"/>
    <xf numFmtId="0" fontId="1" fillId="0" borderId="24" xfId="12" applyFill="1" applyBorder="1" applyAlignment="1">
      <alignment horizontal="right"/>
    </xf>
    <xf numFmtId="177" fontId="1" fillId="0" borderId="24" xfId="12" applyNumberFormat="1" applyFill="1" applyBorder="1"/>
    <xf numFmtId="169" fontId="0" fillId="0" borderId="24" xfId="45" applyFont="1" applyFill="1" applyBorder="1" applyAlignment="1" applyProtection="1">
      <alignment horizontal="left" indent="1"/>
    </xf>
    <xf numFmtId="177" fontId="0" fillId="0" borderId="24" xfId="12" applyNumberFormat="1" applyFont="1" applyFill="1" applyBorder="1" applyAlignment="1">
      <alignment horizontal="right"/>
    </xf>
    <xf numFmtId="169" fontId="1" fillId="0" borderId="24" xfId="12" applyNumberFormat="1" applyFill="1" applyBorder="1" applyAlignment="1">
      <alignment horizontal="left" indent="1"/>
    </xf>
    <xf numFmtId="1" fontId="1" fillId="0" borderId="24" xfId="12" applyNumberFormat="1" applyFill="1" applyBorder="1"/>
    <xf numFmtId="169" fontId="28" fillId="0" borderId="24" xfId="45" applyFont="1" applyFill="1" applyBorder="1" applyAlignment="1" applyProtection="1"/>
    <xf numFmtId="0" fontId="28" fillId="0" borderId="24" xfId="12" applyNumberFormat="1" applyFont="1" applyFill="1" applyBorder="1" applyAlignment="1">
      <alignment horizontal="right"/>
    </xf>
    <xf numFmtId="171" fontId="1" fillId="0" borderId="24" xfId="12" applyNumberFormat="1" applyFill="1" applyBorder="1"/>
    <xf numFmtId="169" fontId="0" fillId="0" borderId="24" xfId="12" applyNumberFormat="1" applyFont="1" applyFill="1" applyBorder="1" applyAlignment="1">
      <alignment horizontal="left"/>
    </xf>
    <xf numFmtId="173" fontId="1" fillId="0" borderId="24" xfId="12" applyNumberFormat="1" applyFill="1" applyBorder="1"/>
    <xf numFmtId="169" fontId="1" fillId="0" borderId="24" xfId="12" applyNumberFormat="1" applyFill="1" applyBorder="1" applyAlignment="1">
      <alignment horizontal="center"/>
    </xf>
    <xf numFmtId="177" fontId="28" fillId="0" borderId="24" xfId="56" applyNumberFormat="1" applyFill="1" applyBorder="1" applyAlignment="1">
      <alignment horizontal="right"/>
    </xf>
    <xf numFmtId="169" fontId="28" fillId="0" borderId="24" xfId="56" applyNumberFormat="1" applyFill="1" applyBorder="1" applyAlignment="1">
      <alignment horizontal="right"/>
    </xf>
    <xf numFmtId="0" fontId="28" fillId="0" borderId="24" xfId="56" applyNumberFormat="1" applyFill="1" applyBorder="1"/>
    <xf numFmtId="1" fontId="28" fillId="0" borderId="24" xfId="56" applyNumberFormat="1" applyFill="1" applyBorder="1"/>
    <xf numFmtId="171" fontId="28" fillId="0" borderId="24" xfId="56" applyNumberFormat="1" applyFill="1" applyBorder="1" applyAlignment="1">
      <alignment horizontal="right"/>
    </xf>
    <xf numFmtId="2" fontId="28" fillId="0" borderId="24" xfId="56" applyNumberFormat="1" applyFill="1" applyBorder="1" applyAlignment="1">
      <alignment horizontal="right"/>
    </xf>
    <xf numFmtId="177" fontId="28" fillId="0" borderId="24" xfId="12" applyNumberFormat="1" applyFont="1" applyFill="1" applyBorder="1"/>
    <xf numFmtId="169" fontId="28" fillId="0" borderId="24" xfId="12" applyNumberFormat="1" applyFont="1" applyFill="1" applyBorder="1" applyAlignment="1">
      <alignment horizontal="left"/>
    </xf>
    <xf numFmtId="0" fontId="1" fillId="0" borderId="24" xfId="12" applyNumberFormat="1" applyFill="1" applyBorder="1"/>
    <xf numFmtId="177" fontId="28" fillId="0" borderId="24" xfId="52" applyFont="1" applyFill="1" applyBorder="1"/>
    <xf numFmtId="0" fontId="28" fillId="0" borderId="24" xfId="12" applyNumberFormat="1" applyFont="1" applyFill="1" applyBorder="1"/>
    <xf numFmtId="172" fontId="28" fillId="0" borderId="24" xfId="56" applyNumberFormat="1" applyFill="1" applyBorder="1"/>
    <xf numFmtId="169" fontId="28" fillId="0" borderId="24" xfId="12" applyNumberFormat="1" applyFont="1" applyFill="1" applyBorder="1" applyAlignment="1"/>
    <xf numFmtId="0" fontId="0" fillId="0" borderId="24" xfId="0" applyBorder="1" applyAlignment="1">
      <alignment horizontal="left" indent="1"/>
    </xf>
    <xf numFmtId="175" fontId="28" fillId="0" borderId="24" xfId="56" applyNumberFormat="1" applyFill="1" applyBorder="1"/>
    <xf numFmtId="2" fontId="0" fillId="0" borderId="24" xfId="0" applyNumberFormat="1" applyBorder="1"/>
    <xf numFmtId="169" fontId="0" fillId="39" borderId="24" xfId="12" applyNumberFormat="1" applyFont="1" applyFill="1" applyBorder="1" applyAlignment="1"/>
    <xf numFmtId="169" fontId="1" fillId="39" borderId="24" xfId="12" applyNumberFormat="1" applyFill="1" applyBorder="1" applyAlignment="1">
      <alignment horizontal="left"/>
    </xf>
    <xf numFmtId="169" fontId="1" fillId="39" borderId="24" xfId="45" quotePrefix="1" applyFont="1" applyFill="1" applyBorder="1" applyAlignment="1" applyProtection="1"/>
    <xf numFmtId="169" fontId="1" fillId="39" borderId="24" xfId="12" applyNumberFormat="1" applyFill="1" applyBorder="1" applyAlignment="1"/>
    <xf numFmtId="0" fontId="1" fillId="39" borderId="24" xfId="12" applyFill="1" applyBorder="1"/>
    <xf numFmtId="177" fontId="1" fillId="39" borderId="24" xfId="12" applyNumberFormat="1" applyFill="1" applyBorder="1"/>
    <xf numFmtId="177" fontId="0" fillId="39" borderId="24" xfId="0" applyNumberFormat="1" applyFill="1" applyBorder="1"/>
    <xf numFmtId="169" fontId="1" fillId="0" borderId="24" xfId="45" quotePrefix="1" applyFont="1" applyFill="1" applyBorder="1" applyAlignment="1" applyProtection="1"/>
    <xf numFmtId="177" fontId="1" fillId="0" borderId="24" xfId="34031" applyFont="1" applyFill="1" applyBorder="1"/>
    <xf numFmtId="49" fontId="11" fillId="0" borderId="24" xfId="3" applyFont="1" applyFill="1" applyBorder="1" applyAlignment="1">
      <alignment horizontal="left"/>
    </xf>
    <xf numFmtId="49" fontId="11" fillId="39" borderId="24" xfId="3" applyFont="1" applyFill="1" applyBorder="1" applyAlignment="1">
      <alignment horizontal="left"/>
    </xf>
    <xf numFmtId="49" fontId="53" fillId="0" borderId="24" xfId="3" applyFont="1" applyFill="1" applyBorder="1" applyAlignment="1">
      <alignment horizontal="left"/>
    </xf>
    <xf numFmtId="169" fontId="1" fillId="39" borderId="24" xfId="12" quotePrefix="1" applyNumberFormat="1" applyFill="1" applyBorder="1" applyAlignment="1"/>
    <xf numFmtId="169" fontId="24" fillId="39" borderId="24" xfId="49" applyNumberFormat="1" applyFill="1" applyBorder="1">
      <alignment horizontal="centerContinuous" wrapText="1"/>
    </xf>
    <xf numFmtId="0" fontId="24" fillId="39" borderId="24" xfId="49" applyNumberFormat="1" applyFill="1" applyBorder="1">
      <alignment horizontal="centerContinuous" wrapText="1"/>
    </xf>
    <xf numFmtId="169" fontId="1" fillId="0" borderId="24" xfId="12" quotePrefix="1" applyNumberFormat="1" applyFill="1" applyBorder="1" applyAlignment="1"/>
    <xf numFmtId="0" fontId="54" fillId="0" borderId="24" xfId="3" applyNumberFormat="1" applyFont="1" applyFill="1" applyBorder="1" applyAlignment="1"/>
    <xf numFmtId="180" fontId="28" fillId="0" borderId="24" xfId="48" applyFont="1" applyFill="1" applyBorder="1" applyAlignment="1" applyProtection="1"/>
    <xf numFmtId="171" fontId="28" fillId="0" borderId="24" xfId="44" applyFont="1" applyFill="1" applyBorder="1" applyProtection="1"/>
    <xf numFmtId="175" fontId="0" fillId="0" borderId="24" xfId="47" applyFont="1" applyFill="1" applyBorder="1"/>
    <xf numFmtId="175" fontId="1" fillId="0" borderId="24" xfId="12" applyNumberFormat="1" applyFill="1" applyBorder="1"/>
    <xf numFmtId="177" fontId="1" fillId="0" borderId="24" xfId="12" applyNumberFormat="1" applyFill="1" applyBorder="1" applyAlignment="1">
      <alignment wrapText="1"/>
    </xf>
    <xf numFmtId="1" fontId="0" fillId="0" borderId="24" xfId="12" applyNumberFormat="1" applyFont="1" applyFill="1" applyBorder="1" applyAlignment="1"/>
    <xf numFmtId="0" fontId="1" fillId="0" borderId="24" xfId="12" applyFill="1" applyBorder="1" applyAlignment="1">
      <alignment horizontal="left"/>
    </xf>
    <xf numFmtId="171" fontId="28" fillId="0" borderId="24" xfId="56" applyNumberFormat="1" applyFill="1" applyBorder="1" applyAlignment="1"/>
    <xf numFmtId="178" fontId="28" fillId="0" borderId="24" xfId="56" applyNumberFormat="1" applyFill="1" applyBorder="1" applyAlignment="1"/>
    <xf numFmtId="182" fontId="1" fillId="0" borderId="24" xfId="12" applyNumberFormat="1" applyFill="1" applyBorder="1"/>
    <xf numFmtId="177" fontId="25" fillId="0" borderId="24" xfId="12" applyNumberFormat="1" applyFont="1" applyFill="1" applyBorder="1"/>
    <xf numFmtId="181" fontId="1" fillId="0" borderId="24" xfId="12" applyNumberFormat="1" applyFill="1" applyBorder="1"/>
    <xf numFmtId="183" fontId="0" fillId="0" borderId="24" xfId="48" applyNumberFormat="1" applyFont="1" applyFill="1" applyBorder="1" applyAlignment="1"/>
    <xf numFmtId="181" fontId="0" fillId="0" borderId="24" xfId="52" applyNumberFormat="1" applyFont="1" applyFill="1" applyBorder="1"/>
    <xf numFmtId="0" fontId="0" fillId="0" borderId="25" xfId="0" applyBorder="1"/>
    <xf numFmtId="0" fontId="0" fillId="0" borderId="26" xfId="0" applyBorder="1"/>
    <xf numFmtId="0" fontId="0" fillId="0" borderId="24" xfId="0" applyBorder="1" applyAlignment="1">
      <alignment horizontal="center"/>
    </xf>
    <xf numFmtId="0" fontId="24" fillId="0" borderId="25" xfId="49" applyFill="1" applyBorder="1">
      <alignment horizontal="centerContinuous" wrapText="1"/>
    </xf>
    <xf numFmtId="0" fontId="24" fillId="40" borderId="0" xfId="49" applyFill="1" applyBorder="1">
      <alignment horizontal="centerContinuous" wrapText="1"/>
    </xf>
    <xf numFmtId="169" fontId="24" fillId="40" borderId="0" xfId="49" applyNumberFormat="1" applyFill="1" applyBorder="1">
      <alignment horizontal="centerContinuous" wrapText="1"/>
    </xf>
    <xf numFmtId="0" fontId="24" fillId="40" borderId="0" xfId="49" applyNumberFormat="1" applyFill="1" applyBorder="1">
      <alignment horizontal="centerContinuous" wrapText="1"/>
    </xf>
    <xf numFmtId="169" fontId="0" fillId="39" borderId="24" xfId="45" applyFont="1" applyFill="1" applyBorder="1" applyAlignment="1" applyProtection="1"/>
    <xf numFmtId="169" fontId="44" fillId="0" borderId="24" xfId="3" applyNumberFormat="1" applyFont="1" applyFill="1" applyBorder="1" applyAlignment="1">
      <alignment horizontal="left"/>
    </xf>
    <xf numFmtId="0" fontId="0" fillId="39" borderId="24" xfId="12" applyFont="1" applyFill="1" applyBorder="1"/>
    <xf numFmtId="177" fontId="1" fillId="39" borderId="24" xfId="92" applyNumberFormat="1" applyFont="1" applyFill="1" applyBorder="1"/>
    <xf numFmtId="0" fontId="0" fillId="0" borderId="24" xfId="12" applyFont="1" applyFill="1" applyBorder="1" applyAlignment="1">
      <alignment horizontal="center"/>
    </xf>
    <xf numFmtId="169" fontId="1" fillId="39" borderId="24" xfId="12" applyNumberFormat="1" applyFill="1" applyBorder="1" applyAlignment="1">
      <alignment horizontal="left" indent="1"/>
    </xf>
    <xf numFmtId="0" fontId="1" fillId="39" borderId="24" xfId="12" applyFill="1" applyBorder="1" applyAlignment="1">
      <alignment horizontal="center"/>
    </xf>
    <xf numFmtId="169" fontId="1" fillId="39" borderId="24" xfId="12" applyNumberFormat="1" applyFill="1" applyBorder="1" applyAlignment="1">
      <alignment horizontal="center"/>
    </xf>
    <xf numFmtId="1" fontId="0" fillId="39" borderId="24" xfId="12" applyNumberFormat="1" applyFont="1" applyFill="1" applyBorder="1"/>
    <xf numFmtId="173" fontId="28" fillId="0" borderId="24" xfId="56" applyNumberFormat="1" applyFill="1" applyBorder="1"/>
    <xf numFmtId="177" fontId="28" fillId="0" borderId="26" xfId="56" applyNumberFormat="1" applyFill="1" applyBorder="1"/>
    <xf numFmtId="169" fontId="7" fillId="0" borderId="11" xfId="12" applyNumberFormat="1" applyFont="1" applyFill="1" applyBorder="1" applyAlignment="1"/>
    <xf numFmtId="177" fontId="1" fillId="0" borderId="11" xfId="12" applyNumberFormat="1" applyFill="1" applyBorder="1"/>
    <xf numFmtId="169" fontId="1" fillId="0" borderId="25" xfId="12" applyNumberFormat="1" applyFill="1" applyBorder="1" applyAlignment="1">
      <alignment horizontal="left"/>
    </xf>
    <xf numFmtId="169" fontId="1" fillId="0" borderId="25" xfId="12" applyNumberFormat="1" applyFill="1" applyBorder="1" applyAlignment="1">
      <alignment horizontal="center"/>
    </xf>
    <xf numFmtId="169" fontId="1" fillId="0" borderId="25" xfId="12" applyNumberFormat="1" applyFill="1" applyBorder="1" applyAlignment="1"/>
    <xf numFmtId="0" fontId="28" fillId="0" borderId="25" xfId="56" applyNumberFormat="1" applyFill="1" applyBorder="1"/>
    <xf numFmtId="177" fontId="0" fillId="41" borderId="24" xfId="0" applyNumberFormat="1" applyFill="1" applyBorder="1"/>
    <xf numFmtId="177" fontId="0" fillId="0" borderId="26" xfId="0" applyNumberFormat="1" applyBorder="1"/>
    <xf numFmtId="177" fontId="0" fillId="41" borderId="27" xfId="0" applyNumberFormat="1" applyFill="1" applyBorder="1"/>
    <xf numFmtId="177" fontId="0" fillId="41" borderId="22" xfId="0" applyNumberFormat="1" applyFill="1" applyBorder="1"/>
    <xf numFmtId="169" fontId="10" fillId="0" borderId="9" xfId="45" applyFont="1" applyFill="1" applyBorder="1" applyAlignment="1" applyProtection="1"/>
    <xf numFmtId="0" fontId="29" fillId="0" borderId="25" xfId="0" applyFont="1" applyBorder="1"/>
    <xf numFmtId="0" fontId="44" fillId="0" borderId="25" xfId="0" applyFont="1" applyBorder="1" applyAlignment="1">
      <alignment horizontal="center"/>
    </xf>
    <xf numFmtId="169" fontId="0" fillId="0" borderId="26" xfId="45" applyFont="1" applyFill="1" applyBorder="1" applyAlignment="1">
      <alignment horizontal="left"/>
      <protection locked="0"/>
    </xf>
    <xf numFmtId="172" fontId="25" fillId="0" borderId="26" xfId="44" applyNumberFormat="1" applyFont="1" applyFill="1" applyBorder="1">
      <protection locked="0"/>
    </xf>
    <xf numFmtId="169" fontId="22" fillId="40" borderId="12" xfId="2" applyNumberFormat="1" applyFill="1" applyBorder="1"/>
    <xf numFmtId="0" fontId="0" fillId="40" borderId="12" xfId="0" applyFill="1" applyBorder="1"/>
    <xf numFmtId="169" fontId="24" fillId="0" borderId="28" xfId="49" applyNumberFormat="1" applyFill="1" applyBorder="1">
      <alignment horizontal="centerContinuous" wrapText="1"/>
    </xf>
    <xf numFmtId="49" fontId="23" fillId="41" borderId="24" xfId="3" applyFill="1" applyBorder="1" applyAlignment="1">
      <alignment horizontal="left"/>
    </xf>
    <xf numFmtId="0" fontId="11" fillId="41" borderId="24" xfId="0" applyFont="1" applyFill="1" applyBorder="1" applyAlignment="1">
      <alignment horizontal="centerContinuous"/>
    </xf>
    <xf numFmtId="169" fontId="11" fillId="0" borderId="29" xfId="45" applyFont="1" applyFill="1" applyBorder="1" applyAlignment="1">
      <alignment horizontal="left"/>
      <protection locked="0"/>
    </xf>
    <xf numFmtId="177" fontId="25" fillId="0" borderId="26" xfId="5" applyNumberFormat="1" applyFill="1" applyBorder="1">
      <protection locked="0"/>
    </xf>
    <xf numFmtId="0" fontId="21" fillId="41" borderId="25" xfId="3" applyNumberFormat="1" applyFont="1" applyFill="1" applyBorder="1" applyAlignment="1"/>
    <xf numFmtId="0" fontId="21" fillId="41" borderId="25" xfId="3" applyNumberFormat="1" applyFont="1" applyFill="1" applyBorder="1" applyAlignment="1">
      <alignment wrapText="1"/>
    </xf>
    <xf numFmtId="169" fontId="22" fillId="40" borderId="24" xfId="2" applyNumberFormat="1" applyFill="1" applyBorder="1"/>
    <xf numFmtId="0" fontId="0" fillId="40" borderId="24" xfId="0" applyFill="1" applyBorder="1"/>
    <xf numFmtId="0" fontId="0" fillId="40" borderId="26" xfId="0" applyFill="1" applyBorder="1"/>
    <xf numFmtId="169" fontId="22" fillId="40" borderId="26" xfId="2" applyNumberFormat="1" applyFill="1" applyBorder="1"/>
    <xf numFmtId="169" fontId="24" fillId="0" borderId="25" xfId="45" applyFont="1" applyFill="1" applyBorder="1" applyAlignment="1" applyProtection="1">
      <alignment horizontal="left" wrapText="1"/>
    </xf>
    <xf numFmtId="169" fontId="0" fillId="0" borderId="26" xfId="45" applyFont="1" applyFill="1" applyBorder="1" applyAlignment="1" applyProtection="1"/>
    <xf numFmtId="179" fontId="28" fillId="0" borderId="26" xfId="127" applyFont="1" applyFill="1" applyBorder="1" applyAlignment="1" applyProtection="1"/>
    <xf numFmtId="169" fontId="26" fillId="0" borderId="25" xfId="3" applyNumberFormat="1" applyFont="1" applyFill="1" applyBorder="1" applyAlignment="1">
      <alignment horizontal="left"/>
    </xf>
    <xf numFmtId="0" fontId="23" fillId="0" borderId="25" xfId="3" applyNumberFormat="1" applyFill="1" applyBorder="1" applyAlignment="1">
      <alignment horizontal="left"/>
    </xf>
    <xf numFmtId="169" fontId="26" fillId="0" borderId="24" xfId="3" applyNumberFormat="1" applyFont="1" applyFill="1" applyBorder="1" applyAlignment="1">
      <alignment horizontal="left"/>
    </xf>
    <xf numFmtId="169" fontId="24" fillId="0" borderId="12" xfId="49" applyNumberFormat="1" applyFill="1" applyBorder="1" applyAlignment="1">
      <alignment horizontal="right" wrapText="1"/>
    </xf>
    <xf numFmtId="169" fontId="22" fillId="40" borderId="11" xfId="2" applyNumberFormat="1" applyFill="1" applyBorder="1"/>
    <xf numFmtId="0" fontId="24" fillId="0" borderId="12" xfId="49" applyNumberFormat="1" applyFill="1" applyBorder="1" applyAlignment="1">
      <alignment horizontal="right" wrapText="1"/>
    </xf>
    <xf numFmtId="49" fontId="23" fillId="41" borderId="11" xfId="3" applyFill="1" applyBorder="1" applyAlignment="1">
      <alignment horizontal="left"/>
    </xf>
    <xf numFmtId="0" fontId="11" fillId="41" borderId="11" xfId="0" applyFont="1" applyFill="1" applyBorder="1" applyAlignment="1">
      <alignment horizontal="centerContinuous"/>
    </xf>
    <xf numFmtId="169" fontId="31" fillId="0" borderId="12" xfId="3" applyNumberFormat="1" applyFont="1" applyFill="1" applyBorder="1"/>
    <xf numFmtId="0" fontId="31" fillId="0" borderId="12" xfId="0" applyFont="1" applyBorder="1"/>
    <xf numFmtId="0" fontId="11" fillId="0" borderId="12" xfId="0" applyFont="1" applyBorder="1"/>
    <xf numFmtId="170" fontId="58" fillId="0" borderId="30" xfId="92" applyNumberFormat="1" applyFont="1" applyFill="1" applyBorder="1" applyAlignment="1">
      <alignment horizontal="centerContinuous" wrapText="1"/>
    </xf>
    <xf numFmtId="170" fontId="58" fillId="0" borderId="19" xfId="49" applyNumberFormat="1" applyFont="1" applyFill="1" applyBorder="1">
      <alignment horizontal="centerContinuous" wrapText="1"/>
    </xf>
    <xf numFmtId="0" fontId="11" fillId="0" borderId="7" xfId="0" applyFont="1" applyBorder="1"/>
    <xf numFmtId="169" fontId="24" fillId="0" borderId="25" xfId="49" applyNumberFormat="1" applyFill="1" applyBorder="1" applyAlignment="1">
      <alignment horizontal="right" wrapText="1"/>
    </xf>
    <xf numFmtId="177" fontId="28" fillId="0" borderId="31" xfId="56" applyNumberFormat="1" applyFill="1" applyBorder="1"/>
    <xf numFmtId="177" fontId="28" fillId="0" borderId="32" xfId="56" applyNumberFormat="1" applyFill="1" applyBorder="1"/>
    <xf numFmtId="0" fontId="23" fillId="0" borderId="26" xfId="3" applyNumberFormat="1" applyFill="1" applyBorder="1" applyAlignment="1">
      <alignment horizontal="left"/>
    </xf>
    <xf numFmtId="0" fontId="23" fillId="0" borderId="26" xfId="3" applyNumberFormat="1" applyFill="1" applyBorder="1" applyAlignment="1">
      <alignment horizontal="right"/>
    </xf>
    <xf numFmtId="0" fontId="24" fillId="0" borderId="25" xfId="49" applyNumberFormat="1" applyFill="1" applyBorder="1" applyAlignment="1">
      <alignment horizontal="right" wrapText="1"/>
    </xf>
    <xf numFmtId="0" fontId="24" fillId="0" borderId="25" xfId="49" applyNumberFormat="1" applyFill="1" applyBorder="1" applyAlignment="1">
      <alignment horizontal="center" wrapText="1"/>
    </xf>
    <xf numFmtId="177" fontId="1" fillId="0" borderId="31" xfId="12" applyNumberFormat="1" applyFill="1" applyBorder="1"/>
    <xf numFmtId="177" fontId="1" fillId="0" borderId="26" xfId="92" applyNumberFormat="1" applyFont="1" applyFill="1" applyBorder="1"/>
    <xf numFmtId="177" fontId="1" fillId="0" borderId="31" xfId="92" applyNumberFormat="1" applyFont="1" applyFill="1" applyBorder="1"/>
    <xf numFmtId="173" fontId="1" fillId="0" borderId="31" xfId="12" applyNumberFormat="1" applyFill="1" applyBorder="1"/>
    <xf numFmtId="0" fontId="0" fillId="0" borderId="26" xfId="0" applyBorder="1" applyAlignment="1">
      <alignment horizontal="right"/>
    </xf>
    <xf numFmtId="177" fontId="25" fillId="0" borderId="31" xfId="92" applyNumberFormat="1" applyFont="1" applyFill="1" applyBorder="1"/>
    <xf numFmtId="0" fontId="7" fillId="0" borderId="24" xfId="0" applyFont="1" applyBorder="1" applyAlignment="1">
      <alignment horizontal="left"/>
    </xf>
    <xf numFmtId="0" fontId="0" fillId="0" borderId="24" xfId="0" applyBorder="1" applyAlignment="1">
      <alignment horizontal="right"/>
    </xf>
    <xf numFmtId="0" fontId="28" fillId="0" borderId="24" xfId="0" applyFont="1" applyBorder="1"/>
    <xf numFmtId="177" fontId="0" fillId="0" borderId="26" xfId="52" applyFont="1" applyFill="1" applyBorder="1"/>
    <xf numFmtId="177" fontId="25" fillId="0" borderId="33" xfId="92" applyNumberFormat="1" applyFont="1" applyFill="1" applyBorder="1"/>
    <xf numFmtId="177" fontId="0" fillId="0" borderId="25" xfId="52" applyFont="1" applyFill="1" applyBorder="1"/>
    <xf numFmtId="177" fontId="0" fillId="0" borderId="31" xfId="92" applyNumberFormat="1" applyFont="1" applyFill="1" applyBorder="1"/>
    <xf numFmtId="169" fontId="1" fillId="0" borderId="26" xfId="12" applyNumberFormat="1" applyFill="1" applyBorder="1" applyAlignment="1">
      <alignment horizontal="left" indent="1"/>
    </xf>
    <xf numFmtId="0" fontId="0" fillId="0" borderId="26" xfId="12" applyFont="1" applyFill="1" applyBorder="1"/>
    <xf numFmtId="0" fontId="0" fillId="0" borderId="26" xfId="12" applyFont="1" applyFill="1" applyBorder="1" applyAlignment="1">
      <alignment horizontal="right"/>
    </xf>
    <xf numFmtId="177" fontId="1" fillId="0" borderId="26" xfId="12" applyNumberFormat="1" applyFill="1" applyBorder="1"/>
    <xf numFmtId="0" fontId="0" fillId="0" borderId="25" xfId="0" applyBorder="1" applyAlignment="1">
      <alignment horizontal="right"/>
    </xf>
    <xf numFmtId="0" fontId="24" fillId="0" borderId="25" xfId="49" applyNumberFormat="1" applyFill="1" applyBorder="1">
      <alignment horizontal="centerContinuous" wrapText="1"/>
    </xf>
    <xf numFmtId="0" fontId="24" fillId="0" borderId="26" xfId="49" applyNumberFormat="1" applyFill="1" applyBorder="1">
      <alignment horizontal="centerContinuous" wrapText="1"/>
    </xf>
    <xf numFmtId="175" fontId="30" fillId="0" borderId="31" xfId="12" applyNumberFormat="1" applyFont="1" applyFill="1" applyBorder="1"/>
    <xf numFmtId="169" fontId="22" fillId="40" borderId="10" xfId="2" applyNumberFormat="1" applyFill="1" applyBorder="1"/>
    <xf numFmtId="0" fontId="0" fillId="40" borderId="9" xfId="0" applyFill="1" applyBorder="1"/>
    <xf numFmtId="0" fontId="24" fillId="0" borderId="35" xfId="49" applyFill="1" applyBorder="1">
      <alignment horizontal="centerContinuous" wrapText="1"/>
    </xf>
    <xf numFmtId="0" fontId="24" fillId="0" borderId="35" xfId="49" applyFill="1" applyBorder="1" applyAlignment="1">
      <alignment horizontal="right" wrapText="1"/>
    </xf>
    <xf numFmtId="0" fontId="24" fillId="0" borderId="35" xfId="49" applyNumberFormat="1" applyFill="1" applyBorder="1">
      <alignment horizontal="centerContinuous" wrapText="1"/>
    </xf>
    <xf numFmtId="177" fontId="28" fillId="0" borderId="36" xfId="56" applyNumberFormat="1" applyFill="1" applyBorder="1"/>
    <xf numFmtId="186" fontId="28" fillId="0" borderId="24" xfId="56" applyNumberFormat="1" applyFill="1" applyBorder="1"/>
    <xf numFmtId="169" fontId="22" fillId="0" borderId="26" xfId="2" applyNumberFormat="1" applyFill="1" applyBorder="1"/>
    <xf numFmtId="49" fontId="11" fillId="41" borderId="25" xfId="3" applyFont="1" applyFill="1" applyBorder="1" applyAlignment="1">
      <alignment horizontal="left"/>
    </xf>
    <xf numFmtId="0" fontId="7" fillId="0" borderId="24" xfId="0" applyFont="1" applyBorder="1"/>
    <xf numFmtId="0" fontId="28" fillId="0" borderId="26" xfId="0" applyFont="1" applyBorder="1"/>
    <xf numFmtId="177" fontId="0" fillId="0" borderId="25" xfId="12" applyNumberFormat="1" applyFont="1" applyFill="1" applyBorder="1"/>
    <xf numFmtId="169" fontId="31" fillId="0" borderId="24" xfId="4" applyNumberFormat="1" applyFont="1" applyFill="1" applyBorder="1">
      <alignment horizontal="left"/>
    </xf>
    <xf numFmtId="169" fontId="0" fillId="0" borderId="26" xfId="12" applyNumberFormat="1" applyFont="1" applyFill="1" applyBorder="1" applyAlignment="1"/>
    <xf numFmtId="169" fontId="24" fillId="0" borderId="25" xfId="49" applyNumberFormat="1" applyFill="1" applyBorder="1">
      <alignment horizontal="centerContinuous" wrapText="1"/>
    </xf>
    <xf numFmtId="0" fontId="1" fillId="0" borderId="26" xfId="12" applyFill="1" applyBorder="1"/>
    <xf numFmtId="177" fontId="1" fillId="0" borderId="33" xfId="92" applyNumberFormat="1" applyFont="1" applyFill="1" applyBorder="1"/>
    <xf numFmtId="177" fontId="0" fillId="0" borderId="31" xfId="52" applyFont="1" applyFill="1" applyBorder="1"/>
    <xf numFmtId="0" fontId="0" fillId="0" borderId="28" xfId="12" applyFont="1" applyFill="1" applyBorder="1"/>
    <xf numFmtId="49" fontId="11" fillId="41" borderId="8" xfId="3" applyFont="1" applyFill="1" applyBorder="1" applyAlignment="1">
      <alignment horizontal="left"/>
    </xf>
    <xf numFmtId="169" fontId="7" fillId="0" borderId="10" xfId="12" applyNumberFormat="1" applyFont="1" applyFill="1" applyBorder="1" applyAlignment="1"/>
    <xf numFmtId="169" fontId="7" fillId="0" borderId="26" xfId="12" applyNumberFormat="1" applyFont="1" applyFill="1" applyBorder="1" applyAlignment="1"/>
    <xf numFmtId="169" fontId="7" fillId="0" borderId="29" xfId="12" applyNumberFormat="1" applyFont="1" applyFill="1" applyBorder="1" applyAlignment="1"/>
    <xf numFmtId="177" fontId="1" fillId="0" borderId="29" xfId="12" applyNumberFormat="1" applyFill="1" applyBorder="1"/>
    <xf numFmtId="169" fontId="44" fillId="0" borderId="26" xfId="3" applyNumberFormat="1" applyFont="1" applyFill="1" applyBorder="1" applyAlignment="1">
      <alignment horizontal="left"/>
    </xf>
    <xf numFmtId="177" fontId="0" fillId="0" borderId="27" xfId="0" applyNumberFormat="1" applyBorder="1"/>
    <xf numFmtId="0" fontId="0" fillId="0" borderId="27" xfId="0" applyBorder="1"/>
    <xf numFmtId="0" fontId="0" fillId="0" borderId="37" xfId="0" applyBorder="1"/>
    <xf numFmtId="0" fontId="0" fillId="0" borderId="29" xfId="0" applyBorder="1"/>
    <xf numFmtId="49" fontId="22" fillId="40" borderId="10" xfId="2" applyFill="1" applyBorder="1"/>
    <xf numFmtId="0" fontId="24" fillId="0" borderId="28" xfId="49" applyFill="1" applyBorder="1">
      <alignment horizontal="centerContinuous" wrapText="1"/>
    </xf>
    <xf numFmtId="0" fontId="24" fillId="0" borderId="28" xfId="49" applyNumberFormat="1" applyFill="1" applyBorder="1">
      <alignment horizontal="centerContinuous" wrapText="1"/>
    </xf>
    <xf numFmtId="0" fontId="24" fillId="0" borderId="25" xfId="49" applyFill="1" applyBorder="1" applyAlignment="1">
      <alignment horizontal="center" wrapText="1"/>
    </xf>
    <xf numFmtId="177" fontId="28" fillId="0" borderId="34" xfId="56" applyNumberFormat="1" applyFill="1" applyBorder="1"/>
    <xf numFmtId="177" fontId="28" fillId="0" borderId="38" xfId="56" applyNumberFormat="1" applyFill="1" applyBorder="1"/>
    <xf numFmtId="169" fontId="1" fillId="0" borderId="26" xfId="12" applyNumberFormat="1" applyFill="1" applyBorder="1" applyAlignment="1">
      <alignment horizontal="left"/>
    </xf>
    <xf numFmtId="169" fontId="1" fillId="0" borderId="26" xfId="12" applyNumberFormat="1" applyFill="1" applyBorder="1" applyAlignment="1">
      <alignment horizontal="center"/>
    </xf>
    <xf numFmtId="177" fontId="0" fillId="0" borderId="26" xfId="12" applyNumberFormat="1" applyFont="1" applyFill="1" applyBorder="1"/>
    <xf numFmtId="0" fontId="1" fillId="0" borderId="26" xfId="12" applyNumberFormat="1" applyFill="1" applyBorder="1"/>
    <xf numFmtId="169" fontId="22" fillId="0" borderId="28" xfId="2" applyNumberFormat="1" applyFill="1" applyBorder="1"/>
    <xf numFmtId="0" fontId="0" fillId="0" borderId="28" xfId="0" applyBorder="1"/>
    <xf numFmtId="0" fontId="1" fillId="0" borderId="29" xfId="12" applyFill="1" applyBorder="1"/>
    <xf numFmtId="169" fontId="1" fillId="0" borderId="28" xfId="12" applyNumberFormat="1" applyFill="1" applyBorder="1" applyAlignment="1"/>
    <xf numFmtId="169" fontId="0" fillId="0" borderId="37" xfId="45" applyFont="1" applyFill="1" applyBorder="1" applyAlignment="1" applyProtection="1"/>
    <xf numFmtId="169" fontId="1" fillId="0" borderId="29" xfId="12" applyNumberFormat="1" applyFill="1" applyBorder="1" applyAlignment="1"/>
    <xf numFmtId="49" fontId="11" fillId="0" borderId="26" xfId="3" applyFont="1" applyFill="1" applyBorder="1" applyAlignment="1">
      <alignment horizontal="left"/>
    </xf>
    <xf numFmtId="0" fontId="24" fillId="0" borderId="37" xfId="49" applyFill="1" applyBorder="1">
      <alignment horizontal="centerContinuous" wrapText="1"/>
    </xf>
    <xf numFmtId="177" fontId="0" fillId="0" borderId="29" xfId="0" applyNumberFormat="1" applyBorder="1"/>
    <xf numFmtId="169" fontId="24" fillId="0" borderId="29" xfId="49" applyNumberFormat="1" applyFill="1" applyBorder="1">
      <alignment horizontal="centerContinuous" wrapText="1"/>
    </xf>
    <xf numFmtId="0" fontId="21" fillId="41" borderId="26" xfId="3" applyNumberFormat="1" applyFont="1" applyFill="1" applyBorder="1" applyAlignment="1"/>
    <xf numFmtId="0" fontId="21" fillId="41" borderId="26" xfId="3" applyNumberFormat="1" applyFont="1" applyFill="1" applyBorder="1" applyAlignment="1">
      <alignment wrapText="1"/>
    </xf>
    <xf numFmtId="178" fontId="28" fillId="0" borderId="26" xfId="56" applyNumberFormat="1" applyFill="1" applyBorder="1" applyAlignment="1"/>
    <xf numFmtId="0" fontId="0" fillId="40" borderId="29" xfId="0" applyFill="1" applyBorder="1"/>
    <xf numFmtId="0" fontId="0" fillId="40" borderId="37" xfId="0" applyFill="1" applyBorder="1"/>
    <xf numFmtId="15" fontId="7" fillId="0" borderId="25" xfId="28445" applyNumberFormat="1" applyFont="1" applyFill="1" applyBorder="1"/>
    <xf numFmtId="15" fontId="7" fillId="0" borderId="39" xfId="28445" applyNumberFormat="1" applyFont="1" applyFill="1" applyBorder="1" applyAlignment="1">
      <alignment wrapText="1"/>
    </xf>
    <xf numFmtId="15" fontId="7" fillId="0" borderId="39" xfId="28445" applyNumberFormat="1" applyFont="1" applyFill="1" applyBorder="1"/>
    <xf numFmtId="15" fontId="7" fillId="0" borderId="40" xfId="28445" applyNumberFormat="1" applyFont="1" applyFill="1" applyBorder="1"/>
    <xf numFmtId="181" fontId="1" fillId="0" borderId="26" xfId="12" applyNumberFormat="1" applyFill="1" applyBorder="1"/>
    <xf numFmtId="0" fontId="1" fillId="0" borderId="32" xfId="12" applyFill="1" applyBorder="1" applyAlignment="1">
      <alignment horizontal="center"/>
    </xf>
    <xf numFmtId="181" fontId="1" fillId="0" borderId="34" xfId="12" applyNumberFormat="1" applyFill="1" applyBorder="1"/>
    <xf numFmtId="0" fontId="1" fillId="0" borderId="36" xfId="12" applyFill="1" applyBorder="1" applyAlignment="1">
      <alignment horizontal="center"/>
    </xf>
    <xf numFmtId="181" fontId="1" fillId="0" borderId="38" xfId="12" applyNumberFormat="1" applyFill="1" applyBorder="1"/>
    <xf numFmtId="177" fontId="0" fillId="0" borderId="26" xfId="92" applyNumberFormat="1" applyFont="1" applyFill="1" applyBorder="1"/>
    <xf numFmtId="177" fontId="0" fillId="0" borderId="33" xfId="92" applyNumberFormat="1" applyFont="1" applyFill="1" applyBorder="1"/>
    <xf numFmtId="181" fontId="0" fillId="0" borderId="31" xfId="92" applyNumberFormat="1" applyFont="1" applyFill="1" applyBorder="1"/>
    <xf numFmtId="10" fontId="28" fillId="0" borderId="24" xfId="56" applyNumberFormat="1" applyFill="1" applyBorder="1"/>
    <xf numFmtId="169" fontId="1" fillId="0" borderId="26" xfId="45" quotePrefix="1" applyFont="1" applyFill="1" applyBorder="1" applyAlignment="1" applyProtection="1"/>
    <xf numFmtId="0" fontId="0" fillId="39" borderId="7" xfId="0" applyFill="1" applyBorder="1"/>
    <xf numFmtId="177" fontId="0" fillId="39" borderId="7" xfId="0" applyNumberFormat="1" applyFill="1" applyBorder="1"/>
    <xf numFmtId="0" fontId="0" fillId="39" borderId="24" xfId="0" applyFill="1" applyBorder="1"/>
    <xf numFmtId="185" fontId="0" fillId="39" borderId="24" xfId="0" applyNumberFormat="1" applyFill="1" applyBorder="1"/>
    <xf numFmtId="0" fontId="26" fillId="0" borderId="25" xfId="49" applyNumberFormat="1" applyFont="1" applyFill="1" applyBorder="1" applyAlignment="1">
      <alignment horizontal="left" wrapText="1"/>
    </xf>
    <xf numFmtId="0" fontId="8" fillId="0" borderId="0" xfId="0" applyFont="1" applyAlignment="1">
      <alignment horizontal="left"/>
    </xf>
    <xf numFmtId="49" fontId="57" fillId="0" borderId="2" xfId="1" applyFont="1" applyFill="1" applyBorder="1" applyAlignment="1">
      <alignment horizontal="centerContinuous"/>
    </xf>
    <xf numFmtId="0" fontId="24" fillId="0" borderId="28" xfId="49" applyNumberFormat="1" applyFill="1" applyBorder="1" applyAlignment="1">
      <alignment horizontal="center"/>
    </xf>
    <xf numFmtId="0" fontId="24" fillId="0" borderId="41" xfId="49" applyFill="1" applyBorder="1">
      <alignment horizontal="centerContinuous" wrapText="1"/>
    </xf>
    <xf numFmtId="49" fontId="11" fillId="0" borderId="28" xfId="3" applyFont="1" applyFill="1" applyBorder="1" applyAlignment="1">
      <alignment horizontal="left"/>
    </xf>
    <xf numFmtId="0" fontId="65" fillId="0" borderId="28" xfId="49" applyNumberFormat="1" applyFont="1" applyFill="1" applyBorder="1" applyAlignment="1">
      <alignment horizontal="left"/>
    </xf>
    <xf numFmtId="0" fontId="24" fillId="0" borderId="24" xfId="49" applyNumberFormat="1" applyFill="1" applyBorder="1" applyAlignment="1">
      <alignment horizontal="center"/>
    </xf>
    <xf numFmtId="0" fontId="26" fillId="0" borderId="24" xfId="49" applyFont="1" applyFill="1" applyBorder="1" applyAlignment="1">
      <alignment horizontal="left" wrapText="1"/>
    </xf>
    <xf numFmtId="169" fontId="26" fillId="0" borderId="24" xfId="49" applyNumberFormat="1" applyFont="1" applyFill="1" applyBorder="1" applyAlignment="1">
      <alignment horizontal="left" wrapText="1"/>
    </xf>
    <xf numFmtId="187" fontId="0" fillId="0" borderId="24" xfId="47" applyNumberFormat="1" applyFont="1" applyFill="1" applyBorder="1"/>
    <xf numFmtId="169" fontId="1" fillId="0" borderId="24" xfId="45" applyFont="1" applyFill="1" applyBorder="1" applyAlignment="1" applyProtection="1"/>
    <xf numFmtId="187" fontId="0" fillId="0" borderId="26" xfId="47" applyNumberFormat="1" applyFont="1" applyFill="1" applyBorder="1"/>
    <xf numFmtId="0" fontId="37" fillId="0" borderId="0" xfId="0" applyFont="1" applyAlignment="1">
      <alignment horizontal="center" vertical="top"/>
    </xf>
    <xf numFmtId="0" fontId="73" fillId="0" borderId="0" xfId="34042"/>
    <xf numFmtId="0" fontId="73" fillId="0" borderId="43" xfId="34042" applyBorder="1"/>
    <xf numFmtId="0" fontId="73" fillId="0" borderId="42" xfId="34042" applyBorder="1"/>
    <xf numFmtId="0" fontId="0" fillId="0" borderId="43" xfId="0" applyBorder="1"/>
    <xf numFmtId="0" fontId="31" fillId="0" borderId="0" xfId="49" applyNumberFormat="1" applyFont="1" applyFill="1" applyBorder="1">
      <alignment horizontal="centerContinuous" wrapText="1"/>
    </xf>
    <xf numFmtId="0" fontId="31" fillId="0" borderId="0" xfId="49" applyNumberFormat="1" applyFont="1" applyFill="1" applyBorder="1" applyAlignment="1">
      <alignment horizontal="center" wrapText="1"/>
    </xf>
    <xf numFmtId="0" fontId="0" fillId="0" borderId="42" xfId="0" applyBorder="1"/>
    <xf numFmtId="177" fontId="75" fillId="0" borderId="0" xfId="34031" applyFont="1" applyBorder="1"/>
    <xf numFmtId="177" fontId="0" fillId="48" borderId="0" xfId="34031" applyFont="1" applyFill="1" applyBorder="1"/>
    <xf numFmtId="177" fontId="0" fillId="46" borderId="0" xfId="34031" applyFont="1" applyFill="1" applyBorder="1"/>
    <xf numFmtId="177" fontId="0" fillId="43" borderId="0" xfId="34031" applyFont="1" applyFill="1" applyBorder="1"/>
    <xf numFmtId="177" fontId="11" fillId="0" borderId="0" xfId="34031" applyFont="1" applyBorder="1"/>
    <xf numFmtId="177" fontId="0" fillId="0" borderId="0" xfId="34031" applyFont="1" applyBorder="1"/>
    <xf numFmtId="10" fontId="0" fillId="0" borderId="0" xfId="28445" applyNumberFormat="1" applyFont="1" applyBorder="1"/>
    <xf numFmtId="10" fontId="0" fillId="0" borderId="18" xfId="28445" applyNumberFormat="1" applyFont="1" applyBorder="1"/>
    <xf numFmtId="177" fontId="75" fillId="45" borderId="0" xfId="34031" applyFont="1" applyFill="1" applyBorder="1"/>
    <xf numFmtId="0" fontId="104" fillId="0" borderId="43" xfId="0" applyFont="1" applyBorder="1"/>
    <xf numFmtId="3" fontId="0" fillId="0" borderId="0" xfId="0" applyNumberFormat="1" applyAlignment="1">
      <alignment wrapText="1"/>
    </xf>
    <xf numFmtId="10" fontId="0" fillId="0" borderId="0" xfId="28445" applyNumberFormat="1" applyFont="1" applyFill="1" applyBorder="1"/>
    <xf numFmtId="177" fontId="0" fillId="0" borderId="0" xfId="34031" applyFont="1" applyFill="1" applyBorder="1"/>
    <xf numFmtId="177" fontId="1" fillId="0" borderId="0" xfId="34031" applyFont="1" applyFill="1" applyBorder="1"/>
    <xf numFmtId="3" fontId="19" fillId="0" borderId="0" xfId="0" applyNumberFormat="1" applyFont="1" applyAlignment="1">
      <alignment horizontal="left" wrapText="1"/>
    </xf>
    <xf numFmtId="190" fontId="0" fillId="0" borderId="0" xfId="34031" applyNumberFormat="1" applyFont="1" applyFill="1" applyBorder="1"/>
    <xf numFmtId="190" fontId="0" fillId="0" borderId="0" xfId="34031" applyNumberFormat="1" applyFont="1" applyBorder="1"/>
    <xf numFmtId="177" fontId="10" fillId="0" borderId="0" xfId="34031" applyFont="1" applyFill="1" applyBorder="1"/>
    <xf numFmtId="3" fontId="0" fillId="0" borderId="43" xfId="0" applyNumberFormat="1" applyBorder="1" applyAlignment="1">
      <alignment wrapText="1"/>
    </xf>
    <xf numFmtId="3" fontId="0" fillId="0" borderId="42" xfId="0" applyNumberFormat="1" applyBorder="1" applyAlignment="1">
      <alignment wrapText="1"/>
    </xf>
    <xf numFmtId="177" fontId="10" fillId="0" borderId="0" xfId="34031" applyFont="1" applyFill="1" applyBorder="1" applyAlignment="1">
      <alignment wrapText="1"/>
    </xf>
    <xf numFmtId="177" fontId="1" fillId="0" borderId="0" xfId="34031" applyFont="1" applyFill="1" applyBorder="1" applyAlignment="1">
      <alignment wrapText="1"/>
    </xf>
    <xf numFmtId="177" fontId="11" fillId="0" borderId="0" xfId="34031" applyFont="1" applyFill="1" applyBorder="1" applyAlignment="1"/>
    <xf numFmtId="10" fontId="11" fillId="0" borderId="0" xfId="28445" applyNumberFormat="1" applyFont="1" applyFill="1" applyBorder="1" applyAlignment="1"/>
    <xf numFmtId="177" fontId="0" fillId="71" borderId="0" xfId="34031" applyFont="1" applyFill="1" applyBorder="1"/>
    <xf numFmtId="10" fontId="11" fillId="39" borderId="0" xfId="28445" applyNumberFormat="1" applyFont="1" applyFill="1" applyBorder="1" applyAlignment="1"/>
    <xf numFmtId="10" fontId="31" fillId="0" borderId="0" xfId="49" applyNumberFormat="1" applyFont="1" applyFill="1" applyBorder="1" applyAlignment="1">
      <alignment horizontal="center" wrapText="1"/>
    </xf>
    <xf numFmtId="181" fontId="0" fillId="0" borderId="0" xfId="34031" applyNumberFormat="1" applyFont="1" applyBorder="1"/>
    <xf numFmtId="0" fontId="33" fillId="47" borderId="55" xfId="0" applyFont="1" applyFill="1" applyBorder="1"/>
    <xf numFmtId="0" fontId="33" fillId="47" borderId="43" xfId="0" applyFont="1" applyFill="1" applyBorder="1"/>
    <xf numFmtId="177" fontId="31" fillId="0" borderId="0" xfId="34031" applyFont="1" applyFill="1" applyBorder="1" applyAlignment="1">
      <alignment horizontal="centerContinuous" wrapText="1"/>
    </xf>
    <xf numFmtId="0" fontId="0" fillId="47" borderId="22" xfId="0" applyFill="1" applyBorder="1"/>
    <xf numFmtId="0" fontId="0" fillId="47" borderId="43" xfId="0" applyFill="1" applyBorder="1"/>
    <xf numFmtId="0" fontId="64" fillId="47" borderId="0" xfId="55" applyFont="1" applyFill="1" applyBorder="1" applyAlignment="1" applyProtection="1"/>
    <xf numFmtId="0" fontId="0" fillId="47" borderId="54" xfId="0" applyFill="1" applyBorder="1"/>
    <xf numFmtId="0" fontId="0" fillId="47" borderId="44" xfId="0" applyFill="1" applyBorder="1"/>
    <xf numFmtId="0" fontId="0" fillId="47" borderId="18" xfId="0" applyFill="1" applyBorder="1"/>
    <xf numFmtId="0" fontId="0" fillId="47" borderId="18" xfId="0" quotePrefix="1" applyFill="1" applyBorder="1"/>
    <xf numFmtId="0" fontId="0" fillId="47" borderId="42" xfId="0" applyFill="1" applyBorder="1"/>
    <xf numFmtId="0" fontId="37" fillId="0" borderId="0" xfId="0" applyFont="1" applyAlignment="1">
      <alignment horizontal="left" vertical="top" wrapText="1"/>
    </xf>
    <xf numFmtId="181" fontId="11" fillId="0" borderId="0" xfId="34031" applyNumberFormat="1" applyFont="1" applyFill="1" applyBorder="1" applyAlignment="1"/>
    <xf numFmtId="181" fontId="0" fillId="0" borderId="0" xfId="34031" applyNumberFormat="1" applyFont="1" applyFill="1" applyBorder="1"/>
    <xf numFmtId="177" fontId="19" fillId="0" borderId="0" xfId="34031" applyFont="1" applyBorder="1"/>
    <xf numFmtId="177" fontId="0" fillId="0" borderId="18" xfId="34031" applyFont="1" applyBorder="1"/>
    <xf numFmtId="177" fontId="11" fillId="0" borderId="0" xfId="34031" applyFont="1" applyFill="1" applyBorder="1" applyAlignment="1">
      <alignment horizontal="center" wrapText="1"/>
    </xf>
    <xf numFmtId="177" fontId="11" fillId="0" borderId="18" xfId="34031" applyFont="1" applyFill="1" applyBorder="1" applyAlignment="1">
      <alignment horizontal="center" wrapText="1"/>
    </xf>
    <xf numFmtId="177" fontId="7" fillId="0" borderId="0" xfId="34031" applyFont="1" applyFill="1" applyBorder="1"/>
    <xf numFmtId="190" fontId="11" fillId="0" borderId="0" xfId="34031" applyNumberFormat="1" applyFont="1" applyFill="1" applyBorder="1" applyAlignment="1"/>
    <xf numFmtId="181" fontId="10" fillId="0" borderId="0" xfId="34031" applyNumberFormat="1" applyFont="1" applyFill="1" applyBorder="1" applyAlignment="1">
      <alignment wrapText="1"/>
    </xf>
    <xf numFmtId="0" fontId="0" fillId="0" borderId="54" xfId="0" applyBorder="1"/>
    <xf numFmtId="0" fontId="0" fillId="0" borderId="44" xfId="0" applyBorder="1"/>
    <xf numFmtId="0" fontId="7" fillId="0" borderId="43" xfId="0" applyFont="1" applyBorder="1"/>
    <xf numFmtId="49" fontId="31" fillId="0" borderId="0" xfId="4" applyFont="1" applyFill="1" applyBorder="1">
      <alignment horizontal="left"/>
    </xf>
    <xf numFmtId="49" fontId="0" fillId="37" borderId="18" xfId="0" applyNumberFormat="1" applyFill="1" applyBorder="1"/>
    <xf numFmtId="49" fontId="41" fillId="37" borderId="18" xfId="55" applyNumberFormat="1" applyFill="1" applyBorder="1" applyAlignment="1" applyProtection="1"/>
    <xf numFmtId="177" fontId="53" fillId="0" borderId="0" xfId="34031" applyFont="1" applyFill="1" applyBorder="1" applyAlignment="1">
      <alignment horizontal="center" wrapText="1"/>
    </xf>
    <xf numFmtId="169" fontId="22" fillId="40" borderId="29" xfId="2" applyNumberFormat="1" applyFill="1" applyBorder="1"/>
    <xf numFmtId="169" fontId="26" fillId="0" borderId="11" xfId="3" applyNumberFormat="1" applyFont="1" applyFill="1" applyBorder="1" applyAlignment="1">
      <alignment horizontal="left"/>
    </xf>
    <xf numFmtId="169" fontId="0" fillId="0" borderId="25" xfId="45" applyFont="1" applyFill="1" applyBorder="1" applyAlignment="1" applyProtection="1"/>
    <xf numFmtId="3" fontId="0" fillId="0" borderId="18" xfId="0" applyNumberFormat="1" applyBorder="1"/>
    <xf numFmtId="0" fontId="72" fillId="0" borderId="2" xfId="0" applyFont="1" applyBorder="1"/>
    <xf numFmtId="0" fontId="11" fillId="0" borderId="2" xfId="0" applyFont="1" applyBorder="1"/>
    <xf numFmtId="0" fontId="11" fillId="0" borderId="17" xfId="0" applyFont="1" applyBorder="1"/>
    <xf numFmtId="0" fontId="11" fillId="0" borderId="18" xfId="0" applyFont="1" applyBorder="1"/>
    <xf numFmtId="169" fontId="1" fillId="0" borderId="24" xfId="45" applyFont="1" applyFill="1" applyBorder="1" applyAlignment="1" applyProtection="1">
      <alignment horizontal="left"/>
    </xf>
    <xf numFmtId="3" fontId="0" fillId="0" borderId="18" xfId="0" applyNumberFormat="1" applyBorder="1" applyAlignment="1">
      <alignment horizontal="left" wrapText="1"/>
    </xf>
    <xf numFmtId="0" fontId="73" fillId="0" borderId="56" xfId="34042" applyBorder="1"/>
    <xf numFmtId="0" fontId="41" fillId="0" borderId="0" xfId="55" applyBorder="1" applyAlignment="1" applyProtection="1">
      <alignment horizontal="left" vertical="top" wrapText="1"/>
    </xf>
    <xf numFmtId="0" fontId="0" fillId="0" borderId="58" xfId="0" applyBorder="1"/>
    <xf numFmtId="0" fontId="11" fillId="0" borderId="58" xfId="0" applyFont="1" applyBorder="1"/>
    <xf numFmtId="49" fontId="31" fillId="0" borderId="58" xfId="3" applyFont="1" applyBorder="1"/>
    <xf numFmtId="177" fontId="75" fillId="0" borderId="59" xfId="34031" applyFont="1" applyBorder="1"/>
    <xf numFmtId="177" fontId="0" fillId="48" borderId="60" xfId="34031" applyFont="1" applyFill="1" applyBorder="1"/>
    <xf numFmtId="190" fontId="0" fillId="0" borderId="59" xfId="34031" applyNumberFormat="1" applyFont="1" applyBorder="1"/>
    <xf numFmtId="181" fontId="0" fillId="0" borderId="60" xfId="34031" applyNumberFormat="1" applyFont="1" applyFill="1" applyBorder="1"/>
    <xf numFmtId="177" fontId="0" fillId="39" borderId="0" xfId="34031" applyFont="1" applyFill="1" applyBorder="1"/>
    <xf numFmtId="0" fontId="67" fillId="0" borderId="58" xfId="0" applyFont="1" applyBorder="1"/>
    <xf numFmtId="177" fontId="19" fillId="0" borderId="58" xfId="34031" applyFont="1" applyBorder="1"/>
    <xf numFmtId="3" fontId="0" fillId="0" borderId="58" xfId="0" applyNumberFormat="1" applyBorder="1"/>
    <xf numFmtId="177" fontId="11" fillId="0" borderId="59" xfId="34031" applyFont="1" applyFill="1" applyBorder="1" applyAlignment="1">
      <alignment horizontal="center" wrapText="1"/>
    </xf>
    <xf numFmtId="177" fontId="11" fillId="0" borderId="60" xfId="34031" applyFont="1" applyFill="1" applyBorder="1" applyAlignment="1">
      <alignment horizontal="center" wrapText="1"/>
    </xf>
    <xf numFmtId="177" fontId="11" fillId="0" borderId="62" xfId="34031" applyFont="1" applyFill="1" applyBorder="1" applyAlignment="1">
      <alignment horizontal="center" wrapText="1"/>
    </xf>
    <xf numFmtId="177" fontId="10" fillId="0" borderId="0" xfId="34031" applyFont="1" applyBorder="1"/>
    <xf numFmtId="177" fontId="10" fillId="0" borderId="58" xfId="34031" applyFont="1" applyBorder="1"/>
    <xf numFmtId="177" fontId="10" fillId="0" borderId="58" xfId="34031" applyFont="1" applyFill="1" applyBorder="1"/>
    <xf numFmtId="3" fontId="0" fillId="0" borderId="58" xfId="0" applyNumberFormat="1" applyBorder="1" applyAlignment="1">
      <alignment wrapText="1"/>
    </xf>
    <xf numFmtId="181" fontId="11" fillId="0" borderId="59" xfId="34031" applyNumberFormat="1" applyFont="1" applyFill="1" applyBorder="1" applyAlignment="1"/>
    <xf numFmtId="181" fontId="11" fillId="0" borderId="60" xfId="34031" applyNumberFormat="1" applyFont="1" applyFill="1" applyBorder="1" applyAlignment="1"/>
    <xf numFmtId="3" fontId="0" fillId="0" borderId="54" xfId="0" applyNumberFormat="1" applyBorder="1" applyAlignment="1">
      <alignment wrapText="1"/>
    </xf>
    <xf numFmtId="177" fontId="7" fillId="0" borderId="59" xfId="34031" applyFont="1" applyFill="1" applyBorder="1"/>
    <xf numFmtId="177" fontId="7" fillId="0" borderId="60" xfId="34031" applyFont="1" applyFill="1" applyBorder="1"/>
    <xf numFmtId="177" fontId="0" fillId="0" borderId="18" xfId="34031" applyFont="1" applyFill="1" applyBorder="1"/>
    <xf numFmtId="3" fontId="0" fillId="0" borderId="18" xfId="0" applyNumberFormat="1" applyBorder="1" applyAlignment="1">
      <alignment wrapText="1"/>
    </xf>
    <xf numFmtId="177" fontId="0" fillId="0" borderId="18" xfId="0" applyNumberFormat="1" applyBorder="1" applyAlignment="1">
      <alignment wrapText="1"/>
    </xf>
    <xf numFmtId="177" fontId="0" fillId="0" borderId="0" xfId="34031" applyFont="1" applyBorder="1" applyAlignment="1">
      <alignment wrapText="1"/>
    </xf>
    <xf numFmtId="177" fontId="0" fillId="0" borderId="59" xfId="34031" applyFont="1" applyBorder="1" applyAlignment="1">
      <alignment wrapText="1"/>
    </xf>
    <xf numFmtId="3" fontId="0" fillId="0" borderId="60" xfId="0" applyNumberFormat="1" applyBorder="1" applyAlignment="1">
      <alignment wrapText="1"/>
    </xf>
    <xf numFmtId="177" fontId="0" fillId="0" borderId="60" xfId="34031" applyFont="1" applyBorder="1" applyAlignment="1">
      <alignment wrapText="1"/>
    </xf>
    <xf numFmtId="177" fontId="0" fillId="0" borderId="18" xfId="34031" applyFont="1" applyFill="1" applyBorder="1" applyAlignment="1">
      <alignment wrapText="1"/>
    </xf>
    <xf numFmtId="49" fontId="74" fillId="0" borderId="0" xfId="34031" applyNumberFormat="1" applyFont="1" applyFill="1" applyBorder="1" applyAlignment="1">
      <alignment horizontal="left"/>
    </xf>
    <xf numFmtId="177" fontId="10" fillId="0" borderId="18" xfId="34031" applyFont="1" applyFill="1" applyBorder="1"/>
    <xf numFmtId="177" fontId="1" fillId="0" borderId="18" xfId="34031" applyFont="1" applyFill="1" applyBorder="1" applyAlignment="1">
      <alignment wrapText="1"/>
    </xf>
    <xf numFmtId="3" fontId="10" fillId="0" borderId="18" xfId="0" applyNumberFormat="1" applyFont="1" applyBorder="1" applyAlignment="1">
      <alignment wrapText="1"/>
    </xf>
    <xf numFmtId="0" fontId="73" fillId="0" borderId="58" xfId="34042" applyBorder="1" applyAlignment="1">
      <alignment horizontal="centerContinuous"/>
    </xf>
    <xf numFmtId="191" fontId="73" fillId="0" borderId="60" xfId="34042" applyNumberFormat="1" applyBorder="1"/>
    <xf numFmtId="191" fontId="73" fillId="0" borderId="63" xfId="34042" applyNumberFormat="1" applyBorder="1"/>
    <xf numFmtId="0" fontId="73" fillId="0" borderId="60" xfId="34042" applyBorder="1"/>
    <xf numFmtId="10" fontId="78" fillId="0" borderId="60" xfId="34042" applyNumberFormat="1" applyFont="1" applyBorder="1"/>
    <xf numFmtId="10" fontId="78" fillId="0" borderId="63" xfId="34042" applyNumberFormat="1" applyFont="1" applyBorder="1"/>
    <xf numFmtId="1" fontId="73" fillId="0" borderId="60" xfId="34042" applyNumberFormat="1" applyBorder="1"/>
    <xf numFmtId="10" fontId="77" fillId="0" borderId="60" xfId="34042" applyNumberFormat="1" applyFont="1" applyBorder="1"/>
    <xf numFmtId="10" fontId="77" fillId="0" borderId="63" xfId="34042" applyNumberFormat="1" applyFont="1" applyBorder="1"/>
    <xf numFmtId="10" fontId="73" fillId="0" borderId="60" xfId="34042" applyNumberFormat="1" applyBorder="1"/>
    <xf numFmtId="10" fontId="73" fillId="0" borderId="63" xfId="34042" applyNumberFormat="1" applyBorder="1"/>
    <xf numFmtId="0" fontId="73" fillId="0" borderId="58" xfId="34042" applyBorder="1"/>
    <xf numFmtId="0" fontId="0" fillId="0" borderId="64" xfId="0" applyBorder="1"/>
    <xf numFmtId="177" fontId="0" fillId="0" borderId="61" xfId="34031" applyFont="1" applyBorder="1"/>
    <xf numFmtId="177" fontId="0" fillId="39" borderId="62" xfId="34031" applyFont="1" applyFill="1" applyBorder="1"/>
    <xf numFmtId="177" fontId="0" fillId="39" borderId="61" xfId="34031" applyFont="1" applyFill="1" applyBorder="1"/>
    <xf numFmtId="0" fontId="0" fillId="0" borderId="58" xfId="0" applyBorder="1" applyAlignment="1">
      <alignment horizontal="left" vertical="top"/>
    </xf>
    <xf numFmtId="0" fontId="0" fillId="47" borderId="58" xfId="0" applyFill="1" applyBorder="1"/>
    <xf numFmtId="0" fontId="33" fillId="47" borderId="44" xfId="0" applyFont="1" applyFill="1" applyBorder="1"/>
    <xf numFmtId="0" fontId="7" fillId="47" borderId="18" xfId="0" applyFont="1" applyFill="1" applyBorder="1"/>
    <xf numFmtId="0" fontId="0" fillId="47" borderId="58" xfId="0" quotePrefix="1" applyFill="1" applyBorder="1"/>
    <xf numFmtId="0" fontId="31" fillId="0" borderId="24" xfId="3" applyNumberFormat="1" applyFont="1" applyFill="1" applyBorder="1" applyAlignment="1">
      <alignment horizontal="center"/>
    </xf>
    <xf numFmtId="0" fontId="31" fillId="0" borderId="25" xfId="3" applyNumberFormat="1" applyFont="1" applyFill="1" applyBorder="1" applyAlignment="1">
      <alignment horizontal="center"/>
    </xf>
    <xf numFmtId="170" fontId="58" fillId="0" borderId="65" xfId="49" applyNumberFormat="1" applyFont="1" applyFill="1" applyBorder="1">
      <alignment horizontal="centerContinuous" wrapText="1"/>
    </xf>
    <xf numFmtId="177" fontId="1" fillId="0" borderId="32" xfId="12" applyNumberFormat="1" applyFill="1" applyBorder="1"/>
    <xf numFmtId="177" fontId="1" fillId="0" borderId="24" xfId="92" applyNumberFormat="1" applyFont="1" applyFill="1" applyBorder="1"/>
    <xf numFmtId="177" fontId="0" fillId="0" borderId="32" xfId="12" applyNumberFormat="1" applyFont="1" applyFill="1" applyBorder="1"/>
    <xf numFmtId="177" fontId="0" fillId="0" borderId="34" xfId="12" applyNumberFormat="1" applyFont="1" applyFill="1" applyBorder="1"/>
    <xf numFmtId="173" fontId="1" fillId="0" borderId="32" xfId="12" applyNumberFormat="1" applyFill="1" applyBorder="1"/>
    <xf numFmtId="177" fontId="0" fillId="0" borderId="32" xfId="52" applyFont="1" applyFill="1" applyBorder="1"/>
    <xf numFmtId="175" fontId="30" fillId="0" borderId="32" xfId="12" applyNumberFormat="1" applyFont="1" applyFill="1" applyBorder="1"/>
    <xf numFmtId="177" fontId="1" fillId="0" borderId="65" xfId="12" applyNumberFormat="1" applyFill="1" applyBorder="1"/>
    <xf numFmtId="0" fontId="71" fillId="0" borderId="26" xfId="0" applyFont="1" applyBorder="1"/>
    <xf numFmtId="0" fontId="8" fillId="0" borderId="25" xfId="0" applyFont="1" applyBorder="1" applyAlignment="1">
      <alignment horizontal="left"/>
    </xf>
    <xf numFmtId="0" fontId="69" fillId="0" borderId="24" xfId="49" applyNumberFormat="1" applyFont="1" applyFill="1" applyBorder="1" applyAlignment="1">
      <alignment wrapText="1"/>
    </xf>
    <xf numFmtId="181" fontId="1" fillId="0" borderId="32" xfId="12" applyNumberFormat="1" applyFill="1" applyBorder="1"/>
    <xf numFmtId="177" fontId="0" fillId="0" borderId="32" xfId="92" applyNumberFormat="1" applyFont="1" applyFill="1" applyBorder="1"/>
    <xf numFmtId="177" fontId="0" fillId="41" borderId="66" xfId="0" applyNumberFormat="1" applyFill="1" applyBorder="1"/>
    <xf numFmtId="177" fontId="0" fillId="0" borderId="66" xfId="0" applyNumberFormat="1" applyBorder="1"/>
    <xf numFmtId="1" fontId="75" fillId="0" borderId="0" xfId="34042" applyNumberFormat="1" applyFont="1"/>
    <xf numFmtId="191" fontId="73" fillId="0" borderId="0" xfId="34042" applyNumberFormat="1"/>
    <xf numFmtId="10" fontId="77" fillId="0" borderId="0" xfId="34042" applyNumberFormat="1" applyFont="1"/>
    <xf numFmtId="10" fontId="78" fillId="0" borderId="0" xfId="34042" applyNumberFormat="1" applyFont="1"/>
    <xf numFmtId="0" fontId="75" fillId="0" borderId="0" xfId="34042" applyFont="1"/>
    <xf numFmtId="0" fontId="45" fillId="0" borderId="0" xfId="0" applyFont="1" applyAlignment="1">
      <alignment horizontal="center" vertical="center" wrapText="1"/>
    </xf>
    <xf numFmtId="0" fontId="33" fillId="0" borderId="0" xfId="0" applyFont="1" applyAlignment="1">
      <alignment horizontal="center" vertical="center" wrapText="1"/>
    </xf>
    <xf numFmtId="0" fontId="0" fillId="0" borderId="0" xfId="0" applyAlignment="1">
      <alignment horizontal="centerContinuous"/>
    </xf>
    <xf numFmtId="15" fontId="43" fillId="0" borderId="0" xfId="0" applyNumberFormat="1" applyFont="1" applyAlignment="1">
      <alignment horizontal="right"/>
    </xf>
    <xf numFmtId="14" fontId="43" fillId="0" borderId="0" xfId="0" applyNumberFormat="1" applyFont="1" applyAlignment="1">
      <alignment horizontal="left"/>
    </xf>
    <xf numFmtId="49" fontId="57" fillId="0" borderId="0" xfId="1" applyFont="1" applyFill="1" applyAlignment="1"/>
    <xf numFmtId="0" fontId="0" fillId="0" borderId="0" xfId="0" applyAlignment="1">
      <alignment horizontal="center" vertical="top"/>
    </xf>
    <xf numFmtId="0" fontId="0" fillId="0" borderId="0" xfId="0" applyAlignment="1">
      <alignment horizontal="left" vertical="top" wrapText="1"/>
    </xf>
    <xf numFmtId="49" fontId="22" fillId="40" borderId="0" xfId="3" applyFont="1" applyFill="1" applyAlignment="1">
      <alignment horizontal="left"/>
    </xf>
    <xf numFmtId="49" fontId="56" fillId="40" borderId="0" xfId="2" applyFont="1" applyFill="1" applyAlignment="1">
      <alignment horizontal="center" vertical="top"/>
    </xf>
    <xf numFmtId="0" fontId="37" fillId="40" borderId="0" xfId="0" applyFont="1" applyFill="1" applyAlignment="1">
      <alignment horizontal="left" vertical="top" wrapText="1"/>
    </xf>
    <xf numFmtId="0" fontId="0" fillId="40" borderId="0" xfId="0" applyFill="1" applyAlignment="1">
      <alignment horizontal="center" vertical="top"/>
    </xf>
    <xf numFmtId="0" fontId="0" fillId="40" borderId="0" xfId="0" applyFill="1" applyAlignment="1">
      <alignment horizontal="left" vertical="top" wrapText="1"/>
    </xf>
    <xf numFmtId="0" fontId="33" fillId="0" borderId="0" xfId="0" applyFont="1"/>
    <xf numFmtId="0" fontId="67" fillId="0" borderId="0" xfId="0" applyFont="1" applyAlignment="1">
      <alignment horizontal="center" vertical="top"/>
    </xf>
    <xf numFmtId="0" fontId="7" fillId="0" borderId="0" xfId="0" applyFont="1" applyAlignment="1">
      <alignment horizontal="center" vertical="top"/>
    </xf>
    <xf numFmtId="0" fontId="7" fillId="0" borderId="0" xfId="0" applyFont="1" applyAlignment="1">
      <alignment horizontal="left" vertical="top" wrapText="1"/>
    </xf>
    <xf numFmtId="0" fontId="48" fillId="0" borderId="0" xfId="0" applyFont="1" applyAlignment="1">
      <alignment horizontal="center" vertical="top"/>
    </xf>
    <xf numFmtId="0" fontId="7" fillId="0" borderId="0" xfId="0" quotePrefix="1" applyFont="1" applyAlignment="1">
      <alignment horizontal="left" vertical="top" wrapText="1"/>
    </xf>
    <xf numFmtId="0" fontId="37" fillId="0" borderId="0" xfId="0" applyFont="1" applyAlignment="1">
      <alignment vertical="top" wrapText="1"/>
    </xf>
    <xf numFmtId="0" fontId="37" fillId="0" borderId="0" xfId="0" applyFont="1" applyAlignment="1">
      <alignment horizontal="left" vertical="top"/>
    </xf>
    <xf numFmtId="0" fontId="7" fillId="0" borderId="0" xfId="0" applyFont="1"/>
    <xf numFmtId="49" fontId="21" fillId="0" borderId="0" xfId="2" applyFont="1" applyFill="1" applyAlignment="1">
      <alignment horizontal="center" vertical="top"/>
    </xf>
    <xf numFmtId="0" fontId="0" fillId="0" borderId="0" xfId="0" applyAlignment="1">
      <alignment vertical="top"/>
    </xf>
    <xf numFmtId="0" fontId="37" fillId="0" borderId="0" xfId="0" applyFont="1"/>
    <xf numFmtId="49" fontId="68" fillId="0" borderId="0" xfId="2" applyFont="1"/>
    <xf numFmtId="49" fontId="22" fillId="0" borderId="0" xfId="2" applyFill="1" applyAlignment="1">
      <alignment horizontal="right"/>
    </xf>
    <xf numFmtId="3" fontId="0" fillId="0" borderId="0" xfId="0" applyNumberFormat="1"/>
    <xf numFmtId="3" fontId="0" fillId="0" borderId="0" xfId="0" applyNumberFormat="1" applyAlignment="1">
      <alignment horizontal="left" wrapText="1"/>
    </xf>
    <xf numFmtId="10" fontId="0" fillId="0" borderId="0" xfId="0" applyNumberFormat="1"/>
    <xf numFmtId="0" fontId="104" fillId="0" borderId="0" xfId="0" applyFont="1"/>
    <xf numFmtId="177" fontId="0" fillId="0" borderId="0" xfId="0" applyNumberFormat="1"/>
    <xf numFmtId="0" fontId="75" fillId="43" borderId="0" xfId="0" applyFont="1" applyFill="1" applyAlignment="1">
      <alignment horizontal="left"/>
    </xf>
    <xf numFmtId="0" fontId="19" fillId="0" borderId="0" xfId="0" applyFont="1"/>
    <xf numFmtId="0" fontId="0" fillId="0" borderId="0" xfId="0" applyAlignment="1">
      <alignment horizontal="right"/>
    </xf>
    <xf numFmtId="0" fontId="75" fillId="43" borderId="0" xfId="0" quotePrefix="1" applyFont="1" applyFill="1" applyAlignment="1">
      <alignment horizontal="left"/>
    </xf>
    <xf numFmtId="0" fontId="75" fillId="43" borderId="0" xfId="0" applyFont="1" applyFill="1"/>
    <xf numFmtId="3" fontId="20" fillId="0" borderId="0" xfId="0" applyNumberFormat="1" applyFont="1"/>
    <xf numFmtId="189" fontId="75" fillId="43" borderId="0" xfId="0" applyNumberFormat="1" applyFont="1" applyFill="1" applyAlignment="1">
      <alignment horizontal="left"/>
    </xf>
    <xf numFmtId="3" fontId="20" fillId="0" borderId="0" xfId="0" applyNumberFormat="1" applyFont="1" applyAlignment="1">
      <alignment horizontal="left"/>
    </xf>
    <xf numFmtId="0" fontId="67" fillId="0" borderId="0" xfId="0" applyFont="1"/>
    <xf numFmtId="0" fontId="0" fillId="0" borderId="0" xfId="0" applyAlignment="1">
      <alignment horizontal="center" vertical="center" wrapText="1"/>
    </xf>
    <xf numFmtId="0" fontId="0" fillId="0" borderId="0" xfId="0" applyAlignment="1">
      <alignment wrapText="1"/>
    </xf>
    <xf numFmtId="3" fontId="10" fillId="0" borderId="0" xfId="0" applyNumberFormat="1" applyFont="1" applyAlignment="1">
      <alignment wrapText="1"/>
    </xf>
    <xf numFmtId="0" fontId="7" fillId="0" borderId="0" xfId="0" applyFont="1" applyAlignment="1">
      <alignment vertical="top" wrapText="1"/>
    </xf>
    <xf numFmtId="0" fontId="0" fillId="0" borderId="0" xfId="0" quotePrefix="1"/>
    <xf numFmtId="0" fontId="10" fillId="0" borderId="0" xfId="0" quotePrefix="1" applyFont="1"/>
    <xf numFmtId="0" fontId="0" fillId="0" borderId="0" xfId="0" applyAlignment="1">
      <alignment vertical="top" wrapText="1"/>
    </xf>
    <xf numFmtId="0" fontId="0" fillId="0" borderId="0" xfId="0" quotePrefix="1" applyAlignment="1">
      <alignment vertical="top" wrapText="1"/>
    </xf>
    <xf numFmtId="0" fontId="10" fillId="0" borderId="0" xfId="0" quotePrefix="1" applyFont="1" applyAlignment="1">
      <alignment vertical="top" wrapText="1"/>
    </xf>
    <xf numFmtId="0" fontId="7" fillId="0" borderId="0" xfId="0" quotePrefix="1" applyFont="1"/>
    <xf numFmtId="0" fontId="0" fillId="0" borderId="0" xfId="0" applyAlignment="1">
      <alignment horizontal="left" wrapText="1"/>
    </xf>
    <xf numFmtId="188" fontId="0" fillId="0" borderId="0" xfId="0" applyNumberFormat="1"/>
    <xf numFmtId="0" fontId="7" fillId="0" borderId="0" xfId="0" applyFont="1" applyAlignment="1">
      <alignment horizontal="right"/>
    </xf>
    <xf numFmtId="0" fontId="7" fillId="0" borderId="0" xfId="0" applyFont="1" applyAlignment="1">
      <alignment horizontal="center"/>
    </xf>
    <xf numFmtId="0" fontId="7" fillId="0" borderId="0" xfId="0" applyFont="1" applyAlignment="1">
      <alignment horizontal="center" vertical="center"/>
    </xf>
    <xf numFmtId="0" fontId="0" fillId="0" borderId="0" xfId="0" applyAlignment="1">
      <alignment horizontal="right" wrapText="1"/>
    </xf>
    <xf numFmtId="3" fontId="19" fillId="0" borderId="0" xfId="0" applyNumberFormat="1" applyFont="1"/>
    <xf numFmtId="0" fontId="11" fillId="0" borderId="0" xfId="0" applyFont="1" applyAlignment="1">
      <alignment horizontal="left" wrapText="1"/>
    </xf>
    <xf numFmtId="0" fontId="0" fillId="71" borderId="0" xfId="0" applyFill="1"/>
    <xf numFmtId="0" fontId="31" fillId="0" borderId="0" xfId="0" quotePrefix="1" applyFont="1"/>
    <xf numFmtId="167" fontId="0" fillId="0" borderId="0" xfId="0" applyNumberFormat="1" applyAlignment="1">
      <alignment horizontal="center" vertical="center" wrapText="1"/>
    </xf>
    <xf numFmtId="0" fontId="11" fillId="0" borderId="0" xfId="0" quotePrefix="1" applyFont="1"/>
    <xf numFmtId="0" fontId="7" fillId="0" borderId="0" xfId="0" quotePrefix="1" applyFont="1" applyAlignment="1">
      <alignment vertical="top" wrapText="1"/>
    </xf>
    <xf numFmtId="0" fontId="10" fillId="0" borderId="0" xfId="0" applyFont="1" applyAlignment="1">
      <alignment wrapText="1"/>
    </xf>
    <xf numFmtId="3" fontId="0" fillId="0" borderId="0" xfId="0" quotePrefix="1" applyNumberFormat="1"/>
    <xf numFmtId="3" fontId="7" fillId="0" borderId="0" xfId="0" applyNumberFormat="1" applyFont="1" applyAlignment="1">
      <alignment wrapText="1"/>
    </xf>
    <xf numFmtId="3" fontId="10" fillId="0" borderId="0" xfId="0" applyNumberFormat="1" applyFont="1"/>
    <xf numFmtId="0" fontId="76" fillId="0" borderId="0" xfId="34042" applyFont="1"/>
    <xf numFmtId="3" fontId="11" fillId="0" borderId="0" xfId="0" applyNumberFormat="1" applyFont="1"/>
    <xf numFmtId="189" fontId="73" fillId="0" borderId="0" xfId="34042" applyNumberFormat="1"/>
    <xf numFmtId="14" fontId="73" fillId="0" borderId="0" xfId="34042" applyNumberFormat="1"/>
    <xf numFmtId="0" fontId="80" fillId="0" borderId="0" xfId="34042" applyFont="1"/>
    <xf numFmtId="0" fontId="79" fillId="0" borderId="0" xfId="34042" applyFont="1"/>
    <xf numFmtId="0" fontId="8" fillId="0" borderId="0" xfId="0" applyFont="1" applyAlignment="1">
      <alignment vertical="center"/>
    </xf>
    <xf numFmtId="0" fontId="73" fillId="0" borderId="0" xfId="34042" applyAlignment="1">
      <alignment horizontal="right" vertical="top"/>
    </xf>
    <xf numFmtId="0" fontId="38" fillId="0" borderId="0" xfId="34042" applyFont="1"/>
    <xf numFmtId="14" fontId="73" fillId="0" borderId="0" xfId="34042" quotePrefix="1" applyNumberFormat="1" applyAlignment="1">
      <alignment horizontal="right"/>
    </xf>
    <xf numFmtId="0" fontId="77" fillId="0" borderId="0" xfId="34042" applyFont="1" applyAlignment="1">
      <alignment wrapText="1"/>
    </xf>
    <xf numFmtId="14" fontId="77" fillId="0" borderId="0" xfId="34042" applyNumberFormat="1" applyFont="1" applyAlignment="1">
      <alignment wrapText="1"/>
    </xf>
    <xf numFmtId="0" fontId="73" fillId="0" borderId="0" xfId="34042" applyAlignment="1">
      <alignment wrapText="1"/>
    </xf>
    <xf numFmtId="189" fontId="77" fillId="0" borderId="0" xfId="34042" applyNumberFormat="1" applyFont="1"/>
    <xf numFmtId="0" fontId="77" fillId="0" borderId="0" xfId="34042" applyFont="1"/>
    <xf numFmtId="0" fontId="77" fillId="0" borderId="0" xfId="34042" applyFont="1" applyAlignment="1">
      <alignment horizontal="right"/>
    </xf>
    <xf numFmtId="0" fontId="118" fillId="0" borderId="0" xfId="0" applyFont="1"/>
    <xf numFmtId="10" fontId="73" fillId="0" borderId="0" xfId="34042" applyNumberFormat="1"/>
    <xf numFmtId="9" fontId="73" fillId="0" borderId="0" xfId="34042" applyNumberFormat="1"/>
    <xf numFmtId="0" fontId="73" fillId="39" borderId="0" xfId="34042" applyFill="1"/>
    <xf numFmtId="49" fontId="27" fillId="0" borderId="0" xfId="1" applyFill="1"/>
    <xf numFmtId="9" fontId="0" fillId="0" borderId="0" xfId="0" applyNumberFormat="1"/>
    <xf numFmtId="49" fontId="23" fillId="0" borderId="0" xfId="3"/>
    <xf numFmtId="0" fontId="0" fillId="0" borderId="0" xfId="0" applyAlignment="1">
      <alignment horizontal="left" vertical="top"/>
    </xf>
    <xf numFmtId="0" fontId="0" fillId="47" borderId="0" xfId="0" applyFill="1"/>
    <xf numFmtId="0" fontId="7" fillId="47" borderId="0" xfId="0" applyFont="1" applyFill="1"/>
    <xf numFmtId="0" fontId="8" fillId="47" borderId="0" xfId="0" applyFont="1" applyFill="1"/>
    <xf numFmtId="169" fontId="27" fillId="0" borderId="0" xfId="1" applyNumberFormat="1" applyFill="1" applyAlignment="1">
      <alignment vertical="center"/>
    </xf>
    <xf numFmtId="0" fontId="21" fillId="41" borderId="0" xfId="3" applyNumberFormat="1" applyFont="1" applyFill="1" applyAlignment="1">
      <alignment wrapText="1"/>
    </xf>
    <xf numFmtId="0" fontId="21" fillId="0" borderId="0" xfId="3" applyNumberFormat="1" applyFont="1" applyFill="1" applyAlignment="1"/>
    <xf numFmtId="0" fontId="21" fillId="0" borderId="0" xfId="3" applyNumberFormat="1" applyFont="1" applyFill="1" applyAlignment="1">
      <alignment wrapText="1"/>
    </xf>
    <xf numFmtId="169" fontId="22" fillId="40" borderId="0" xfId="2" applyNumberFormat="1" applyFill="1"/>
    <xf numFmtId="0" fontId="0" fillId="40" borderId="0" xfId="0" applyFill="1"/>
    <xf numFmtId="0" fontId="29" fillId="0" borderId="0" xfId="0" applyFont="1"/>
    <xf numFmtId="0" fontId="11" fillId="0" borderId="0" xfId="0" applyFont="1" applyAlignment="1">
      <alignment horizontal="right" wrapText="1"/>
    </xf>
    <xf numFmtId="49" fontId="59" fillId="0" borderId="0" xfId="18" applyFont="1" applyFill="1">
      <alignment horizontal="left" indent="1"/>
    </xf>
    <xf numFmtId="0" fontId="38" fillId="0" borderId="0" xfId="0" applyFont="1"/>
    <xf numFmtId="0" fontId="38" fillId="0" borderId="0" xfId="0" applyFont="1" applyAlignment="1">
      <alignment vertical="center"/>
    </xf>
    <xf numFmtId="169" fontId="32" fillId="0" borderId="0" xfId="18" applyNumberFormat="1" applyFill="1">
      <alignment horizontal="left" indent="1"/>
    </xf>
    <xf numFmtId="49" fontId="23" fillId="41" borderId="0" xfId="3" applyFill="1" applyAlignment="1">
      <alignment horizontal="left"/>
    </xf>
    <xf numFmtId="0" fontId="11" fillId="41" borderId="0" xfId="0" applyFont="1" applyFill="1" applyAlignment="1">
      <alignment horizontal="centerContinuous"/>
    </xf>
    <xf numFmtId="0" fontId="11" fillId="0" borderId="0" xfId="0" applyFont="1" applyAlignment="1">
      <alignment horizontal="centerContinuous"/>
    </xf>
    <xf numFmtId="0" fontId="23" fillId="0" borderId="0" xfId="3" applyNumberFormat="1" applyFill="1" applyAlignment="1">
      <alignment horizontal="right"/>
    </xf>
    <xf numFmtId="0" fontId="23" fillId="0" borderId="0" xfId="3" applyNumberFormat="1" applyFill="1" applyAlignment="1">
      <alignment horizontal="left"/>
    </xf>
    <xf numFmtId="0" fontId="21" fillId="41" borderId="0" xfId="3" applyNumberFormat="1" applyFont="1" applyFill="1" applyAlignment="1"/>
    <xf numFmtId="169" fontId="0" fillId="0" borderId="7" xfId="12" applyNumberFormat="1" applyFont="1" applyFill="1" applyAlignment="1"/>
    <xf numFmtId="169" fontId="0" fillId="0" borderId="7" xfId="12" applyNumberFormat="1" applyFont="1" applyFill="1" applyAlignment="1">
      <alignment horizontal="center"/>
    </xf>
    <xf numFmtId="170" fontId="28" fillId="0" borderId="7" xfId="56" applyNumberFormat="1" applyFill="1" applyAlignment="1"/>
    <xf numFmtId="175" fontId="0" fillId="0" borderId="7" xfId="12" applyNumberFormat="1" applyFont="1" applyFill="1"/>
    <xf numFmtId="169" fontId="1" fillId="0" borderId="7" xfId="12" applyNumberFormat="1" applyFill="1" applyAlignment="1"/>
    <xf numFmtId="175" fontId="1" fillId="0" borderId="7" xfId="12" applyNumberFormat="1" applyFill="1"/>
    <xf numFmtId="170" fontId="58" fillId="0" borderId="7" xfId="49" applyNumberFormat="1" applyFont="1" applyFill="1">
      <alignment horizontal="centerContinuous" wrapText="1"/>
    </xf>
    <xf numFmtId="169" fontId="11" fillId="0" borderId="7" xfId="12" applyNumberFormat="1" applyFont="1" applyFill="1" applyAlignment="1"/>
    <xf numFmtId="173" fontId="11" fillId="0" borderId="7" xfId="5" applyNumberFormat="1" applyFont="1" applyFill="1">
      <protection locked="0"/>
    </xf>
    <xf numFmtId="1" fontId="11" fillId="0" borderId="7" xfId="12" applyNumberFormat="1" applyFont="1" applyFill="1" applyAlignment="1"/>
    <xf numFmtId="0" fontId="58" fillId="0" borderId="7" xfId="49" applyFont="1" applyFill="1">
      <alignment horizontal="centerContinuous" wrapText="1"/>
    </xf>
    <xf numFmtId="0" fontId="11" fillId="0" borderId="7" xfId="12" applyFont="1" applyFill="1"/>
    <xf numFmtId="175" fontId="11" fillId="0" borderId="7" xfId="12" applyNumberFormat="1" applyFont="1" applyFill="1"/>
    <xf numFmtId="0" fontId="54" fillId="0" borderId="0" xfId="3" applyNumberFormat="1" applyFont="1" applyFill="1" applyAlignment="1">
      <alignment wrapText="1"/>
    </xf>
    <xf numFmtId="0" fontId="50" fillId="0" borderId="0" xfId="0" applyFont="1"/>
    <xf numFmtId="49" fontId="53" fillId="0" borderId="0" xfId="18" applyFont="1" applyFill="1" applyAlignment="1"/>
    <xf numFmtId="0" fontId="60" fillId="0" borderId="0" xfId="0" applyFont="1"/>
    <xf numFmtId="49" fontId="11" fillId="41" borderId="0" xfId="3" applyFont="1" applyFill="1" applyAlignment="1">
      <alignment horizontal="left"/>
    </xf>
    <xf numFmtId="172" fontId="0" fillId="0" borderId="0" xfId="0" applyNumberFormat="1"/>
    <xf numFmtId="49" fontId="22" fillId="40" borderId="0" xfId="2" applyFill="1"/>
    <xf numFmtId="0" fontId="46" fillId="0" borderId="0" xfId="0" applyFont="1"/>
    <xf numFmtId="177" fontId="1" fillId="0" borderId="7" xfId="12" applyNumberFormat="1" applyFill="1"/>
    <xf numFmtId="177" fontId="1" fillId="39" borderId="7" xfId="12" applyNumberFormat="1" applyFill="1"/>
    <xf numFmtId="0" fontId="24" fillId="40" borderId="7" xfId="49" applyFill="1">
      <alignment horizontal="centerContinuous" wrapText="1"/>
    </xf>
    <xf numFmtId="169" fontId="24" fillId="40" borderId="7" xfId="49" applyNumberFormat="1" applyFill="1">
      <alignment horizontal="centerContinuous" wrapText="1"/>
    </xf>
    <xf numFmtId="0" fontId="24" fillId="40" borderId="7" xfId="49" applyNumberFormat="1" applyFill="1">
      <alignment horizontal="centerContinuous" wrapText="1"/>
    </xf>
    <xf numFmtId="0" fontId="28" fillId="0" borderId="0" xfId="0" applyFont="1"/>
    <xf numFmtId="49" fontId="11" fillId="0" borderId="0" xfId="3" applyFont="1" applyFill="1" applyAlignment="1">
      <alignment horizontal="left"/>
    </xf>
    <xf numFmtId="49" fontId="26" fillId="40" borderId="0" xfId="2" applyFont="1" applyFill="1"/>
    <xf numFmtId="0" fontId="7" fillId="0" borderId="0" xfId="0" applyFont="1" applyAlignment="1">
      <alignment horizontal="left" indent="1"/>
    </xf>
    <xf numFmtId="0" fontId="24" fillId="0" borderId="7" xfId="49" applyNumberFormat="1" applyFill="1" applyAlignment="1">
      <alignment horizontal="center"/>
    </xf>
    <xf numFmtId="169" fontId="1" fillId="39" borderId="7" xfId="12" applyNumberFormat="1" applyFill="1" applyAlignment="1"/>
    <xf numFmtId="0" fontId="0" fillId="0" borderId="0" xfId="0" applyAlignment="1">
      <alignment horizontal="center"/>
    </xf>
    <xf numFmtId="0" fontId="10" fillId="0" borderId="0" xfId="0" applyFont="1" applyAlignment="1">
      <alignment horizontal="left" indent="1"/>
    </xf>
    <xf numFmtId="0" fontId="10" fillId="0" borderId="0" xfId="0" quotePrefix="1" applyFont="1" applyAlignment="1">
      <alignment horizontal="left" indent="1"/>
    </xf>
    <xf numFmtId="0" fontId="0" fillId="34" borderId="0" xfId="0" applyFill="1"/>
    <xf numFmtId="49" fontId="11" fillId="41" borderId="0" xfId="18" quotePrefix="1" applyFont="1" applyFill="1" applyAlignment="1" applyProtection="1">
      <alignment horizontal="left" vertical="top"/>
    </xf>
    <xf numFmtId="0" fontId="8" fillId="41" borderId="0" xfId="0" applyFont="1" applyFill="1"/>
    <xf numFmtId="0" fontId="0" fillId="0" borderId="67" xfId="0" applyBorder="1"/>
    <xf numFmtId="49" fontId="68" fillId="0" borderId="68" xfId="2" applyFont="1" applyBorder="1"/>
    <xf numFmtId="49" fontId="23" fillId="0" borderId="68" xfId="3" applyBorder="1"/>
    <xf numFmtId="0" fontId="0" fillId="0" borderId="68" xfId="0" applyBorder="1"/>
    <xf numFmtId="177" fontId="0" fillId="0" borderId="69" xfId="0" applyNumberFormat="1" applyBorder="1"/>
    <xf numFmtId="169" fontId="0" fillId="0" borderId="69" xfId="45" applyFont="1" applyFill="1" applyBorder="1" applyAlignment="1" applyProtection="1"/>
    <xf numFmtId="0" fontId="0" fillId="0" borderId="69" xfId="0" applyBorder="1"/>
    <xf numFmtId="49" fontId="0" fillId="38" borderId="70" xfId="0" applyNumberFormat="1" applyFill="1" applyBorder="1"/>
    <xf numFmtId="0" fontId="41" fillId="38" borderId="70" xfId="55" applyFill="1" applyBorder="1" applyAlignment="1" applyProtection="1">
      <alignment horizontal="left"/>
    </xf>
    <xf numFmtId="49" fontId="0" fillId="37" borderId="70" xfId="0" applyNumberFormat="1" applyFill="1" applyBorder="1"/>
    <xf numFmtId="49" fontId="41" fillId="37" borderId="70" xfId="55" applyNumberFormat="1" applyFill="1" applyBorder="1" applyAlignment="1" applyProtection="1"/>
    <xf numFmtId="0" fontId="41" fillId="38" borderId="70" xfId="55" quotePrefix="1" applyFill="1" applyBorder="1" applyAlignment="1" applyProtection="1"/>
    <xf numFmtId="0" fontId="41" fillId="37" borderId="70" xfId="55" quotePrefix="1" applyFill="1" applyBorder="1" applyAlignment="1" applyProtection="1"/>
    <xf numFmtId="49" fontId="41" fillId="38" borderId="70" xfId="55" applyNumberFormat="1" applyFill="1" applyBorder="1" applyAlignment="1" applyProtection="1"/>
    <xf numFmtId="0" fontId="41" fillId="37" borderId="70" xfId="55" applyFill="1" applyBorder="1" applyAlignment="1" applyProtection="1"/>
    <xf numFmtId="0" fontId="31" fillId="41" borderId="70" xfId="0" applyFont="1" applyFill="1" applyBorder="1" applyAlignment="1">
      <alignment horizontal="center" textRotation="45" wrapText="1"/>
    </xf>
    <xf numFmtId="0" fontId="31" fillId="44" borderId="70" xfId="0" applyFont="1" applyFill="1" applyBorder="1" applyAlignment="1">
      <alignment horizontal="center" textRotation="45" wrapText="1"/>
    </xf>
    <xf numFmtId="177" fontId="31" fillId="39" borderId="70" xfId="34031" applyFont="1" applyFill="1" applyBorder="1" applyAlignment="1">
      <alignment horizontal="center" wrapText="1"/>
    </xf>
    <xf numFmtId="0" fontId="0" fillId="39" borderId="70" xfId="0" applyFill="1" applyBorder="1" applyAlignment="1">
      <alignment wrapText="1"/>
    </xf>
    <xf numFmtId="0" fontId="0" fillId="39" borderId="70" xfId="0" applyFill="1" applyBorder="1"/>
    <xf numFmtId="177" fontId="0" fillId="39" borderId="70" xfId="34031" applyFont="1" applyFill="1" applyBorder="1"/>
    <xf numFmtId="177" fontId="1" fillId="39" borderId="70" xfId="34031" applyFont="1" applyFill="1" applyBorder="1"/>
    <xf numFmtId="0" fontId="7" fillId="0" borderId="70" xfId="0" applyFont="1" applyBorder="1" applyAlignment="1">
      <alignment horizontal="centerContinuous"/>
    </xf>
    <xf numFmtId="0" fontId="24" fillId="0" borderId="70" xfId="49" applyNumberFormat="1" applyFill="1" applyBorder="1">
      <alignment horizontal="centerContinuous" wrapText="1"/>
    </xf>
    <xf numFmtId="49" fontId="0" fillId="0" borderId="0" xfId="34031" applyNumberFormat="1" applyFont="1" applyFill="1" applyBorder="1"/>
    <xf numFmtId="49" fontId="7" fillId="0" borderId="0" xfId="34031" applyNumberFormat="1" applyFont="1" applyFill="1" applyBorder="1"/>
    <xf numFmtId="49" fontId="7" fillId="0" borderId="0" xfId="34031" applyNumberFormat="1" applyFont="1" applyFill="1" applyBorder="1" applyAlignment="1">
      <alignment wrapText="1"/>
    </xf>
    <xf numFmtId="177" fontId="11" fillId="0" borderId="71" xfId="34031" applyFont="1" applyFill="1" applyBorder="1" applyAlignment="1">
      <alignment horizontal="center" wrapText="1"/>
    </xf>
    <xf numFmtId="177" fontId="11" fillId="0" borderId="72" xfId="34031" applyFont="1" applyFill="1" applyBorder="1" applyAlignment="1">
      <alignment horizontal="center" wrapText="1"/>
    </xf>
    <xf numFmtId="177" fontId="11" fillId="0" borderId="73" xfId="34031" applyFont="1" applyFill="1" applyBorder="1" applyAlignment="1">
      <alignment horizontal="center" wrapText="1"/>
    </xf>
    <xf numFmtId="177" fontId="11" fillId="0" borderId="2" xfId="34031" applyFont="1" applyFill="1" applyBorder="1" applyAlignment="1">
      <alignment horizontal="center" wrapText="1"/>
    </xf>
    <xf numFmtId="177" fontId="11" fillId="0" borderId="74" xfId="34031" applyFont="1" applyFill="1" applyBorder="1" applyAlignment="1">
      <alignment horizontal="center" wrapText="1"/>
    </xf>
    <xf numFmtId="177" fontId="11" fillId="0" borderId="17" xfId="34031" applyFont="1" applyFill="1" applyBorder="1" applyAlignment="1">
      <alignment horizontal="center" wrapText="1"/>
    </xf>
    <xf numFmtId="177" fontId="11" fillId="0" borderId="75" xfId="34031" applyFont="1" applyFill="1" applyBorder="1" applyAlignment="1">
      <alignment horizontal="center" wrapText="1"/>
    </xf>
    <xf numFmtId="0" fontId="107" fillId="47" borderId="76" xfId="0" applyFont="1" applyFill="1" applyBorder="1"/>
    <xf numFmtId="0" fontId="0" fillId="47" borderId="77" xfId="0" applyFill="1" applyBorder="1"/>
    <xf numFmtId="0" fontId="10" fillId="47" borderId="77" xfId="0" applyFont="1" applyFill="1" applyBorder="1"/>
    <xf numFmtId="0" fontId="0" fillId="47" borderId="78" xfId="0" applyFill="1" applyBorder="1"/>
    <xf numFmtId="0" fontId="10" fillId="47" borderId="0" xfId="0" applyFont="1" applyFill="1"/>
    <xf numFmtId="0" fontId="0" fillId="47" borderId="79" xfId="0" applyFill="1" applyBorder="1"/>
    <xf numFmtId="0" fontId="0" fillId="47" borderId="72" xfId="0" applyFill="1" applyBorder="1"/>
    <xf numFmtId="164" fontId="11" fillId="47" borderId="72" xfId="0" applyNumberFormat="1" applyFont="1" applyFill="1" applyBorder="1" applyAlignment="1">
      <alignment horizontal="left"/>
    </xf>
    <xf numFmtId="0" fontId="0" fillId="47" borderId="80" xfId="0" applyFill="1" applyBorder="1"/>
    <xf numFmtId="177" fontId="11" fillId="0" borderId="81" xfId="34031" applyFont="1" applyFill="1" applyBorder="1" applyAlignment="1">
      <alignment horizontal="center" wrapText="1"/>
    </xf>
    <xf numFmtId="0" fontId="0" fillId="0" borderId="71" xfId="0" applyBorder="1"/>
    <xf numFmtId="0" fontId="0" fillId="0" borderId="72" xfId="0" applyBorder="1"/>
    <xf numFmtId="0" fontId="33" fillId="37" borderId="82" xfId="0" applyFont="1" applyFill="1" applyBorder="1"/>
    <xf numFmtId="49" fontId="0" fillId="38" borderId="72" xfId="0" applyNumberFormat="1" applyFill="1" applyBorder="1"/>
    <xf numFmtId="0" fontId="41" fillId="38" borderId="72" xfId="55" quotePrefix="1" applyFill="1" applyBorder="1" applyAlignment="1" applyProtection="1"/>
    <xf numFmtId="49" fontId="0" fillId="37" borderId="72" xfId="0" applyNumberFormat="1" applyFill="1" applyBorder="1"/>
    <xf numFmtId="0" fontId="41" fillId="37" borderId="72" xfId="55" applyFill="1" applyBorder="1" applyAlignment="1" applyProtection="1"/>
    <xf numFmtId="49" fontId="31" fillId="0" borderId="72" xfId="4" applyFont="1" applyFill="1" applyBorder="1">
      <alignment horizontal="left"/>
    </xf>
    <xf numFmtId="0" fontId="31" fillId="0" borderId="72" xfId="49" applyNumberFormat="1" applyFont="1" applyFill="1" applyBorder="1">
      <alignment horizontal="centerContinuous" wrapText="1"/>
    </xf>
    <xf numFmtId="0" fontId="7" fillId="0" borderId="72" xfId="0" applyFont="1" applyBorder="1"/>
    <xf numFmtId="3" fontId="0" fillId="0" borderId="72" xfId="0" applyNumberFormat="1" applyBorder="1"/>
    <xf numFmtId="0" fontId="7" fillId="0" borderId="72" xfId="0" applyFont="1" applyBorder="1" applyAlignment="1">
      <alignment horizontal="centerContinuous"/>
    </xf>
    <xf numFmtId="0" fontId="0" fillId="0" borderId="76" xfId="0" applyBorder="1"/>
    <xf numFmtId="49" fontId="68" fillId="0" borderId="77" xfId="2" applyFont="1" applyBorder="1"/>
    <xf numFmtId="49" fontId="35" fillId="0" borderId="77" xfId="4" applyFill="1" applyBorder="1">
      <alignment horizontal="left"/>
    </xf>
    <xf numFmtId="177" fontId="0" fillId="0" borderId="77" xfId="0" applyNumberFormat="1" applyBorder="1"/>
    <xf numFmtId="0" fontId="0" fillId="0" borderId="77" xfId="0" applyBorder="1"/>
    <xf numFmtId="177" fontId="0" fillId="0" borderId="77" xfId="34031" applyFont="1" applyBorder="1"/>
    <xf numFmtId="177" fontId="10" fillId="0" borderId="72" xfId="34031" applyFont="1" applyFill="1" applyBorder="1"/>
    <xf numFmtId="3" fontId="0" fillId="0" borderId="76" xfId="0" applyNumberFormat="1" applyBorder="1" applyAlignment="1">
      <alignment horizontal="left" wrapText="1"/>
    </xf>
    <xf numFmtId="3" fontId="0" fillId="0" borderId="77" xfId="0" applyNumberFormat="1" applyBorder="1" applyAlignment="1">
      <alignment horizontal="left" wrapText="1"/>
    </xf>
    <xf numFmtId="3" fontId="0" fillId="0" borderId="77" xfId="0" applyNumberFormat="1" applyBorder="1" applyAlignment="1">
      <alignment wrapText="1"/>
    </xf>
    <xf numFmtId="49" fontId="68" fillId="0" borderId="72" xfId="2" applyFont="1" applyBorder="1"/>
    <xf numFmtId="0" fontId="11" fillId="0" borderId="71" xfId="0" applyFont="1" applyBorder="1"/>
    <xf numFmtId="0" fontId="11" fillId="0" borderId="72" xfId="0" applyFont="1" applyBorder="1"/>
    <xf numFmtId="3" fontId="0" fillId="0" borderId="71" xfId="0" applyNumberFormat="1" applyBorder="1" applyAlignment="1">
      <alignment wrapText="1"/>
    </xf>
    <xf numFmtId="3" fontId="0" fillId="0" borderId="72" xfId="0" applyNumberFormat="1" applyBorder="1" applyAlignment="1">
      <alignment wrapText="1"/>
    </xf>
    <xf numFmtId="177" fontId="31" fillId="0" borderId="72" xfId="34031" applyFont="1" applyFill="1" applyBorder="1" applyAlignment="1">
      <alignment horizontal="center" wrapText="1"/>
    </xf>
    <xf numFmtId="0" fontId="0" fillId="0" borderId="72" xfId="0" applyBorder="1" applyAlignment="1">
      <alignment wrapText="1"/>
    </xf>
    <xf numFmtId="177" fontId="0" fillId="0" borderId="72" xfId="34031" applyFont="1" applyFill="1" applyBorder="1"/>
    <xf numFmtId="3" fontId="10" fillId="0" borderId="72" xfId="0" applyNumberFormat="1" applyFont="1" applyBorder="1" applyAlignment="1">
      <alignment wrapText="1"/>
    </xf>
    <xf numFmtId="177" fontId="10" fillId="0" borderId="72" xfId="34031" applyFont="1" applyFill="1" applyBorder="1" applyAlignment="1">
      <alignment wrapText="1"/>
    </xf>
    <xf numFmtId="177" fontId="1" fillId="0" borderId="72" xfId="34031" applyFont="1" applyFill="1" applyBorder="1" applyAlignment="1">
      <alignment wrapText="1"/>
    </xf>
    <xf numFmtId="3" fontId="10" fillId="0" borderId="72" xfId="0" applyNumberFormat="1" applyFont="1" applyBorder="1"/>
    <xf numFmtId="0" fontId="11" fillId="0" borderId="77" xfId="0" applyFont="1" applyBorder="1"/>
    <xf numFmtId="0" fontId="73" fillId="0" borderId="76" xfId="34042" applyBorder="1"/>
    <xf numFmtId="49" fontId="27" fillId="0" borderId="77" xfId="1" applyBorder="1"/>
    <xf numFmtId="0" fontId="73" fillId="0" borderId="77" xfId="34042" applyBorder="1"/>
    <xf numFmtId="0" fontId="73" fillId="0" borderId="77" xfId="34042" applyBorder="1" applyAlignment="1">
      <alignment horizontal="centerContinuous"/>
    </xf>
    <xf numFmtId="0" fontId="24" fillId="0" borderId="72" xfId="49" applyNumberFormat="1" applyFill="1" applyBorder="1">
      <alignment horizontal="centerContinuous" wrapText="1"/>
    </xf>
    <xf numFmtId="177" fontId="0" fillId="0" borderId="72" xfId="34031" applyFont="1" applyBorder="1"/>
    <xf numFmtId="177" fontId="0" fillId="39" borderId="72" xfId="34031" applyFont="1" applyFill="1" applyBorder="1"/>
    <xf numFmtId="0" fontId="0" fillId="47" borderId="76" xfId="0" applyFill="1" applyBorder="1"/>
    <xf numFmtId="0" fontId="8" fillId="47" borderId="77" xfId="0" applyFont="1" applyFill="1" applyBorder="1" applyAlignment="1">
      <alignment horizontal="center"/>
    </xf>
    <xf numFmtId="1" fontId="0" fillId="0" borderId="77" xfId="0" applyNumberFormat="1" applyBorder="1" applyAlignment="1">
      <alignment horizontal="right"/>
    </xf>
    <xf numFmtId="0" fontId="73" fillId="39" borderId="57" xfId="34042" applyFill="1" applyBorder="1"/>
    <xf numFmtId="0" fontId="41" fillId="0" borderId="0" xfId="55" applyAlignment="1" applyProtection="1"/>
    <xf numFmtId="0" fontId="119" fillId="0" borderId="0" xfId="0" applyFont="1" applyAlignment="1">
      <alignment vertical="center"/>
    </xf>
    <xf numFmtId="0" fontId="121" fillId="72" borderId="83" xfId="0" applyFont="1" applyFill="1" applyBorder="1" applyAlignment="1">
      <alignment vertical="center" wrapText="1"/>
    </xf>
    <xf numFmtId="0" fontId="121" fillId="72" borderId="0" xfId="0" applyFont="1" applyFill="1" applyAlignment="1">
      <alignment vertical="center" wrapText="1"/>
    </xf>
    <xf numFmtId="0" fontId="122" fillId="73" borderId="0" xfId="0" applyFont="1" applyFill="1" applyAlignment="1">
      <alignment vertical="center" wrapText="1"/>
    </xf>
    <xf numFmtId="0" fontId="123" fillId="73" borderId="0" xfId="0" applyFont="1" applyFill="1" applyAlignment="1">
      <alignment horizontal="center" vertical="center" wrapText="1"/>
    </xf>
    <xf numFmtId="3" fontId="123" fillId="73" borderId="0" xfId="0" applyNumberFormat="1" applyFont="1" applyFill="1" applyAlignment="1">
      <alignment horizontal="center" vertical="center" wrapText="1"/>
    </xf>
    <xf numFmtId="0" fontId="124" fillId="0" borderId="0" xfId="0" applyFont="1"/>
    <xf numFmtId="0" fontId="72" fillId="0" borderId="0" xfId="0" applyFont="1" applyAlignment="1">
      <alignment horizontal="center"/>
    </xf>
    <xf numFmtId="3" fontId="0" fillId="0" borderId="84" xfId="0" applyNumberFormat="1" applyBorder="1" applyAlignment="1">
      <alignment horizontal="center"/>
    </xf>
    <xf numFmtId="0" fontId="120" fillId="0" borderId="84" xfId="0" applyFont="1" applyBorder="1" applyAlignment="1">
      <alignment horizontal="center" vertical="center" wrapText="1"/>
    </xf>
    <xf numFmtId="3" fontId="75" fillId="0" borderId="0" xfId="0" applyNumberFormat="1" applyFont="1"/>
    <xf numFmtId="3" fontId="0" fillId="0" borderId="0" xfId="0" applyNumberFormat="1" applyAlignment="1">
      <alignment horizontal="left"/>
    </xf>
    <xf numFmtId="188" fontId="0" fillId="0" borderId="58" xfId="0" applyNumberFormat="1" applyBorder="1"/>
    <xf numFmtId="192" fontId="0" fillId="0" borderId="0" xfId="0" applyNumberFormat="1"/>
    <xf numFmtId="2" fontId="57" fillId="0" borderId="0" xfId="1" applyNumberFormat="1" applyFont="1" applyFill="1" applyAlignment="1">
      <alignment horizontal="center" wrapText="1"/>
    </xf>
    <xf numFmtId="3" fontId="0" fillId="0" borderId="2" xfId="0" applyNumberFormat="1" applyBorder="1" applyAlignment="1">
      <alignment horizontal="left" wrapText="1"/>
    </xf>
    <xf numFmtId="3" fontId="0" fillId="0" borderId="0" xfId="0" applyNumberFormat="1" applyAlignment="1">
      <alignment horizontal="left" wrapText="1"/>
    </xf>
    <xf numFmtId="3" fontId="74" fillId="0" borderId="58" xfId="0" applyNumberFormat="1" applyFont="1" applyBorder="1" applyAlignment="1">
      <alignment horizontal="left" wrapText="1"/>
    </xf>
    <xf numFmtId="3" fontId="0" fillId="0" borderId="18" xfId="0" applyNumberFormat="1" applyBorder="1" applyAlignment="1">
      <alignment horizontal="left" wrapText="1"/>
    </xf>
    <xf numFmtId="3" fontId="0" fillId="0" borderId="72" xfId="0" applyNumberFormat="1" applyBorder="1" applyAlignment="1">
      <alignment horizontal="left" wrapText="1"/>
    </xf>
    <xf numFmtId="0" fontId="70" fillId="71" borderId="0" xfId="0" applyFont="1" applyFill="1" applyAlignment="1">
      <alignment horizontal="left" wrapText="1"/>
    </xf>
    <xf numFmtId="3" fontId="0" fillId="0" borderId="58" xfId="0" applyNumberFormat="1" applyBorder="1" applyAlignment="1">
      <alignment horizontal="left" wrapText="1"/>
    </xf>
    <xf numFmtId="3" fontId="0" fillId="0" borderId="0" xfId="0" applyNumberFormat="1" applyAlignment="1">
      <alignment horizontal="left" vertical="top" wrapText="1"/>
    </xf>
    <xf numFmtId="0" fontId="70" fillId="43" borderId="0" xfId="0" applyFont="1" applyFill="1" applyAlignment="1">
      <alignment horizontal="left" wrapText="1"/>
    </xf>
    <xf numFmtId="0" fontId="70" fillId="47" borderId="0" xfId="0" applyFont="1" applyFill="1" applyAlignment="1">
      <alignment horizontal="left" wrapText="1"/>
    </xf>
    <xf numFmtId="0" fontId="70" fillId="39" borderId="0" xfId="0" applyFont="1" applyFill="1" applyAlignment="1">
      <alignment horizontal="left" wrapText="1"/>
    </xf>
    <xf numFmtId="0" fontId="70" fillId="45" borderId="0" xfId="0" quotePrefix="1" applyFont="1" applyFill="1" applyAlignment="1">
      <alignment horizontal="left" wrapText="1"/>
    </xf>
    <xf numFmtId="0" fontId="70" fillId="45" borderId="0" xfId="0" applyFont="1" applyFill="1" applyAlignment="1">
      <alignment horizontal="left" wrapText="1"/>
    </xf>
    <xf numFmtId="0" fontId="11" fillId="0" borderId="18" xfId="0" applyFont="1" applyBorder="1" applyAlignment="1">
      <alignment wrapText="1"/>
    </xf>
    <xf numFmtId="0" fontId="11" fillId="0" borderId="0" xfId="0" applyFont="1" applyAlignment="1">
      <alignment horizontal="left" wrapText="1"/>
    </xf>
    <xf numFmtId="3" fontId="0" fillId="0" borderId="0" xfId="0" quotePrefix="1" applyNumberFormat="1" applyAlignment="1">
      <alignment horizontal="left" wrapText="1"/>
    </xf>
    <xf numFmtId="0" fontId="11" fillId="0" borderId="18" xfId="0" applyFont="1" applyBorder="1" applyAlignment="1">
      <alignment horizontal="left" wrapText="1"/>
    </xf>
    <xf numFmtId="0" fontId="36" fillId="0" borderId="58" xfId="0" applyFont="1" applyBorder="1" applyAlignment="1">
      <alignment wrapText="1"/>
    </xf>
    <xf numFmtId="0" fontId="21" fillId="41" borderId="0" xfId="3" applyNumberFormat="1" applyFont="1" applyFill="1" applyAlignment="1">
      <alignment horizontal="left" wrapText="1"/>
    </xf>
  </cellXfs>
  <cellStyles count="47087">
    <cellStyle name="20% - Accent1" xfId="4945" builtinId="30" hidden="1" customBuiltin="1"/>
    <cellStyle name="20% - Accent1" xfId="20838" builtinId="30" hidden="1" customBuiltin="1"/>
    <cellStyle name="20% - Accent1" xfId="5869" builtinId="30" hidden="1" customBuiltin="1"/>
    <cellStyle name="20% - Accent1" xfId="21" builtinId="30" hidden="1" customBuiltin="1"/>
    <cellStyle name="20% - Accent1" xfId="5740" builtinId="30" hidden="1" customBuiltin="1"/>
    <cellStyle name="20% - Accent1" xfId="5466" builtinId="30" hidden="1" customBuiltin="1"/>
    <cellStyle name="20% - Accent1" xfId="5821" builtinId="30" hidden="1" customBuiltin="1"/>
    <cellStyle name="20% - Accent1" xfId="69" builtinId="30" hidden="1" customBuiltin="1"/>
    <cellStyle name="20% - Accent1" xfId="4919" builtinId="30" hidden="1" customBuiltin="1"/>
    <cellStyle name="20% - Accent1" xfId="14286" builtinId="30" hidden="1" customBuiltin="1"/>
    <cellStyle name="20% - Accent1" xfId="14672" builtinId="30" hidden="1" customBuiltin="1"/>
    <cellStyle name="20% - Accent1" xfId="104" builtinId="30" hidden="1" customBuiltin="1"/>
    <cellStyle name="20% - Accent1" xfId="5132" builtinId="30" hidden="1" customBuiltin="1"/>
    <cellStyle name="20% - Accent1" xfId="6178" builtinId="30" hidden="1" customBuiltin="1"/>
    <cellStyle name="20% - Accent1" xfId="14605" builtinId="30" hidden="1" customBuiltin="1"/>
    <cellStyle name="20% - Accent1" xfId="147" builtinId="30" hidden="1" customBuiltin="1"/>
    <cellStyle name="20% - Accent1" xfId="10869" builtinId="30" hidden="1" customBuiltin="1"/>
    <cellStyle name="20% - Accent1" xfId="8308" builtinId="30" hidden="1" customBuiltin="1"/>
    <cellStyle name="20% - Accent1" xfId="17032" builtinId="30" hidden="1" customBuiltin="1"/>
    <cellStyle name="20% - Accent1" xfId="189" builtinId="30" hidden="1" customBuiltin="1"/>
    <cellStyle name="20% - Accent1" xfId="7751" builtinId="30" hidden="1" customBuiltin="1"/>
    <cellStyle name="20% - Accent1" xfId="4234" builtinId="30" hidden="1" customBuiltin="1"/>
    <cellStyle name="20% - Accent1" xfId="4600" builtinId="30" hidden="1" customBuiltin="1"/>
    <cellStyle name="20% - Accent1" xfId="223" builtinId="30" hidden="1" customBuiltin="1"/>
    <cellStyle name="20% - Accent1" xfId="5198" builtinId="30" hidden="1" customBuiltin="1"/>
    <cellStyle name="20% - Accent1" xfId="17559" builtinId="30" hidden="1" customBuiltin="1"/>
    <cellStyle name="20% - Accent1" xfId="14133" builtinId="30" hidden="1" customBuiltin="1"/>
    <cellStyle name="20% - Accent1" xfId="260" builtinId="30" hidden="1" customBuiltin="1"/>
    <cellStyle name="20% - Accent1" xfId="10853" builtinId="30" hidden="1" customBuiltin="1"/>
    <cellStyle name="20% - Accent1" xfId="14526" builtinId="30" hidden="1" customBuiltin="1"/>
    <cellStyle name="20% - Accent1" xfId="17040" builtinId="30" hidden="1" customBuiltin="1"/>
    <cellStyle name="20% - Accent1" xfId="297" builtinId="30" hidden="1" customBuiltin="1"/>
    <cellStyle name="20% - Accent1" xfId="8305" builtinId="30" hidden="1" customBuiltin="1"/>
    <cellStyle name="20% - Accent1" xfId="16988" builtinId="30" hidden="1" customBuiltin="1"/>
    <cellStyle name="20% - Accent1" xfId="5642" builtinId="30" hidden="1" customBuiltin="1"/>
    <cellStyle name="20% - Accent1" xfId="331" builtinId="30" hidden="1" customBuiltin="1"/>
    <cellStyle name="20% - Accent1" xfId="8380" builtinId="30" hidden="1" customBuiltin="1"/>
    <cellStyle name="20% - Accent1" xfId="14164" builtinId="30" hidden="1" customBuiltin="1"/>
    <cellStyle name="20% - Accent1" xfId="6055" builtinId="30" hidden="1" customBuiltin="1"/>
    <cellStyle name="20% - Accent1" xfId="366" builtinId="30" hidden="1" customBuiltin="1"/>
    <cellStyle name="20% - Accent1" xfId="4257" builtinId="30" hidden="1" customBuiltin="1"/>
    <cellStyle name="20% - Accent1" xfId="6469" builtinId="30" hidden="1" customBuiltin="1"/>
    <cellStyle name="20% - Accent1" xfId="5343" builtinId="30" hidden="1" customBuiltin="1"/>
    <cellStyle name="20% - Accent1" xfId="3917" builtinId="30" hidden="1" customBuiltin="1"/>
    <cellStyle name="20% - Accent1" xfId="4059" builtinId="30" hidden="1" customBuiltin="1"/>
    <cellStyle name="20% - Accent1" xfId="16981" builtinId="30" hidden="1" customBuiltin="1"/>
    <cellStyle name="20% - Accent1" xfId="8510" builtinId="30" hidden="1" customBuiltin="1"/>
    <cellStyle name="20% - Accent1" xfId="3951" builtinId="30" hidden="1" customBuiltin="1"/>
    <cellStyle name="20% - Accent1" xfId="4025" builtinId="30" hidden="1" customBuiltin="1"/>
    <cellStyle name="20% - Accent1" xfId="6279" builtinId="30" hidden="1" customBuiltin="1"/>
    <cellStyle name="20% - Accent1" xfId="8926" builtinId="30" hidden="1" customBuiltin="1"/>
    <cellStyle name="20% - Accent1" xfId="3988" builtinId="30" hidden="1" customBuiltin="1"/>
    <cellStyle name="20% - Accent1 10" xfId="5499" hidden="1" xr:uid="{00000000-0005-0000-0000-00003B000000}"/>
    <cellStyle name="20% - Accent1 10" xfId="7406" hidden="1" xr:uid="{00000000-0005-0000-0000-00003A000000}"/>
    <cellStyle name="20% - Accent1 10" xfId="5625" hidden="1" xr:uid="{00000000-0005-0000-0000-00003C000000}"/>
    <cellStyle name="20% - Accent1 10" xfId="10693" hidden="1" xr:uid="{00000000-0005-0000-0000-000041000000}"/>
    <cellStyle name="20% - Accent1 10" xfId="1169" hidden="1" xr:uid="{00000000-0005-0000-0000-000036000000}"/>
    <cellStyle name="20% - Accent1 10" xfId="13840" hidden="1" xr:uid="{00000000-0005-0000-0000-000040000000}"/>
    <cellStyle name="20% - Accent1 10" xfId="5076" hidden="1" xr:uid="{00000000-0005-0000-0000-000043000000}"/>
    <cellStyle name="20% - Accent1 10" xfId="1511" hidden="1" xr:uid="{00000000-0005-0000-0000-000037000000}"/>
    <cellStyle name="20% - Accent1 10" xfId="13498" hidden="1" xr:uid="{00000000-0005-0000-0000-00003F000000}"/>
    <cellStyle name="20% - Accent1 10" xfId="848" hidden="1" xr:uid="{00000000-0005-0000-0000-000035000000}"/>
    <cellStyle name="20% - Accent1 10" xfId="19581" hidden="1" xr:uid="{00000000-0005-0000-0000-000045000000}"/>
    <cellStyle name="20% - Accent1 10" xfId="8381" hidden="1" xr:uid="{00000000-0005-0000-0000-000042000000}"/>
    <cellStyle name="20% - Accent1 10" xfId="13177" hidden="1" xr:uid="{00000000-0005-0000-0000-00003E000000}"/>
    <cellStyle name="20% - Accent1 10" xfId="25679" hidden="1" xr:uid="{00000000-0005-0000-0000-00004A000000}"/>
    <cellStyle name="20% - Accent1 10" xfId="4875" hidden="1" xr:uid="{00000000-0005-0000-0000-00003D000000}"/>
    <cellStyle name="20% - Accent1 10" xfId="524" hidden="1" xr:uid="{00000000-0005-0000-0000-000034000000}"/>
    <cellStyle name="20% - Accent1 10" xfId="6738" hidden="1" xr:uid="{00000000-0005-0000-0000-000038000000}"/>
    <cellStyle name="20% - Accent1 10" xfId="19259" hidden="1" xr:uid="{00000000-0005-0000-0000-000044000000}"/>
    <cellStyle name="20% - Accent1 10" xfId="19923" hidden="1" xr:uid="{00000000-0005-0000-0000-000046000000}"/>
    <cellStyle name="20% - Accent1 10" xfId="28569" hidden="1" xr:uid="{00000000-0005-0000-0000-00004D000000}"/>
    <cellStyle name="20% - Accent1 10" xfId="31886" hidden="1" xr:uid="{00000000-0005-0000-0000-000073000000}"/>
    <cellStyle name="20% - Accent1 10" xfId="28645" hidden="1" xr:uid="{00000000-0005-0000-0000-00004E000000}"/>
    <cellStyle name="20% - Accent1 10" xfId="7060" hidden="1" xr:uid="{00000000-0005-0000-0000-000039000000}"/>
    <cellStyle name="20% - Accent1 10" xfId="32100" hidden="1" xr:uid="{00000000-0005-0000-0000-000068000000}"/>
    <cellStyle name="20% - Accent1 10" xfId="22512" hidden="1" xr:uid="{00000000-0005-0000-0000-000047000000}"/>
    <cellStyle name="20% - Accent1 10" xfId="23176" hidden="1" xr:uid="{00000000-0005-0000-0000-000049000000}"/>
    <cellStyle name="20% - Accent1 10" xfId="26000" hidden="1" xr:uid="{00000000-0005-0000-0000-00004B000000}"/>
    <cellStyle name="20% - Accent1 10" xfId="28723" hidden="1" xr:uid="{00000000-0005-0000-0000-00004F000000}"/>
    <cellStyle name="20% - Accent1 10" xfId="29308" hidden="1" xr:uid="{00000000-0005-0000-0000-000050000000}"/>
    <cellStyle name="20% - Accent1 10" xfId="29384" hidden="1" xr:uid="{00000000-0005-0000-0000-000051000000}"/>
    <cellStyle name="20% - Accent1 10" xfId="30511" hidden="1" xr:uid="{00000000-0005-0000-0000-00005D000000}"/>
    <cellStyle name="20% - Accent1 10" xfId="30926" hidden="1" xr:uid="{00000000-0005-0000-0000-000061000000}"/>
    <cellStyle name="20% - Accent1 10" xfId="31515" hidden="1" xr:uid="{00000000-0005-0000-0000-000067000000}"/>
    <cellStyle name="20% - Accent1 10" xfId="29463" hidden="1" xr:uid="{00000000-0005-0000-0000-000052000000}"/>
    <cellStyle name="20% - Accent1 10" xfId="30057" hidden="1" xr:uid="{00000000-0005-0000-0000-000058000000}"/>
    <cellStyle name="20% - Accent1 10" xfId="29153" hidden="1" xr:uid="{00000000-0005-0000-0000-000053000000}"/>
    <cellStyle name="20% - Accent1 10" xfId="29094" hidden="1" xr:uid="{00000000-0005-0000-0000-00005B000000}"/>
    <cellStyle name="20% - Accent1 10" xfId="29169" hidden="1" xr:uid="{00000000-0005-0000-0000-000054000000}"/>
    <cellStyle name="20% - Accent1 10" xfId="30435" hidden="1" xr:uid="{00000000-0005-0000-0000-00005C000000}"/>
    <cellStyle name="20% - Accent1 10" xfId="30772" hidden="1" xr:uid="{00000000-0005-0000-0000-00005F000000}"/>
    <cellStyle name="20% - Accent1 10" xfId="29064" hidden="1" xr:uid="{00000000-0005-0000-0000-000055000000}"/>
    <cellStyle name="20% - Accent1 10" xfId="30848" hidden="1" xr:uid="{00000000-0005-0000-0000-000060000000}"/>
    <cellStyle name="20% - Accent1 10" xfId="31185" hidden="1" xr:uid="{00000000-0005-0000-0000-000063000000}"/>
    <cellStyle name="20% - Accent1 10" xfId="31287" hidden="1" xr:uid="{00000000-0005-0000-0000-000064000000}"/>
    <cellStyle name="20% - Accent1 10" xfId="29979" hidden="1" xr:uid="{00000000-0005-0000-0000-000057000000}"/>
    <cellStyle name="20% - Accent1 10" xfId="31361" hidden="1" xr:uid="{00000000-0005-0000-0000-000065000000}"/>
    <cellStyle name="20% - Accent1 10" xfId="31437" hidden="1" xr:uid="{00000000-0005-0000-0000-000066000000}"/>
    <cellStyle name="20% - Accent1 10" xfId="31109" hidden="1" xr:uid="{00000000-0005-0000-0000-000062000000}"/>
    <cellStyle name="20% - Accent1 10" xfId="30589" hidden="1" xr:uid="{00000000-0005-0000-0000-00005E000000}"/>
    <cellStyle name="20% - Accent1 10" xfId="29711" hidden="1" xr:uid="{00000000-0005-0000-0000-000059000000}"/>
    <cellStyle name="20% - Accent1 10" xfId="29903" hidden="1" xr:uid="{00000000-0005-0000-0000-000056000000}"/>
    <cellStyle name="20% - Accent1 10" xfId="29569" hidden="1" xr:uid="{00000000-0005-0000-0000-00005A000000}"/>
    <cellStyle name="20% - Accent1 10" xfId="28495" hidden="1" xr:uid="{00000000-0005-0000-0000-00004C000000}"/>
    <cellStyle name="20% - Accent1 10" xfId="33564" hidden="1" xr:uid="{00000000-0005-0000-0000-000077000000}"/>
    <cellStyle name="20% - Accent1 10" xfId="32255" hidden="1" xr:uid="{00000000-0005-0000-0000-00006A000000}"/>
    <cellStyle name="20% - Accent1 10" xfId="33303" hidden="1" xr:uid="{00000000-0005-0000-0000-000075000000}"/>
    <cellStyle name="20% - Accent1 10" xfId="32695" hidden="1" xr:uid="{00000000-0005-0000-0000-00006E000000}"/>
    <cellStyle name="20% - Accent1 10" xfId="33718" hidden="1" xr:uid="{00000000-0005-0000-0000-000079000000}"/>
    <cellStyle name="20% - Accent1 10" xfId="32503" hidden="1" xr:uid="{00000000-0005-0000-0000-000071000000}"/>
    <cellStyle name="20% - Accent1 10" xfId="33227" hidden="1" xr:uid="{00000000-0005-0000-0000-000074000000}"/>
    <cellStyle name="20% - Accent1 10" xfId="32176" hidden="1" xr:uid="{00000000-0005-0000-0000-000069000000}"/>
    <cellStyle name="20% - Accent1 10" xfId="31856" hidden="1" xr:uid="{00000000-0005-0000-0000-00006D000000}"/>
    <cellStyle name="20% - Accent1 10" xfId="33977" hidden="1" xr:uid="{00000000-0005-0000-0000-00007B000000}"/>
    <cellStyle name="20% - Accent1 10" xfId="33381" hidden="1" xr:uid="{00000000-0005-0000-0000-000076000000}"/>
    <cellStyle name="20% - Accent1 10" xfId="22834" hidden="1" xr:uid="{00000000-0005-0000-0000-000048000000}"/>
    <cellStyle name="20% - Accent1 10" xfId="32849" hidden="1" xr:uid="{00000000-0005-0000-0000-000070000000}"/>
    <cellStyle name="20% - Accent1 10" xfId="33901" hidden="1" xr:uid="{00000000-0005-0000-0000-00007A000000}"/>
    <cellStyle name="20% - Accent1 10" xfId="32771" hidden="1" xr:uid="{00000000-0005-0000-0000-00006F000000}"/>
    <cellStyle name="20% - Accent1 10" xfId="32361" hidden="1" xr:uid="{00000000-0005-0000-0000-000072000000}"/>
    <cellStyle name="20% - Accent1 10" xfId="33640" hidden="1" xr:uid="{00000000-0005-0000-0000-000078000000}"/>
    <cellStyle name="20% - Accent1 10" xfId="31961" hidden="1" xr:uid="{00000000-0005-0000-0000-00006C000000}"/>
    <cellStyle name="20% - Accent1 10" xfId="31945" hidden="1" xr:uid="{00000000-0005-0000-0000-00006B000000}"/>
    <cellStyle name="20% - Accent1 11" xfId="31122" hidden="1" xr:uid="{00000000-0005-0000-0000-0000AA000000}"/>
    <cellStyle name="20% - Accent1 11" xfId="1205" hidden="1" xr:uid="{00000000-0005-0000-0000-00007E000000}"/>
    <cellStyle name="20% - Accent1 11" xfId="29036" hidden="1" xr:uid="{00000000-0005-0000-0000-0000A3000000}"/>
    <cellStyle name="20% - Accent1 11" xfId="6774" hidden="1" xr:uid="{00000000-0005-0000-0000-000080000000}"/>
    <cellStyle name="20% - Accent1 11" xfId="10621" hidden="1" xr:uid="{00000000-0005-0000-0000-000083000000}"/>
    <cellStyle name="20% - Accent1 11" xfId="4650" hidden="1" xr:uid="{00000000-0005-0000-0000-00008B000000}"/>
    <cellStyle name="20% - Accent1 11" xfId="32784" hidden="1" xr:uid="{00000000-0005-0000-0000-0000B7000000}"/>
    <cellStyle name="20% - Accent1 11" xfId="7096" hidden="1" xr:uid="{00000000-0005-0000-0000-000081000000}"/>
    <cellStyle name="20% - Accent1 11" xfId="884" hidden="1" xr:uid="{00000000-0005-0000-0000-00007D000000}"/>
    <cellStyle name="20% - Accent1 11" xfId="13534" hidden="1" xr:uid="{00000000-0005-0000-0000-000087000000}"/>
    <cellStyle name="20% - Accent1 11" xfId="22870" hidden="1" xr:uid="{00000000-0005-0000-0000-000090000000}"/>
    <cellStyle name="20% - Accent1 11" xfId="28658" hidden="1" xr:uid="{00000000-0005-0000-0000-000096000000}"/>
    <cellStyle name="20% - Accent1 11" xfId="30939" hidden="1" xr:uid="{00000000-0005-0000-0000-0000A9000000}"/>
    <cellStyle name="20% - Accent1 11" xfId="33731" hidden="1" xr:uid="{00000000-0005-0000-0000-0000C1000000}"/>
    <cellStyle name="20% - Accent1 11" xfId="29916" hidden="1" xr:uid="{00000000-0005-0000-0000-00009E000000}"/>
    <cellStyle name="20% - Accent1 11" xfId="5566" hidden="1" xr:uid="{00000000-0005-0000-0000-000084000000}"/>
    <cellStyle name="20% - Accent1 11" xfId="19296" hidden="1" xr:uid="{00000000-0005-0000-0000-00008C000000}"/>
    <cellStyle name="20% - Accent1 11" xfId="22549" hidden="1" xr:uid="{00000000-0005-0000-0000-00008F000000}"/>
    <cellStyle name="20% - Accent1 11" xfId="28582" hidden="1" xr:uid="{00000000-0005-0000-0000-000095000000}"/>
    <cellStyle name="20% - Accent1 11" xfId="19959" hidden="1" xr:uid="{00000000-0005-0000-0000-00008E000000}"/>
    <cellStyle name="20% - Accent1 11" xfId="26036" hidden="1" xr:uid="{00000000-0005-0000-0000-000093000000}"/>
    <cellStyle name="20% - Accent1 11" xfId="19617" hidden="1" xr:uid="{00000000-0005-0000-0000-00008D000000}"/>
    <cellStyle name="20% - Accent1 11" xfId="30524" hidden="1" xr:uid="{00000000-0005-0000-0000-0000A5000000}"/>
    <cellStyle name="20% - Accent1 11" xfId="29321" hidden="1" xr:uid="{00000000-0005-0000-0000-000098000000}"/>
    <cellStyle name="20% - Accent1 11" xfId="32862" hidden="1" xr:uid="{00000000-0005-0000-0000-0000B8000000}"/>
    <cellStyle name="20% - Accent1 11" xfId="13213" hidden="1" xr:uid="{00000000-0005-0000-0000-000086000000}"/>
    <cellStyle name="20% - Accent1 11" xfId="6188" hidden="1" xr:uid="{00000000-0005-0000-0000-000085000000}"/>
    <cellStyle name="20% - Accent1 11" xfId="31374" hidden="1" xr:uid="{00000000-0005-0000-0000-0000AD000000}"/>
    <cellStyle name="20% - Accent1 11" xfId="28508" hidden="1" xr:uid="{00000000-0005-0000-0000-000094000000}"/>
    <cellStyle name="20% - Accent1 11" xfId="25715" hidden="1" xr:uid="{00000000-0005-0000-0000-000092000000}"/>
    <cellStyle name="20% - Accent1 11" xfId="29476" hidden="1" xr:uid="{00000000-0005-0000-0000-00009A000000}"/>
    <cellStyle name="20% - Accent1 11" xfId="29164" hidden="1" xr:uid="{00000000-0005-0000-0000-00009C000000}"/>
    <cellStyle name="20% - Accent1 11" xfId="32268" hidden="1" xr:uid="{00000000-0005-0000-0000-0000B2000000}"/>
    <cellStyle name="20% - Accent1 11" xfId="30070" hidden="1" xr:uid="{00000000-0005-0000-0000-0000A0000000}"/>
    <cellStyle name="20% - Accent1 11" xfId="29703" hidden="1" xr:uid="{00000000-0005-0000-0000-00009B000000}"/>
    <cellStyle name="20% - Accent1 11" xfId="560" hidden="1" xr:uid="{00000000-0005-0000-0000-00007C000000}"/>
    <cellStyle name="20% - Accent1 11" xfId="30448" hidden="1" xr:uid="{00000000-0005-0000-0000-0000A4000000}"/>
    <cellStyle name="20% - Accent1 11" xfId="6319" hidden="1" xr:uid="{00000000-0005-0000-0000-00008A000000}"/>
    <cellStyle name="20% - Accent1 11" xfId="32028" hidden="1" xr:uid="{00000000-0005-0000-0000-0000B5000000}"/>
    <cellStyle name="20% - Accent1 11" xfId="7442" hidden="1" xr:uid="{00000000-0005-0000-0000-000082000000}"/>
    <cellStyle name="20% - Accent1 11" xfId="30267" hidden="1" xr:uid="{00000000-0005-0000-0000-0000A1000000}"/>
    <cellStyle name="20% - Accent1 11" xfId="29992" hidden="1" xr:uid="{00000000-0005-0000-0000-00009F000000}"/>
    <cellStyle name="20% - Accent1 11" xfId="30602" hidden="1" xr:uid="{00000000-0005-0000-0000-0000A6000000}"/>
    <cellStyle name="20% - Accent1 11" xfId="30861" hidden="1" xr:uid="{00000000-0005-0000-0000-0000A8000000}"/>
    <cellStyle name="20% - Accent1 11" xfId="28736" hidden="1" xr:uid="{00000000-0005-0000-0000-000097000000}"/>
    <cellStyle name="20% - Accent1 11" xfId="31198" hidden="1" xr:uid="{00000000-0005-0000-0000-0000AB000000}"/>
    <cellStyle name="20% - Accent1 11" xfId="33990" hidden="1" xr:uid="{00000000-0005-0000-0000-0000C3000000}"/>
    <cellStyle name="20% - Accent1 11" xfId="31528" hidden="1" xr:uid="{00000000-0005-0000-0000-0000AF000000}"/>
    <cellStyle name="20% - Accent1 11" xfId="33059" hidden="1" xr:uid="{00000000-0005-0000-0000-0000B9000000}"/>
    <cellStyle name="20% - Accent1 11" xfId="13876" hidden="1" xr:uid="{00000000-0005-0000-0000-000088000000}"/>
    <cellStyle name="20% - Accent1 11" xfId="33394" hidden="1" xr:uid="{00000000-0005-0000-0000-0000BE000000}"/>
    <cellStyle name="20% - Accent1 11" xfId="31300" hidden="1" xr:uid="{00000000-0005-0000-0000-0000AC000000}"/>
    <cellStyle name="20% - Accent1 11" xfId="30785" hidden="1" xr:uid="{00000000-0005-0000-0000-0000A7000000}"/>
    <cellStyle name="20% - Accent1 11" xfId="31956" hidden="1" xr:uid="{00000000-0005-0000-0000-0000B4000000}"/>
    <cellStyle name="20% - Accent1 11" xfId="29259" hidden="1" xr:uid="{00000000-0005-0000-0000-0000A2000000}"/>
    <cellStyle name="20% - Accent1 11" xfId="33653" hidden="1" xr:uid="{00000000-0005-0000-0000-0000C0000000}"/>
    <cellStyle name="20% - Accent1 11" xfId="32708" hidden="1" xr:uid="{00000000-0005-0000-0000-0000B6000000}"/>
    <cellStyle name="20% - Accent1 11" xfId="29236" hidden="1" xr:uid="{00000000-0005-0000-0000-00009D000000}"/>
    <cellStyle name="20% - Accent1 11" xfId="32189" hidden="1" xr:uid="{00000000-0005-0000-0000-0000B1000000}"/>
    <cellStyle name="20% - Accent1 11" xfId="1547" hidden="1" xr:uid="{00000000-0005-0000-0000-00007F000000}"/>
    <cellStyle name="20% - Accent1 11" xfId="23212" hidden="1" xr:uid="{00000000-0005-0000-0000-000091000000}"/>
    <cellStyle name="20% - Accent1 11" xfId="32113" hidden="1" xr:uid="{00000000-0005-0000-0000-0000B0000000}"/>
    <cellStyle name="20% - Accent1 11" xfId="32495" hidden="1" xr:uid="{00000000-0005-0000-0000-0000B3000000}"/>
    <cellStyle name="20% - Accent1 11" xfId="31828" hidden="1" xr:uid="{00000000-0005-0000-0000-0000BB000000}"/>
    <cellStyle name="20% - Accent1 11" xfId="33577" hidden="1" xr:uid="{00000000-0005-0000-0000-0000BF000000}"/>
    <cellStyle name="20% - Accent1 11" xfId="32051" hidden="1" xr:uid="{00000000-0005-0000-0000-0000BA000000}"/>
    <cellStyle name="20% - Accent1 11" xfId="16843" hidden="1" xr:uid="{00000000-0005-0000-0000-000089000000}"/>
    <cellStyle name="20% - Accent1 11" xfId="33316" hidden="1" xr:uid="{00000000-0005-0000-0000-0000BD000000}"/>
    <cellStyle name="20% - Accent1 11" xfId="33914" hidden="1" xr:uid="{00000000-0005-0000-0000-0000C2000000}"/>
    <cellStyle name="20% - Accent1 11" xfId="33240" hidden="1" xr:uid="{00000000-0005-0000-0000-0000BC000000}"/>
    <cellStyle name="20% - Accent1 11" xfId="31450" hidden="1" xr:uid="{00000000-0005-0000-0000-0000AE000000}"/>
    <cellStyle name="20% - Accent1 11" xfId="29397" hidden="1" xr:uid="{00000000-0005-0000-0000-000099000000}"/>
    <cellStyle name="20% - Accent1 12" xfId="32797" hidden="1" xr:uid="{00000000-0005-0000-0000-0000FF000000}"/>
    <cellStyle name="20% - Accent1 12" xfId="31541" hidden="1" xr:uid="{00000000-0005-0000-0000-0000F7000000}"/>
    <cellStyle name="20% - Accent1 12" xfId="7130" hidden="1" xr:uid="{00000000-0005-0000-0000-0000C9000000}"/>
    <cellStyle name="20% - Accent1 12" xfId="31863" hidden="1" xr:uid="{00000000-0005-0000-0000-0000FD000000}"/>
    <cellStyle name="20% - Accent1 12" xfId="30799" hidden="1" xr:uid="{00000000-0005-0000-0000-0000EF000000}"/>
    <cellStyle name="20% - Accent1 12" xfId="1239" hidden="1" xr:uid="{00000000-0005-0000-0000-0000C6000000}"/>
    <cellStyle name="20% - Accent1 12" xfId="13910" hidden="1" xr:uid="{00000000-0005-0000-0000-0000D0000000}"/>
    <cellStyle name="20% - Accent1 12" xfId="32127" hidden="1" xr:uid="{00000000-0005-0000-0000-0000F8000000}"/>
    <cellStyle name="20% - Accent1 12" xfId="32202" hidden="1" xr:uid="{00000000-0005-0000-0000-0000F9000000}"/>
    <cellStyle name="20% - Accent1 12" xfId="32281" hidden="1" xr:uid="{00000000-0005-0000-0000-0000FA000000}"/>
    <cellStyle name="20% - Accent1 12" xfId="31944" hidden="1" xr:uid="{00000000-0005-0000-0000-0000FB000000}"/>
    <cellStyle name="20% - Accent1 12" xfId="31894" hidden="1" xr:uid="{00000000-0005-0000-0000-0000FC000000}"/>
    <cellStyle name="20% - Accent1 12" xfId="33407" hidden="1" xr:uid="{00000000-0005-0000-0000-000006010000}"/>
    <cellStyle name="20% - Accent1 12" xfId="32875" hidden="1" xr:uid="{00000000-0005-0000-0000-000000010000}"/>
    <cellStyle name="20% - Accent1 12" xfId="32346" hidden="1" xr:uid="{00000000-0005-0000-0000-000001010000}"/>
    <cellStyle name="20% - Accent1 12" xfId="32036" hidden="1" xr:uid="{00000000-0005-0000-0000-000002010000}"/>
    <cellStyle name="20% - Accent1 12" xfId="32390" hidden="1" xr:uid="{00000000-0005-0000-0000-000003010000}"/>
    <cellStyle name="20% - Accent1 12" xfId="33254" hidden="1" xr:uid="{00000000-0005-0000-0000-000004010000}"/>
    <cellStyle name="20% - Accent1 12" xfId="19993" hidden="1" xr:uid="{00000000-0005-0000-0000-0000D6000000}"/>
    <cellStyle name="20% - Accent1 12" xfId="30537" hidden="1" xr:uid="{00000000-0005-0000-0000-0000ED000000}"/>
    <cellStyle name="20% - Accent1 12" xfId="6809" hidden="1" xr:uid="{00000000-0005-0000-0000-0000C8000000}"/>
    <cellStyle name="20% - Accent1 12" xfId="8210" hidden="1" xr:uid="{00000000-0005-0000-0000-0000D1000000}"/>
    <cellStyle name="20% - Accent1 12" xfId="6224" hidden="1" xr:uid="{00000000-0005-0000-0000-0000D2000000}"/>
    <cellStyle name="20% - Accent1 12" xfId="9457" hidden="1" xr:uid="{00000000-0005-0000-0000-0000D3000000}"/>
    <cellStyle name="20% - Accent1 12" xfId="19331" hidden="1" xr:uid="{00000000-0005-0000-0000-0000D4000000}"/>
    <cellStyle name="20% - Accent1 12" xfId="19651" hidden="1" xr:uid="{00000000-0005-0000-0000-0000D5000000}"/>
    <cellStyle name="20% - Accent1 12" xfId="28671" hidden="1" xr:uid="{00000000-0005-0000-0000-0000DE000000}"/>
    <cellStyle name="20% - Accent1 12" xfId="919" hidden="1" xr:uid="{00000000-0005-0000-0000-0000C5000000}"/>
    <cellStyle name="20% - Accent1 12" xfId="23246" hidden="1" xr:uid="{00000000-0005-0000-0000-0000D9000000}"/>
    <cellStyle name="20% - Accent1 12" xfId="25750" hidden="1" xr:uid="{00000000-0005-0000-0000-0000DA000000}"/>
    <cellStyle name="20% - Accent1 12" xfId="26070" hidden="1" xr:uid="{00000000-0005-0000-0000-0000DB000000}"/>
    <cellStyle name="20% - Accent1 12" xfId="28521" hidden="1" xr:uid="{00000000-0005-0000-0000-0000DC000000}"/>
    <cellStyle name="20% - Accent1 12" xfId="28596" hidden="1" xr:uid="{00000000-0005-0000-0000-0000DD000000}"/>
    <cellStyle name="20% - Accent1 12" xfId="1581" hidden="1" xr:uid="{00000000-0005-0000-0000-0000C7000000}"/>
    <cellStyle name="20% - Accent1 12" xfId="594" hidden="1" xr:uid="{00000000-0005-0000-0000-0000C4000000}"/>
    <cellStyle name="20% - Accent1 12" xfId="5495" hidden="1" xr:uid="{00000000-0005-0000-0000-0000CB000000}"/>
    <cellStyle name="20% - Accent1 12" xfId="5147" hidden="1" xr:uid="{00000000-0005-0000-0000-0000CC000000}"/>
    <cellStyle name="20% - Accent1 12" xfId="4934" hidden="1" xr:uid="{00000000-0005-0000-0000-0000CD000000}"/>
    <cellStyle name="20% - Accent1 12" xfId="13248" hidden="1" xr:uid="{00000000-0005-0000-0000-0000CE000000}"/>
    <cellStyle name="20% - Accent1 12" xfId="13568" hidden="1" xr:uid="{00000000-0005-0000-0000-0000CF000000}"/>
    <cellStyle name="20% - Accent1 12" xfId="30462" hidden="1" xr:uid="{00000000-0005-0000-0000-0000EC000000}"/>
    <cellStyle name="20% - Accent1 12" xfId="31463" hidden="1" xr:uid="{00000000-0005-0000-0000-0000F6000000}"/>
    <cellStyle name="20% - Accent1 12" xfId="30615" hidden="1" xr:uid="{00000000-0005-0000-0000-0000EE000000}"/>
    <cellStyle name="20% - Accent1 12" xfId="34003" hidden="1" xr:uid="{00000000-0005-0000-0000-00000B010000}"/>
    <cellStyle name="20% - Accent1 12" xfId="30005" hidden="1" xr:uid="{00000000-0005-0000-0000-0000E7000000}"/>
    <cellStyle name="20% - Accent1 12" xfId="30083" hidden="1" xr:uid="{00000000-0005-0000-0000-0000E8000000}"/>
    <cellStyle name="20% - Accent1 12" xfId="29554" hidden="1" xr:uid="{00000000-0005-0000-0000-0000E9000000}"/>
    <cellStyle name="20% - Accent1 12" xfId="29244" hidden="1" xr:uid="{00000000-0005-0000-0000-0000EA000000}"/>
    <cellStyle name="20% - Accent1 12" xfId="29598" hidden="1" xr:uid="{00000000-0005-0000-0000-0000EB000000}"/>
    <cellStyle name="20% - Accent1 12" xfId="31388" hidden="1" xr:uid="{00000000-0005-0000-0000-0000F5000000}"/>
    <cellStyle name="20% - Accent1 12" xfId="22584" hidden="1" xr:uid="{00000000-0005-0000-0000-0000D7000000}"/>
    <cellStyle name="20% - Accent1 12" xfId="33591" hidden="1" xr:uid="{00000000-0005-0000-0000-000007010000}"/>
    <cellStyle name="20% - Accent1 12" xfId="30874" hidden="1" xr:uid="{00000000-0005-0000-0000-0000F0000000}"/>
    <cellStyle name="20% - Accent1 12" xfId="30952" hidden="1" xr:uid="{00000000-0005-0000-0000-0000F1000000}"/>
    <cellStyle name="20% - Accent1 12" xfId="31136" hidden="1" xr:uid="{00000000-0005-0000-0000-0000F2000000}"/>
    <cellStyle name="20% - Accent1 12" xfId="31211" hidden="1" xr:uid="{00000000-0005-0000-0000-0000F3000000}"/>
    <cellStyle name="20% - Accent1 12" xfId="31313" hidden="1" xr:uid="{00000000-0005-0000-0000-0000F4000000}"/>
    <cellStyle name="20% - Accent1 12" xfId="33744" hidden="1" xr:uid="{00000000-0005-0000-0000-000009010000}"/>
    <cellStyle name="20% - Accent1 12" xfId="32722" hidden="1" xr:uid="{00000000-0005-0000-0000-0000FE000000}"/>
    <cellStyle name="20% - Accent1 12" xfId="33329" hidden="1" xr:uid="{00000000-0005-0000-0000-000005010000}"/>
    <cellStyle name="20% - Accent1 12" xfId="29335" hidden="1" xr:uid="{00000000-0005-0000-0000-0000E0000000}"/>
    <cellStyle name="20% - Accent1 12" xfId="29410" hidden="1" xr:uid="{00000000-0005-0000-0000-0000E1000000}"/>
    <cellStyle name="20% - Accent1 12" xfId="29489" hidden="1" xr:uid="{00000000-0005-0000-0000-0000E2000000}"/>
    <cellStyle name="20% - Accent1 12" xfId="29152" hidden="1" xr:uid="{00000000-0005-0000-0000-0000E3000000}"/>
    <cellStyle name="20% - Accent1 12" xfId="29102" hidden="1" xr:uid="{00000000-0005-0000-0000-0000E4000000}"/>
    <cellStyle name="20% - Accent1 12" xfId="7476" hidden="1" xr:uid="{00000000-0005-0000-0000-0000CA000000}"/>
    <cellStyle name="20% - Accent1 12" xfId="29071" hidden="1" xr:uid="{00000000-0005-0000-0000-0000E5000000}"/>
    <cellStyle name="20% - Accent1 12" xfId="22904" hidden="1" xr:uid="{00000000-0005-0000-0000-0000D8000000}"/>
    <cellStyle name="20% - Accent1 12" xfId="33928" hidden="1" xr:uid="{00000000-0005-0000-0000-00000A010000}"/>
    <cellStyle name="20% - Accent1 12" xfId="28749" hidden="1" xr:uid="{00000000-0005-0000-0000-0000DF000000}"/>
    <cellStyle name="20% - Accent1 12" xfId="33666" hidden="1" xr:uid="{00000000-0005-0000-0000-000008010000}"/>
    <cellStyle name="20% - Accent1 12" xfId="29930" hidden="1" xr:uid="{00000000-0005-0000-0000-0000E6000000}"/>
    <cellStyle name="20% - Accent1 13" xfId="18127" hidden="1" xr:uid="{00000000-0005-0000-0000-000011010000}"/>
    <cellStyle name="20% - Accent1 13" xfId="30989" hidden="1" xr:uid="{00000000-0005-0000-0000-00001B010000}"/>
    <cellStyle name="20% - Accent1 13" xfId="9508" hidden="1" xr:uid="{00000000-0005-0000-0000-00000E010000}"/>
    <cellStyle name="20% - Accent1 13" xfId="12021" hidden="1" xr:uid="{00000000-0005-0000-0000-00000F010000}"/>
    <cellStyle name="20% - Accent1 13" xfId="30314" hidden="1" xr:uid="{00000000-0005-0000-0000-000019010000}"/>
    <cellStyle name="20% - Accent1 13" xfId="1616" hidden="1" xr:uid="{00000000-0005-0000-0000-00000C010000}"/>
    <cellStyle name="20% - Accent1 13" xfId="21396" hidden="1" xr:uid="{00000000-0005-0000-0000-000012010000}"/>
    <cellStyle name="20% - Accent1 13" xfId="15759" hidden="1" xr:uid="{00000000-0005-0000-0000-000010010000}"/>
    <cellStyle name="20% - Accent1 13" xfId="33444" hidden="1" xr:uid="{00000000-0005-0000-0000-000022010000}"/>
    <cellStyle name="20% - Accent1 13" xfId="2882" hidden="1" xr:uid="{00000000-0005-0000-0000-00000D010000}"/>
    <cellStyle name="20% - Accent1 13" xfId="32565" hidden="1" xr:uid="{00000000-0005-0000-0000-00001F010000}"/>
    <cellStyle name="20% - Accent1 13" xfId="24580" hidden="1" xr:uid="{00000000-0005-0000-0000-000013010000}"/>
    <cellStyle name="20% - Accent1 13" xfId="28762" hidden="1" xr:uid="{00000000-0005-0000-0000-000014010000}"/>
    <cellStyle name="20% - Accent1 13" xfId="28877" hidden="1" xr:uid="{00000000-0005-0000-0000-000015010000}"/>
    <cellStyle name="20% - Accent1 13" xfId="29600" hidden="1" xr:uid="{00000000-0005-0000-0000-000016010000}"/>
    <cellStyle name="20% - Accent1 13" xfId="29773" hidden="1" xr:uid="{00000000-0005-0000-0000-000017010000}"/>
    <cellStyle name="20% - Accent1 13" xfId="30166" hidden="1" xr:uid="{00000000-0005-0000-0000-000018010000}"/>
    <cellStyle name="20% - Accent1 13" xfId="33781" hidden="1" xr:uid="{00000000-0005-0000-0000-000023010000}"/>
    <cellStyle name="20% - Accent1 13" xfId="32392" hidden="1" xr:uid="{00000000-0005-0000-0000-00001E010000}"/>
    <cellStyle name="20% - Accent1 13" xfId="31554" hidden="1" xr:uid="{00000000-0005-0000-0000-00001C010000}"/>
    <cellStyle name="20% - Accent1 13" xfId="32958" hidden="1" xr:uid="{00000000-0005-0000-0000-000020010000}"/>
    <cellStyle name="20% - Accent1 13" xfId="33106" hidden="1" xr:uid="{00000000-0005-0000-0000-000021010000}"/>
    <cellStyle name="20% - Accent1 13" xfId="30652" hidden="1" xr:uid="{00000000-0005-0000-0000-00001A010000}"/>
    <cellStyle name="20% - Accent1 13" xfId="31669" hidden="1" xr:uid="{00000000-0005-0000-0000-00001D010000}"/>
    <cellStyle name="20% - Accent1 2" xfId="34049" xr:uid="{8333D835-8583-4698-9741-873A2A86A5D1}"/>
    <cellStyle name="20% - Accent1 3 2 3 2" xfId="29676" hidden="1" xr:uid="{00000000-0005-0000-0000-00002E010000}"/>
    <cellStyle name="20% - Accent1 3 2 3 2" xfId="12108" hidden="1" xr:uid="{00000000-0005-0000-0000-000027010000}"/>
    <cellStyle name="20% - Accent1 3 2 3 2" xfId="2969" hidden="1" xr:uid="{00000000-0005-0000-0000-000025010000}"/>
    <cellStyle name="20% - Accent1 3 2 3 2" xfId="9595" hidden="1" xr:uid="{00000000-0005-0000-0000-000026010000}"/>
    <cellStyle name="20% - Accent1 3 2 3 2" xfId="31745" hidden="1" xr:uid="{00000000-0005-0000-0000-000035010000}"/>
    <cellStyle name="20% - Accent1 3 2 3 2" xfId="31065" hidden="1" xr:uid="{00000000-0005-0000-0000-000033010000}"/>
    <cellStyle name="20% - Accent1 3 2 3 2" xfId="32641" hidden="1" xr:uid="{00000000-0005-0000-0000-000037010000}"/>
    <cellStyle name="20% - Accent1 3 2 3 2" xfId="18214" hidden="1" xr:uid="{00000000-0005-0000-0000-000029010000}"/>
    <cellStyle name="20% - Accent1 3 2 3 2" xfId="32468" hidden="1" xr:uid="{00000000-0005-0000-0000-000036010000}"/>
    <cellStyle name="20% - Accent1 3 2 3 2" xfId="15846" hidden="1" xr:uid="{00000000-0005-0000-0000-000028010000}"/>
    <cellStyle name="20% - Accent1 3 2 3 2" xfId="28838" hidden="1" xr:uid="{00000000-0005-0000-0000-00002C010000}"/>
    <cellStyle name="20% - Accent1 3 2 3 2" xfId="28953" hidden="1" xr:uid="{00000000-0005-0000-0000-00002D010000}"/>
    <cellStyle name="20% - Accent1 3 2 3 2" xfId="24667" hidden="1" xr:uid="{00000000-0005-0000-0000-00002B010000}"/>
    <cellStyle name="20% - Accent1 3 2 3 2" xfId="33857" hidden="1" xr:uid="{00000000-0005-0000-0000-00003B010000}"/>
    <cellStyle name="20% - Accent1 3 2 3 2" xfId="30242" hidden="1" xr:uid="{00000000-0005-0000-0000-000030010000}"/>
    <cellStyle name="20% - Accent1 3 2 3 2" xfId="30390" hidden="1" xr:uid="{00000000-0005-0000-0000-000031010000}"/>
    <cellStyle name="20% - Accent1 3 2 3 2" xfId="29849" hidden="1" xr:uid="{00000000-0005-0000-0000-00002F010000}"/>
    <cellStyle name="20% - Accent1 3 2 3 2" xfId="1703" hidden="1" xr:uid="{00000000-0005-0000-0000-000024010000}"/>
    <cellStyle name="20% - Accent1 3 2 3 2" xfId="31630" hidden="1" xr:uid="{00000000-0005-0000-0000-000034010000}"/>
    <cellStyle name="20% - Accent1 3 2 3 2" xfId="30728" hidden="1" xr:uid="{00000000-0005-0000-0000-000032010000}"/>
    <cellStyle name="20% - Accent1 3 2 3 2" xfId="33520" hidden="1" xr:uid="{00000000-0005-0000-0000-00003A010000}"/>
    <cellStyle name="20% - Accent1 3 2 3 2" xfId="33034" hidden="1" xr:uid="{00000000-0005-0000-0000-000038010000}"/>
    <cellStyle name="20% - Accent1 3 2 3 2" xfId="33182" hidden="1" xr:uid="{00000000-0005-0000-0000-000039010000}"/>
    <cellStyle name="20% - Accent1 3 2 3 2" xfId="21483" hidden="1" xr:uid="{00000000-0005-0000-0000-00002A010000}"/>
    <cellStyle name="20% - Accent1 3 2 4 2" xfId="30193" hidden="1" xr:uid="{00000000-0005-0000-0000-000048010000}"/>
    <cellStyle name="20% - Accent1 3 2 4 2" xfId="2920" hidden="1" xr:uid="{00000000-0005-0000-0000-00003D010000}"/>
    <cellStyle name="20% - Accent1 3 2 4 2" xfId="30679" hidden="1" xr:uid="{00000000-0005-0000-0000-00004A010000}"/>
    <cellStyle name="20% - Accent1 3 2 4 2" xfId="31696" hidden="1" xr:uid="{00000000-0005-0000-0000-00004D010000}"/>
    <cellStyle name="20% - Accent1 3 2 4 2" xfId="9546" hidden="1" xr:uid="{00000000-0005-0000-0000-00003E010000}"/>
    <cellStyle name="20% - Accent1 3 2 4 2" xfId="28904" hidden="1" xr:uid="{00000000-0005-0000-0000-000045010000}"/>
    <cellStyle name="20% - Accent1 3 2 4 2" xfId="32985" hidden="1" xr:uid="{00000000-0005-0000-0000-000050010000}"/>
    <cellStyle name="20% - Accent1 3 2 4 2" xfId="29800" hidden="1" xr:uid="{00000000-0005-0000-0000-000047010000}"/>
    <cellStyle name="20% - Accent1 3 2 4 2" xfId="21434" hidden="1" xr:uid="{00000000-0005-0000-0000-000042010000}"/>
    <cellStyle name="20% - Accent1 3 2 4 2" xfId="33133" hidden="1" xr:uid="{00000000-0005-0000-0000-000051010000}"/>
    <cellStyle name="20% - Accent1 3 2 4 2" xfId="28789" hidden="1" xr:uid="{00000000-0005-0000-0000-000044010000}"/>
    <cellStyle name="20% - Accent1 3 2 4 2" xfId="33808" hidden="1" xr:uid="{00000000-0005-0000-0000-000053010000}"/>
    <cellStyle name="20% - Accent1 3 2 4 2" xfId="31581" hidden="1" xr:uid="{00000000-0005-0000-0000-00004C010000}"/>
    <cellStyle name="20% - Accent1 3 2 4 2" xfId="12059" hidden="1" xr:uid="{00000000-0005-0000-0000-00003F010000}"/>
    <cellStyle name="20% - Accent1 3 2 4 2" xfId="32419" hidden="1" xr:uid="{00000000-0005-0000-0000-00004E010000}"/>
    <cellStyle name="20% - Accent1 3 2 4 2" xfId="30341" hidden="1" xr:uid="{00000000-0005-0000-0000-000049010000}"/>
    <cellStyle name="20% - Accent1 3 2 4 2" xfId="15797" hidden="1" xr:uid="{00000000-0005-0000-0000-000040010000}"/>
    <cellStyle name="20% - Accent1 3 2 4 2" xfId="31016" hidden="1" xr:uid="{00000000-0005-0000-0000-00004B010000}"/>
    <cellStyle name="20% - Accent1 3 2 4 2" xfId="1654" hidden="1" xr:uid="{00000000-0005-0000-0000-00003C010000}"/>
    <cellStyle name="20% - Accent1 3 2 4 2" xfId="24618" hidden="1" xr:uid="{00000000-0005-0000-0000-000043010000}"/>
    <cellStyle name="20% - Accent1 3 2 4 2" xfId="29627" hidden="1" xr:uid="{00000000-0005-0000-0000-000046010000}"/>
    <cellStyle name="20% - Accent1 3 2 4 2" xfId="32592" hidden="1" xr:uid="{00000000-0005-0000-0000-00004F010000}"/>
    <cellStyle name="20% - Accent1 3 2 4 2" xfId="33471" hidden="1" xr:uid="{00000000-0005-0000-0000-000052010000}"/>
    <cellStyle name="20% - Accent1 3 2 4 2" xfId="18165" hidden="1" xr:uid="{00000000-0005-0000-0000-000041010000}"/>
    <cellStyle name="20% - Accent1 3 3 3 2" xfId="2919" hidden="1" xr:uid="{00000000-0005-0000-0000-000055010000}"/>
    <cellStyle name="20% - Accent1 3 3 3 2" xfId="1653" hidden="1" xr:uid="{00000000-0005-0000-0000-000054010000}"/>
    <cellStyle name="20% - Accent1 3 3 3 2" xfId="21433" hidden="1" xr:uid="{00000000-0005-0000-0000-00005A010000}"/>
    <cellStyle name="20% - Accent1 3 3 3 2" xfId="31580" hidden="1" xr:uid="{00000000-0005-0000-0000-000064010000}"/>
    <cellStyle name="20% - Accent1 3 3 3 2" xfId="28903" hidden="1" xr:uid="{00000000-0005-0000-0000-00005D010000}"/>
    <cellStyle name="20% - Accent1 3 3 3 2" xfId="29626" hidden="1" xr:uid="{00000000-0005-0000-0000-00005E010000}"/>
    <cellStyle name="20% - Accent1 3 3 3 2" xfId="9545" hidden="1" xr:uid="{00000000-0005-0000-0000-000056010000}"/>
    <cellStyle name="20% - Accent1 3 3 3 2" xfId="32984" hidden="1" xr:uid="{00000000-0005-0000-0000-000068010000}"/>
    <cellStyle name="20% - Accent1 3 3 3 2" xfId="30192" hidden="1" xr:uid="{00000000-0005-0000-0000-000060010000}"/>
    <cellStyle name="20% - Accent1 3 3 3 2" xfId="15796" hidden="1" xr:uid="{00000000-0005-0000-0000-000058010000}"/>
    <cellStyle name="20% - Accent1 3 3 3 2" xfId="18164" hidden="1" xr:uid="{00000000-0005-0000-0000-000059010000}"/>
    <cellStyle name="20% - Accent1 3 3 3 2" xfId="31015" hidden="1" xr:uid="{00000000-0005-0000-0000-000063010000}"/>
    <cellStyle name="20% - Accent1 3 3 3 2" xfId="28788" hidden="1" xr:uid="{00000000-0005-0000-0000-00005C010000}"/>
    <cellStyle name="20% - Accent1 3 3 3 2" xfId="32418" hidden="1" xr:uid="{00000000-0005-0000-0000-000066010000}"/>
    <cellStyle name="20% - Accent1 3 3 3 2" xfId="32591" hidden="1" xr:uid="{00000000-0005-0000-0000-000067010000}"/>
    <cellStyle name="20% - Accent1 3 3 3 2" xfId="29799" hidden="1" xr:uid="{00000000-0005-0000-0000-00005F010000}"/>
    <cellStyle name="20% - Accent1 3 3 3 2" xfId="12058" hidden="1" xr:uid="{00000000-0005-0000-0000-000057010000}"/>
    <cellStyle name="20% - Accent1 3 3 3 2" xfId="33132" hidden="1" xr:uid="{00000000-0005-0000-0000-000069010000}"/>
    <cellStyle name="20% - Accent1 3 3 3 2" xfId="30340" hidden="1" xr:uid="{00000000-0005-0000-0000-000061010000}"/>
    <cellStyle name="20% - Accent1 3 3 3 2" xfId="30678" hidden="1" xr:uid="{00000000-0005-0000-0000-000062010000}"/>
    <cellStyle name="20% - Accent1 3 3 3 2" xfId="24617" hidden="1" xr:uid="{00000000-0005-0000-0000-00005B010000}"/>
    <cellStyle name="20% - Accent1 3 3 3 2" xfId="31695" hidden="1" xr:uid="{00000000-0005-0000-0000-000065010000}"/>
    <cellStyle name="20% - Accent1 3 3 3 2" xfId="33807" hidden="1" xr:uid="{00000000-0005-0000-0000-00006B010000}"/>
    <cellStyle name="20% - Accent1 3 3 3 2" xfId="33470" hidden="1" xr:uid="{00000000-0005-0000-0000-00006A010000}"/>
    <cellStyle name="20% - Accent1 4 2 3 2" xfId="29850" hidden="1" xr:uid="{00000000-0005-0000-0000-000077010000}"/>
    <cellStyle name="20% - Accent1 4 2 3 2" xfId="30391" hidden="1" xr:uid="{00000000-0005-0000-0000-000079010000}"/>
    <cellStyle name="20% - Accent1 4 2 3 2" xfId="29677" hidden="1" xr:uid="{00000000-0005-0000-0000-000076010000}"/>
    <cellStyle name="20% - Accent1 4 2 3 2" xfId="33183" hidden="1" xr:uid="{00000000-0005-0000-0000-000081010000}"/>
    <cellStyle name="20% - Accent1 4 2 3 2" xfId="12109" hidden="1" xr:uid="{00000000-0005-0000-0000-00006F010000}"/>
    <cellStyle name="20% - Accent1 4 2 3 2" xfId="2970" hidden="1" xr:uid="{00000000-0005-0000-0000-00006D010000}"/>
    <cellStyle name="20% - Accent1 4 2 3 2" xfId="31066" hidden="1" xr:uid="{00000000-0005-0000-0000-00007B010000}"/>
    <cellStyle name="20% - Accent1 4 2 3 2" xfId="21484" hidden="1" xr:uid="{00000000-0005-0000-0000-000072010000}"/>
    <cellStyle name="20% - Accent1 4 2 3 2" xfId="31746" hidden="1" xr:uid="{00000000-0005-0000-0000-00007D010000}"/>
    <cellStyle name="20% - Accent1 4 2 3 2" xfId="28839" hidden="1" xr:uid="{00000000-0005-0000-0000-000074010000}"/>
    <cellStyle name="20% - Accent1 4 2 3 2" xfId="32642" hidden="1" xr:uid="{00000000-0005-0000-0000-00007F010000}"/>
    <cellStyle name="20% - Accent1 4 2 3 2" xfId="33858" hidden="1" xr:uid="{00000000-0005-0000-0000-000083010000}"/>
    <cellStyle name="20% - Accent1 4 2 3 2" xfId="18215" hidden="1" xr:uid="{00000000-0005-0000-0000-000071010000}"/>
    <cellStyle name="20% - Accent1 4 2 3 2" xfId="33521" hidden="1" xr:uid="{00000000-0005-0000-0000-000082010000}"/>
    <cellStyle name="20% - Accent1 4 2 3 2" xfId="15847" hidden="1" xr:uid="{00000000-0005-0000-0000-000070010000}"/>
    <cellStyle name="20% - Accent1 4 2 3 2" xfId="30729" hidden="1" xr:uid="{00000000-0005-0000-0000-00007A010000}"/>
    <cellStyle name="20% - Accent1 4 2 3 2" xfId="30243" hidden="1" xr:uid="{00000000-0005-0000-0000-000078010000}"/>
    <cellStyle name="20% - Accent1 4 2 3 2" xfId="31631" hidden="1" xr:uid="{00000000-0005-0000-0000-00007C010000}"/>
    <cellStyle name="20% - Accent1 4 2 3 2" xfId="24668" hidden="1" xr:uid="{00000000-0005-0000-0000-000073010000}"/>
    <cellStyle name="20% - Accent1 4 2 3 2" xfId="32469" hidden="1" xr:uid="{00000000-0005-0000-0000-00007E010000}"/>
    <cellStyle name="20% - Accent1 4 2 3 2" xfId="28954" hidden="1" xr:uid="{00000000-0005-0000-0000-000075010000}"/>
    <cellStyle name="20% - Accent1 4 2 3 2" xfId="33035" hidden="1" xr:uid="{00000000-0005-0000-0000-000080010000}"/>
    <cellStyle name="20% - Accent1 4 2 3 2" xfId="9596" hidden="1" xr:uid="{00000000-0005-0000-0000-00006E010000}"/>
    <cellStyle name="20% - Accent1 4 2 3 2" xfId="1704" hidden="1" xr:uid="{00000000-0005-0000-0000-00006C010000}"/>
    <cellStyle name="20% - Accent1 4 2 4 2" xfId="24620" hidden="1" xr:uid="{00000000-0005-0000-0000-00008B010000}"/>
    <cellStyle name="20% - Accent1 4 2 4 2" xfId="28791" hidden="1" xr:uid="{00000000-0005-0000-0000-00008C010000}"/>
    <cellStyle name="20% - Accent1 4 2 4 2" xfId="21436" hidden="1" xr:uid="{00000000-0005-0000-0000-00008A010000}"/>
    <cellStyle name="20% - Accent1 4 2 4 2" xfId="29629" hidden="1" xr:uid="{00000000-0005-0000-0000-00008E010000}"/>
    <cellStyle name="20% - Accent1 4 2 4 2" xfId="29802" hidden="1" xr:uid="{00000000-0005-0000-0000-00008F010000}"/>
    <cellStyle name="20% - Accent1 4 2 4 2" xfId="28906" hidden="1" xr:uid="{00000000-0005-0000-0000-00008D010000}"/>
    <cellStyle name="20% - Accent1 4 2 4 2" xfId="15799" hidden="1" xr:uid="{00000000-0005-0000-0000-000088010000}"/>
    <cellStyle name="20% - Accent1 4 2 4 2" xfId="18167" hidden="1" xr:uid="{00000000-0005-0000-0000-000089010000}"/>
    <cellStyle name="20% - Accent1 4 2 4 2" xfId="12061" hidden="1" xr:uid="{00000000-0005-0000-0000-000087010000}"/>
    <cellStyle name="20% - Accent1 4 2 4 2" xfId="9548" hidden="1" xr:uid="{00000000-0005-0000-0000-000086010000}"/>
    <cellStyle name="20% - Accent1 4 2 4 2" xfId="1656" hidden="1" xr:uid="{00000000-0005-0000-0000-000084010000}"/>
    <cellStyle name="20% - Accent1 4 2 4 2" xfId="2922" hidden="1" xr:uid="{00000000-0005-0000-0000-000085010000}"/>
    <cellStyle name="20% - Accent1 4 2 4 2" xfId="32594" hidden="1" xr:uid="{00000000-0005-0000-0000-000097010000}"/>
    <cellStyle name="20% - Accent1 4 2 4 2" xfId="32987" hidden="1" xr:uid="{00000000-0005-0000-0000-000098010000}"/>
    <cellStyle name="20% - Accent1 4 2 4 2" xfId="32421" hidden="1" xr:uid="{00000000-0005-0000-0000-000096010000}"/>
    <cellStyle name="20% - Accent1 4 2 4 2" xfId="33473" hidden="1" xr:uid="{00000000-0005-0000-0000-00009A010000}"/>
    <cellStyle name="20% - Accent1 4 2 4 2" xfId="33810" hidden="1" xr:uid="{00000000-0005-0000-0000-00009B010000}"/>
    <cellStyle name="20% - Accent1 4 2 4 2" xfId="33135" hidden="1" xr:uid="{00000000-0005-0000-0000-000099010000}"/>
    <cellStyle name="20% - Accent1 4 2 4 2" xfId="31583" hidden="1" xr:uid="{00000000-0005-0000-0000-000094010000}"/>
    <cellStyle name="20% - Accent1 4 2 4 2" xfId="31698" hidden="1" xr:uid="{00000000-0005-0000-0000-000095010000}"/>
    <cellStyle name="20% - Accent1 4 2 4 2" xfId="31018" hidden="1" xr:uid="{00000000-0005-0000-0000-000093010000}"/>
    <cellStyle name="20% - Accent1 4 2 4 2" xfId="30681" hidden="1" xr:uid="{00000000-0005-0000-0000-000092010000}"/>
    <cellStyle name="20% - Accent1 4 2 4 2" xfId="30195" hidden="1" xr:uid="{00000000-0005-0000-0000-000090010000}"/>
    <cellStyle name="20% - Accent1 4 2 4 2" xfId="30343" hidden="1" xr:uid="{00000000-0005-0000-0000-000091010000}"/>
    <cellStyle name="20% - Accent1 4 3 3 2" xfId="29628" hidden="1" xr:uid="{00000000-0005-0000-0000-0000A6010000}"/>
    <cellStyle name="20% - Accent1 4 3 3 2" xfId="28790" hidden="1" xr:uid="{00000000-0005-0000-0000-0000A4010000}"/>
    <cellStyle name="20% - Accent1 4 3 3 2" xfId="28905" hidden="1" xr:uid="{00000000-0005-0000-0000-0000A5010000}"/>
    <cellStyle name="20% - Accent1 4 3 3 2" xfId="18166" hidden="1" xr:uid="{00000000-0005-0000-0000-0000A1010000}"/>
    <cellStyle name="20% - Accent1 4 3 3 2" xfId="21435" hidden="1" xr:uid="{00000000-0005-0000-0000-0000A2010000}"/>
    <cellStyle name="20% - Accent1 4 3 3 2" xfId="24619" hidden="1" xr:uid="{00000000-0005-0000-0000-0000A3010000}"/>
    <cellStyle name="20% - Accent1 4 3 3 2" xfId="31582" hidden="1" xr:uid="{00000000-0005-0000-0000-0000AC010000}"/>
    <cellStyle name="20% - Accent1 4 3 3 2" xfId="31697" hidden="1" xr:uid="{00000000-0005-0000-0000-0000AD010000}"/>
    <cellStyle name="20% - Accent1 4 3 3 2" xfId="1655" hidden="1" xr:uid="{00000000-0005-0000-0000-00009C010000}"/>
    <cellStyle name="20% - Accent1 4 3 3 2" xfId="2921" hidden="1" xr:uid="{00000000-0005-0000-0000-00009D010000}"/>
    <cellStyle name="20% - Accent1 4 3 3 2" xfId="9547" hidden="1" xr:uid="{00000000-0005-0000-0000-00009E010000}"/>
    <cellStyle name="20% - Accent1 4 3 3 2" xfId="12060" hidden="1" xr:uid="{00000000-0005-0000-0000-00009F010000}"/>
    <cellStyle name="20% - Accent1 4 3 3 2" xfId="15798" hidden="1" xr:uid="{00000000-0005-0000-0000-0000A0010000}"/>
    <cellStyle name="20% - Accent1 4 3 3 2" xfId="33809" hidden="1" xr:uid="{00000000-0005-0000-0000-0000B3010000}"/>
    <cellStyle name="20% - Accent1 4 3 3 2" xfId="33134" hidden="1" xr:uid="{00000000-0005-0000-0000-0000B1010000}"/>
    <cellStyle name="20% - Accent1 4 3 3 2" xfId="33472" hidden="1" xr:uid="{00000000-0005-0000-0000-0000B2010000}"/>
    <cellStyle name="20% - Accent1 4 3 3 2" xfId="32420" hidden="1" xr:uid="{00000000-0005-0000-0000-0000AE010000}"/>
    <cellStyle name="20% - Accent1 4 3 3 2" xfId="32593" hidden="1" xr:uid="{00000000-0005-0000-0000-0000AF010000}"/>
    <cellStyle name="20% - Accent1 4 3 3 2" xfId="32986" hidden="1" xr:uid="{00000000-0005-0000-0000-0000B0010000}"/>
    <cellStyle name="20% - Accent1 4 3 3 2" xfId="29801" hidden="1" xr:uid="{00000000-0005-0000-0000-0000A7010000}"/>
    <cellStyle name="20% - Accent1 4 3 3 2" xfId="30194" hidden="1" xr:uid="{00000000-0005-0000-0000-0000A8010000}"/>
    <cellStyle name="20% - Accent1 4 3 3 2" xfId="30342" hidden="1" xr:uid="{00000000-0005-0000-0000-0000A9010000}"/>
    <cellStyle name="20% - Accent1 4 3 3 2" xfId="30680" hidden="1" xr:uid="{00000000-0005-0000-0000-0000AA010000}"/>
    <cellStyle name="20% - Accent1 4 3 3 2" xfId="31017" hidden="1" xr:uid="{00000000-0005-0000-0000-0000AB010000}"/>
    <cellStyle name="20% - Accent1 5 2" xfId="9533" hidden="1" xr:uid="{00000000-0005-0000-0000-0000B6010000}"/>
    <cellStyle name="20% - Accent1 5 2" xfId="32972" hidden="1" xr:uid="{00000000-0005-0000-0000-0000C8010000}"/>
    <cellStyle name="20% - Accent1 5 2" xfId="12046" hidden="1" xr:uid="{00000000-0005-0000-0000-0000B7010000}"/>
    <cellStyle name="20% - Accent1 5 2" xfId="31003" hidden="1" xr:uid="{00000000-0005-0000-0000-0000C3010000}"/>
    <cellStyle name="20% - Accent1 5 2" xfId="33120" hidden="1" xr:uid="{00000000-0005-0000-0000-0000C9010000}"/>
    <cellStyle name="20% - Accent1 5 2" xfId="29787" hidden="1" xr:uid="{00000000-0005-0000-0000-0000BF010000}"/>
    <cellStyle name="20% - Accent1 5 2" xfId="1641" hidden="1" xr:uid="{00000000-0005-0000-0000-0000B4010000}"/>
    <cellStyle name="20% - Accent1 5 2" xfId="29614" hidden="1" xr:uid="{00000000-0005-0000-0000-0000BE010000}"/>
    <cellStyle name="20% - Accent1 5 2" xfId="15784" hidden="1" xr:uid="{00000000-0005-0000-0000-0000B8010000}"/>
    <cellStyle name="20% - Accent1 5 2" xfId="28776" hidden="1" xr:uid="{00000000-0005-0000-0000-0000BC010000}"/>
    <cellStyle name="20% - Accent1 5 2" xfId="33795" hidden="1" xr:uid="{00000000-0005-0000-0000-0000CB010000}"/>
    <cellStyle name="20% - Accent1 5 2" xfId="30328" hidden="1" xr:uid="{00000000-0005-0000-0000-0000C1010000}"/>
    <cellStyle name="20% - Accent1 5 2" xfId="32579" hidden="1" xr:uid="{00000000-0005-0000-0000-0000C7010000}"/>
    <cellStyle name="20% - Accent1 5 2" xfId="28891" hidden="1" xr:uid="{00000000-0005-0000-0000-0000BD010000}"/>
    <cellStyle name="20% - Accent1 5 2" xfId="31568" hidden="1" xr:uid="{00000000-0005-0000-0000-0000C4010000}"/>
    <cellStyle name="20% - Accent1 5 2" xfId="18152" hidden="1" xr:uid="{00000000-0005-0000-0000-0000B9010000}"/>
    <cellStyle name="20% - Accent1 5 2" xfId="31683" hidden="1" xr:uid="{00000000-0005-0000-0000-0000C5010000}"/>
    <cellStyle name="20% - Accent1 5 2" xfId="30180" hidden="1" xr:uid="{00000000-0005-0000-0000-0000C0010000}"/>
    <cellStyle name="20% - Accent1 5 2" xfId="2907" hidden="1" xr:uid="{00000000-0005-0000-0000-0000B5010000}"/>
    <cellStyle name="20% - Accent1 5 2" xfId="24605" hidden="1" xr:uid="{00000000-0005-0000-0000-0000BB010000}"/>
    <cellStyle name="20% - Accent1 5 2" xfId="30666" hidden="1" xr:uid="{00000000-0005-0000-0000-0000C2010000}"/>
    <cellStyle name="20% - Accent1 5 2" xfId="21421" hidden="1" xr:uid="{00000000-0005-0000-0000-0000BA010000}"/>
    <cellStyle name="20% - Accent1 5 2" xfId="32406" hidden="1" xr:uid="{00000000-0005-0000-0000-0000C6010000}"/>
    <cellStyle name="20% - Accent1 5 2" xfId="33458" hidden="1" xr:uid="{00000000-0005-0000-0000-0000CA010000}"/>
    <cellStyle name="20% - Accent1 7" xfId="626" hidden="1" xr:uid="{00000000-0005-0000-0000-0000CD010000}"/>
    <cellStyle name="20% - Accent1 7" xfId="7196" hidden="1" xr:uid="{00000000-0005-0000-0000-0000D2010000}"/>
    <cellStyle name="20% - Accent1 7" xfId="407" hidden="1" xr:uid="{00000000-0005-0000-0000-0000CC010000}"/>
    <cellStyle name="20% - Accent1 7" xfId="963" hidden="1" xr:uid="{00000000-0005-0000-0000-0000CE010000}"/>
    <cellStyle name="20% - Accent1 7" xfId="6853" hidden="1" xr:uid="{00000000-0005-0000-0000-0000D1010000}"/>
    <cellStyle name="20% - Accent1 7" xfId="1305" hidden="1" xr:uid="{00000000-0005-0000-0000-0000CF010000}"/>
    <cellStyle name="20% - Accent1 7" xfId="6514" hidden="1" xr:uid="{00000000-0005-0000-0000-0000D0010000}"/>
    <cellStyle name="20% - Accent1 7" xfId="30895" hidden="1" xr:uid="{00000000-0005-0000-0000-0000F9010000}"/>
    <cellStyle name="20% - Accent1 7" xfId="31154" hidden="1" xr:uid="{00000000-0005-0000-0000-0000FB010000}"/>
    <cellStyle name="20% - Accent1 7" xfId="29274" hidden="1" xr:uid="{00000000-0005-0000-0000-0000E8010000}"/>
    <cellStyle name="20% - Accent1 7" xfId="28536" hidden="1" xr:uid="{00000000-0005-0000-0000-0000E5010000}"/>
    <cellStyle name="20% - Accent1 7" xfId="3902" hidden="1" xr:uid="{00000000-0005-0000-0000-0000D3010000}"/>
    <cellStyle name="20% - Accent1 7" xfId="32223" hidden="1" xr:uid="{00000000-0005-0000-0000-000002020000}"/>
    <cellStyle name="20% - Accent1 7" xfId="30480" hidden="1" xr:uid="{00000000-0005-0000-0000-0000F5010000}"/>
    <cellStyle name="20% - Accent1 7" xfId="28977" hidden="1" xr:uid="{00000000-0005-0000-0000-0000EB010000}"/>
    <cellStyle name="20% - Accent1 7" xfId="29731" hidden="1" xr:uid="{00000000-0005-0000-0000-0000EC010000}"/>
    <cellStyle name="20% - Accent1 7" xfId="4788" hidden="1" xr:uid="{00000000-0005-0000-0000-0000D9010000}"/>
    <cellStyle name="20% - Accent1 7" xfId="31484" hidden="1" xr:uid="{00000000-0005-0000-0000-0000FF010000}"/>
    <cellStyle name="20% - Accent1 7" xfId="32740" hidden="1" xr:uid="{00000000-0005-0000-0000-000007020000}"/>
    <cellStyle name="20% - Accent1 7" xfId="32818" hidden="1" xr:uid="{00000000-0005-0000-0000-000008020000}"/>
    <cellStyle name="20% - Accent1 7" xfId="29761" hidden="1" xr:uid="{00000000-0005-0000-0000-0000F3010000}"/>
    <cellStyle name="20% - Accent1 7" xfId="10903" hidden="1" xr:uid="{00000000-0005-0000-0000-0000D6010000}"/>
    <cellStyle name="20% - Accent1 7" xfId="13292" hidden="1" xr:uid="{00000000-0005-0000-0000-0000D7010000}"/>
    <cellStyle name="20% - Accent1 7" xfId="30634" hidden="1" xr:uid="{00000000-0005-0000-0000-0000F7010000}"/>
    <cellStyle name="20% - Accent1 7" xfId="30026" hidden="1" xr:uid="{00000000-0005-0000-0000-0000F0010000}"/>
    <cellStyle name="20% - Accent1 7" xfId="30971" hidden="1" xr:uid="{00000000-0005-0000-0000-0000FA010000}"/>
    <cellStyle name="20% - Accent1 7" xfId="32553" hidden="1" xr:uid="{00000000-0005-0000-0000-00000B020000}"/>
    <cellStyle name="20% - Accent1 7" xfId="31328" hidden="1" xr:uid="{00000000-0005-0000-0000-0000FD010000}"/>
    <cellStyle name="20% - Accent1 7" xfId="16989" hidden="1" xr:uid="{00000000-0005-0000-0000-0000DA010000}"/>
    <cellStyle name="20% - Accent1 7" xfId="17071" hidden="1" xr:uid="{00000000-0005-0000-0000-0000DC010000}"/>
    <cellStyle name="20% - Accent1 7" xfId="19717" hidden="1" xr:uid="{00000000-0005-0000-0000-0000DE010000}"/>
    <cellStyle name="20% - Accent1 7" xfId="22628" hidden="1" xr:uid="{00000000-0005-0000-0000-0000E0010000}"/>
    <cellStyle name="20% - Accent1 7" xfId="32145" hidden="1" xr:uid="{00000000-0005-0000-0000-000001020000}"/>
    <cellStyle name="20% - Accent1 7" xfId="31245" hidden="1" xr:uid="{00000000-0005-0000-0000-0000FC010000}"/>
    <cellStyle name="20% - Accent1 7" xfId="31406" hidden="1" xr:uid="{00000000-0005-0000-0000-0000FE010000}"/>
    <cellStyle name="20% - Accent1 7" xfId="29431" hidden="1" xr:uid="{00000000-0005-0000-0000-0000EA010000}"/>
    <cellStyle name="20% - Accent1 7" xfId="28692" hidden="1" xr:uid="{00000000-0005-0000-0000-0000E7010000}"/>
    <cellStyle name="20% - Accent1 7" xfId="29007" hidden="1" xr:uid="{00000000-0005-0000-0000-0000ED010000}"/>
    <cellStyle name="20% - Accent1 7" xfId="32523" hidden="1" xr:uid="{00000000-0005-0000-0000-000004020000}"/>
    <cellStyle name="20% - Accent1 7" xfId="31799" hidden="1" xr:uid="{00000000-0005-0000-0000-000005020000}"/>
    <cellStyle name="20% - Accent1 7" xfId="29052" hidden="1" xr:uid="{00000000-0005-0000-0000-0000F1010000}"/>
    <cellStyle name="20% - Accent1 7" xfId="28453" hidden="1" xr:uid="{00000000-0005-0000-0000-0000E4010000}"/>
    <cellStyle name="20% - Accent1 7" xfId="10785" hidden="1" xr:uid="{00000000-0005-0000-0000-0000D4010000}"/>
    <cellStyle name="20% - Accent1 7" xfId="4378" hidden="1" xr:uid="{00000000-0005-0000-0000-0000D5010000}"/>
    <cellStyle name="20% - Accent1 7" xfId="33084" hidden="1" xr:uid="{00000000-0005-0000-0000-00000C020000}"/>
    <cellStyle name="20% - Accent1 7" xfId="29743" hidden="1" xr:uid="{00000000-0005-0000-0000-0000EE010000}"/>
    <cellStyle name="20% - Accent1 7" xfId="29948" hidden="1" xr:uid="{00000000-0005-0000-0000-0000EF010000}"/>
    <cellStyle name="20% - Accent1 7" xfId="11471" hidden="1" xr:uid="{00000000-0005-0000-0000-0000DB010000}"/>
    <cellStyle name="20% - Accent1 7" xfId="31844" hidden="1" xr:uid="{00000000-0005-0000-0000-000009020000}"/>
    <cellStyle name="20% - Accent1 7" xfId="33081" hidden="1" xr:uid="{00000000-0005-0000-0000-00000A020000}"/>
    <cellStyle name="20% - Accent1 7" xfId="20355" hidden="1" xr:uid="{00000000-0005-0000-0000-0000DF010000}"/>
    <cellStyle name="20% - Accent1 7" xfId="13634" hidden="1" xr:uid="{00000000-0005-0000-0000-0000D8010000}"/>
    <cellStyle name="20% - Accent1 7" xfId="23559" hidden="1" xr:uid="{00000000-0005-0000-0000-0000E2010000}"/>
    <cellStyle name="20% - Accent1 7" xfId="30289" hidden="1" xr:uid="{00000000-0005-0000-0000-0000F2010000}"/>
    <cellStyle name="20% - Accent1 7" xfId="30292" hidden="1" xr:uid="{00000000-0005-0000-0000-0000F4010000}"/>
    <cellStyle name="20% - Accent1 7" xfId="30558" hidden="1" xr:uid="{00000000-0005-0000-0000-0000F6010000}"/>
    <cellStyle name="20% - Accent1 7" xfId="30817" hidden="1" xr:uid="{00000000-0005-0000-0000-0000F8010000}"/>
    <cellStyle name="20% - Accent1 7" xfId="28614" hidden="1" xr:uid="{00000000-0005-0000-0000-0000E6010000}"/>
    <cellStyle name="20% - Accent1 7" xfId="22970" hidden="1" xr:uid="{00000000-0005-0000-0000-0000E1010000}"/>
    <cellStyle name="20% - Accent1 7" xfId="25794" hidden="1" xr:uid="{00000000-0005-0000-0000-0000E3010000}"/>
    <cellStyle name="20% - Accent1 7" xfId="31769" hidden="1" xr:uid="{00000000-0005-0000-0000-000003020000}"/>
    <cellStyle name="20% - Accent1 7" xfId="32066" hidden="1" xr:uid="{00000000-0005-0000-0000-000000020000}"/>
    <cellStyle name="20% - Accent1 7" xfId="32535" hidden="1" xr:uid="{00000000-0005-0000-0000-000006020000}"/>
    <cellStyle name="20% - Accent1 7" xfId="29353" hidden="1" xr:uid="{00000000-0005-0000-0000-0000E9010000}"/>
    <cellStyle name="20% - Accent1 7" xfId="19375" hidden="1" xr:uid="{00000000-0005-0000-0000-0000DD010000}"/>
    <cellStyle name="20% - Accent1 7" xfId="33763" hidden="1" xr:uid="{00000000-0005-0000-0000-000012020000}"/>
    <cellStyle name="20% - Accent1 7" xfId="33426" hidden="1" xr:uid="{00000000-0005-0000-0000-00000F020000}"/>
    <cellStyle name="20% - Accent1 7" xfId="33272" hidden="1" xr:uid="{00000000-0005-0000-0000-00000D020000}"/>
    <cellStyle name="20% - Accent1 7" xfId="33350" hidden="1" xr:uid="{00000000-0005-0000-0000-00000E020000}"/>
    <cellStyle name="20% - Accent1 7" xfId="33609" hidden="1" xr:uid="{00000000-0005-0000-0000-000010020000}"/>
    <cellStyle name="20% - Accent1 7" xfId="33946" hidden="1" xr:uid="{00000000-0005-0000-0000-000013020000}"/>
    <cellStyle name="20% - Accent1 7" xfId="33687" hidden="1" xr:uid="{00000000-0005-0000-0000-000011020000}"/>
    <cellStyle name="20% - Accent1 8" xfId="33698" hidden="1" xr:uid="{00000000-0005-0000-0000-000059020000}"/>
    <cellStyle name="20% - Accent1 8" xfId="29541" hidden="1" xr:uid="{00000000-0005-0000-0000-00003B020000}"/>
    <cellStyle name="20% - Accent1 8" xfId="31815" hidden="1" xr:uid="{00000000-0005-0000-0000-00004E020000}"/>
    <cellStyle name="20% - Accent1 8" xfId="29587" hidden="1" xr:uid="{00000000-0005-0000-0000-000042020000}"/>
    <cellStyle name="20% - Accent1 8" xfId="29443" hidden="1" xr:uid="{00000000-0005-0000-0000-000032020000}"/>
    <cellStyle name="20% - Accent1 8" xfId="29560" hidden="1" xr:uid="{00000000-0005-0000-0000-000033020000}"/>
    <cellStyle name="20% - Accent1 8" xfId="22732" hidden="1" xr:uid="{00000000-0005-0000-0000-000028020000}"/>
    <cellStyle name="20% - Accent1 8" xfId="8968" hidden="1" xr:uid="{00000000-0005-0000-0000-00002A020000}"/>
    <cellStyle name="20% - Accent1 8" xfId="25898" hidden="1" xr:uid="{00000000-0005-0000-0000-00002B020000}"/>
    <cellStyle name="20% - Accent1 8" xfId="19479" hidden="1" xr:uid="{00000000-0005-0000-0000-000025020000}"/>
    <cellStyle name="20% - Accent1 8" xfId="19821" hidden="1" xr:uid="{00000000-0005-0000-0000-000026020000}"/>
    <cellStyle name="20% - Accent1 8" xfId="28469" hidden="1" xr:uid="{00000000-0005-0000-0000-00002C020000}"/>
    <cellStyle name="20% - Accent1 8" xfId="28548" hidden="1" xr:uid="{00000000-0005-0000-0000-00002D020000}"/>
    <cellStyle name="20% - Accent1 8" xfId="29287" hidden="1" xr:uid="{00000000-0005-0000-0000-000030020000}"/>
    <cellStyle name="20% - Accent1 8" xfId="29364" hidden="1" xr:uid="{00000000-0005-0000-0000-000031020000}"/>
    <cellStyle name="20% - Accent1 8" xfId="736" hidden="1" xr:uid="{00000000-0005-0000-0000-000015020000}"/>
    <cellStyle name="20% - Accent1 8" xfId="454" hidden="1" xr:uid="{00000000-0005-0000-0000-000014020000}"/>
    <cellStyle name="20% - Accent1 8" xfId="31165" hidden="1" xr:uid="{00000000-0005-0000-0000-000043020000}"/>
    <cellStyle name="20% - Accent1 8" xfId="32333" hidden="1" xr:uid="{00000000-0005-0000-0000-000053020000}"/>
    <cellStyle name="20% - Accent1 8" xfId="8260" hidden="1" xr:uid="{00000000-0005-0000-0000-00001B020000}"/>
    <cellStyle name="20% - Accent1 8" xfId="1067" hidden="1" xr:uid="{00000000-0005-0000-0000-000016020000}"/>
    <cellStyle name="20% - Accent1 8" xfId="7872" hidden="1" xr:uid="{00000000-0005-0000-0000-00001C020000}"/>
    <cellStyle name="20% - Accent1 8" xfId="5692" hidden="1" xr:uid="{00000000-0005-0000-0000-00001D020000}"/>
    <cellStyle name="20% - Accent1 8" xfId="13738" hidden="1" xr:uid="{00000000-0005-0000-0000-000020020000}"/>
    <cellStyle name="20% - Accent1 8" xfId="14564" hidden="1" xr:uid="{00000000-0005-0000-0000-000021020000}"/>
    <cellStyle name="20% - Accent1 8" xfId="29179" hidden="1" xr:uid="{00000000-0005-0000-0000-000035020000}"/>
    <cellStyle name="20% - Accent1 8" xfId="29023" hidden="1" xr:uid="{00000000-0005-0000-0000-000036020000}"/>
    <cellStyle name="20% - Accent1 8" xfId="14233" hidden="1" xr:uid="{00000000-0005-0000-0000-000022020000}"/>
    <cellStyle name="20% - Accent1 8" xfId="7957" hidden="1" xr:uid="{00000000-0005-0000-0000-000023020000}"/>
    <cellStyle name="20% - Accent1 8" xfId="6958" hidden="1" xr:uid="{00000000-0005-0000-0000-000019020000}"/>
    <cellStyle name="20% - Accent1 8" xfId="7303" hidden="1" xr:uid="{00000000-0005-0000-0000-00001A020000}"/>
    <cellStyle name="20% - Accent1 8" xfId="30491" hidden="1" xr:uid="{00000000-0005-0000-0000-00003D020000}"/>
    <cellStyle name="20% - Accent1 8" xfId="31971" hidden="1" xr:uid="{00000000-0005-0000-0000-00004D020000}"/>
    <cellStyle name="20% - Accent1 8" xfId="31975" hidden="1" xr:uid="{00000000-0005-0000-0000-000054020000}"/>
    <cellStyle name="20% - Accent1 8" xfId="32079" hidden="1" xr:uid="{00000000-0005-0000-0000-000048020000}"/>
    <cellStyle name="20% - Accent1 8" xfId="1409" hidden="1" xr:uid="{00000000-0005-0000-0000-000017020000}"/>
    <cellStyle name="20% - Accent1 8" xfId="9052" hidden="1" xr:uid="{00000000-0005-0000-0000-000027020000}"/>
    <cellStyle name="20% - Accent1 8" xfId="13396" hidden="1" xr:uid="{00000000-0005-0000-0000-00001F020000}"/>
    <cellStyle name="20% - Accent1 8" xfId="28625" hidden="1" xr:uid="{00000000-0005-0000-0000-00002E020000}"/>
    <cellStyle name="20% - Accent1 8" xfId="32382" hidden="1" xr:uid="{00000000-0005-0000-0000-000057020000}"/>
    <cellStyle name="20% - Accent1 8" xfId="33620" hidden="1" xr:uid="{00000000-0005-0000-0000-000058020000}"/>
    <cellStyle name="20% - Accent1 8" xfId="32352" hidden="1" xr:uid="{00000000-0005-0000-0000-00004B020000}"/>
    <cellStyle name="20% - Accent1 8" xfId="32325" hidden="1" xr:uid="{00000000-0005-0000-0000-00004C020000}"/>
    <cellStyle name="20% - Accent1 8" xfId="32751" hidden="1" xr:uid="{00000000-0005-0000-0000-00004F020000}"/>
    <cellStyle name="20% - Accent1 8" xfId="32829" hidden="1" xr:uid="{00000000-0005-0000-0000-000050020000}"/>
    <cellStyle name="20% - Accent1 8" xfId="32156" hidden="1" xr:uid="{00000000-0005-0000-0000-000049020000}"/>
    <cellStyle name="20% - Accent1 8" xfId="32235" hidden="1" xr:uid="{00000000-0005-0000-0000-00004A020000}"/>
    <cellStyle name="20% - Accent1 8" xfId="32930" hidden="1" xr:uid="{00000000-0005-0000-0000-000051020000}"/>
    <cellStyle name="20% - Accent1 8" xfId="32912" hidden="1" xr:uid="{00000000-0005-0000-0000-000052020000}"/>
    <cellStyle name="20% - Accent1 8" xfId="33283" hidden="1" xr:uid="{00000000-0005-0000-0000-000055020000}"/>
    <cellStyle name="20% - Accent1 8" xfId="33361" hidden="1" xr:uid="{00000000-0005-0000-0000-000056020000}"/>
    <cellStyle name="20% - Accent1 8" xfId="30037" hidden="1" xr:uid="{00000000-0005-0000-0000-000038020000}"/>
    <cellStyle name="20% - Accent1 8" xfId="29959" hidden="1" xr:uid="{00000000-0005-0000-0000-000037020000}"/>
    <cellStyle name="20% - Accent1 8" xfId="28703" hidden="1" xr:uid="{00000000-0005-0000-0000-00002F020000}"/>
    <cellStyle name="20% - Accent1 8" xfId="5709" hidden="1" xr:uid="{00000000-0005-0000-0000-000024020000}"/>
    <cellStyle name="20% - Accent1 8" xfId="29590" hidden="1" xr:uid="{00000000-0005-0000-0000-00003F020000}"/>
    <cellStyle name="20% - Accent1 8" xfId="30138" hidden="1" xr:uid="{00000000-0005-0000-0000-000039020000}"/>
    <cellStyle name="20% - Accent1 8" xfId="30120" hidden="1" xr:uid="{00000000-0005-0000-0000-00003A020000}"/>
    <cellStyle name="20% - Accent1 8" xfId="30828" hidden="1" xr:uid="{00000000-0005-0000-0000-000040020000}"/>
    <cellStyle name="20% - Accent1 8" xfId="30906" hidden="1" xr:uid="{00000000-0005-0000-0000-000041020000}"/>
    <cellStyle name="20% - Accent1 8" xfId="31261" hidden="1" xr:uid="{00000000-0005-0000-0000-000044020000}"/>
    <cellStyle name="20% - Accent1 8" xfId="31340" hidden="1" xr:uid="{00000000-0005-0000-0000-000045020000}"/>
    <cellStyle name="20% - Accent1 8" xfId="32379" hidden="1" xr:uid="{00000000-0005-0000-0000-00005A020000}"/>
    <cellStyle name="20% - Accent1 8" xfId="33957" hidden="1" xr:uid="{00000000-0005-0000-0000-00005B020000}"/>
    <cellStyle name="20% - Accent1 8" xfId="31417" hidden="1" xr:uid="{00000000-0005-0000-0000-000046020000}"/>
    <cellStyle name="20% - Accent1 8" xfId="31495" hidden="1" xr:uid="{00000000-0005-0000-0000-000047020000}"/>
    <cellStyle name="20% - Accent1 8" xfId="29183" hidden="1" xr:uid="{00000000-0005-0000-0000-00003C020000}"/>
    <cellStyle name="20% - Accent1 8" xfId="30569" hidden="1" xr:uid="{00000000-0005-0000-0000-00003E020000}"/>
    <cellStyle name="20% - Accent1 8" xfId="23074" hidden="1" xr:uid="{00000000-0005-0000-0000-000029020000}"/>
    <cellStyle name="20% - Accent1 8" xfId="4541" hidden="1" xr:uid="{00000000-0005-0000-0000-00001E020000}"/>
    <cellStyle name="20% - Accent1 8" xfId="6625" hidden="1" xr:uid="{00000000-0005-0000-0000-000018020000}"/>
    <cellStyle name="20% - Accent1 8" xfId="29533" hidden="1" xr:uid="{00000000-0005-0000-0000-000034020000}"/>
    <cellStyle name="20% - Accent1 9" xfId="29890" hidden="1" xr:uid="{00000000-0005-0000-0000-00007E020000}"/>
    <cellStyle name="20% - Accent1 9" xfId="29295" hidden="1" xr:uid="{00000000-0005-0000-0000-000078020000}"/>
    <cellStyle name="20% - Accent1 9" xfId="29450" hidden="1" xr:uid="{00000000-0005-0000-0000-00007A020000}"/>
    <cellStyle name="20% - Accent1 9" xfId="32758" hidden="1" xr:uid="{00000000-0005-0000-0000-000097020000}"/>
    <cellStyle name="20% - Accent1 9" xfId="25641" hidden="1" xr:uid="{00000000-0005-0000-0000-000072020000}"/>
    <cellStyle name="20% - Accent1 9" xfId="31502" hidden="1" xr:uid="{00000000-0005-0000-0000-00008F020000}"/>
    <cellStyle name="20% - Accent1 9" xfId="32163" hidden="1" xr:uid="{00000000-0005-0000-0000-000091020000}"/>
    <cellStyle name="20% - Accent1 9" xfId="28482" hidden="1" xr:uid="{00000000-0005-0000-0000-000074020000}"/>
    <cellStyle name="20% - Accent1 9" xfId="19220" hidden="1" xr:uid="{00000000-0005-0000-0000-00006C020000}"/>
    <cellStyle name="20% - Accent1 9" xfId="7025" hidden="1" xr:uid="{00000000-0005-0000-0000-000061020000}"/>
    <cellStyle name="20% - Accent1 9" xfId="30422" hidden="1" xr:uid="{00000000-0005-0000-0000-000084020000}"/>
    <cellStyle name="20% - Accent1 9" xfId="32087" hidden="1" xr:uid="{00000000-0005-0000-0000-000090020000}"/>
    <cellStyle name="20% - Accent1 9" xfId="25965" hidden="1" xr:uid="{00000000-0005-0000-0000-000073020000}"/>
    <cellStyle name="20% - Accent1 9" xfId="33964" hidden="1" xr:uid="{00000000-0005-0000-0000-0000A3020000}"/>
    <cellStyle name="20% - Accent1 9" xfId="32337" hidden="1" xr:uid="{00000000-0005-0000-0000-000093020000}"/>
    <cellStyle name="20% - Accent1 9" xfId="31274" hidden="1" xr:uid="{00000000-0005-0000-0000-00008C020000}"/>
    <cellStyle name="20% - Accent1 9" xfId="30576" hidden="1" xr:uid="{00000000-0005-0000-0000-000086020000}"/>
    <cellStyle name="20% - Accent1 9" xfId="32682" hidden="1" xr:uid="{00000000-0005-0000-0000-000096020000}"/>
    <cellStyle name="20% - Accent1 9" xfId="33551" hidden="1" xr:uid="{00000000-0005-0000-0000-00009F020000}"/>
    <cellStyle name="20% - Accent1 9" xfId="33627" hidden="1" xr:uid="{00000000-0005-0000-0000-0000A0020000}"/>
    <cellStyle name="20% - Accent1 9" xfId="32919" hidden="1" xr:uid="{00000000-0005-0000-0000-000099020000}"/>
    <cellStyle name="20% - Accent1 9" xfId="29880" hidden="1" xr:uid="{00000000-0005-0000-0000-000082020000}"/>
    <cellStyle name="20% - Accent1 9" xfId="31172" hidden="1" xr:uid="{00000000-0005-0000-0000-00008B020000}"/>
    <cellStyle name="20% - Accent1 9" xfId="32242" hidden="1" xr:uid="{00000000-0005-0000-0000-000092020000}"/>
    <cellStyle name="20% - Accent1 9" xfId="31348" hidden="1" xr:uid="{00000000-0005-0000-0000-00008D020000}"/>
    <cellStyle name="20% - Accent1 9" xfId="22473" hidden="1" xr:uid="{00000000-0005-0000-0000-00006F020000}"/>
    <cellStyle name="20% - Accent1 9" xfId="1476" hidden="1" xr:uid="{00000000-0005-0000-0000-00005F020000}"/>
    <cellStyle name="20% - Accent1 9" xfId="32672" hidden="1" xr:uid="{00000000-0005-0000-0000-00009A020000}"/>
    <cellStyle name="20% - Accent1 9" xfId="810" hidden="1" xr:uid="{00000000-0005-0000-0000-00005D020000}"/>
    <cellStyle name="20% - Accent1 9" xfId="7370" hidden="1" xr:uid="{00000000-0005-0000-0000-000062020000}"/>
    <cellStyle name="20% - Accent1 9" xfId="32015" hidden="1" xr:uid="{00000000-0005-0000-0000-000094020000}"/>
    <cellStyle name="20% - Accent1 9" xfId="6700" hidden="1" xr:uid="{00000000-0005-0000-0000-000060020000}"/>
    <cellStyle name="20% - Accent1 9" xfId="28632" hidden="1" xr:uid="{00000000-0005-0000-0000-000076020000}"/>
    <cellStyle name="20% - Accent1 9" xfId="22799" hidden="1" xr:uid="{00000000-0005-0000-0000-000070020000}"/>
    <cellStyle name="20% - Accent1 9" xfId="31424" hidden="1" xr:uid="{00000000-0005-0000-0000-00008E020000}"/>
    <cellStyle name="20% - Accent1 9" xfId="8090" hidden="1" xr:uid="{00000000-0005-0000-0000-000063020000}"/>
    <cellStyle name="20% - Accent1 9" xfId="14425" hidden="1" xr:uid="{00000000-0005-0000-0000-000069020000}"/>
    <cellStyle name="20% - Accent1 9" xfId="29545" hidden="1" xr:uid="{00000000-0005-0000-0000-00007B020000}"/>
    <cellStyle name="20% - Accent1 9" xfId="29223" hidden="1" xr:uid="{00000000-0005-0000-0000-00007C020000}"/>
    <cellStyle name="20% - Accent1 9" xfId="33705" hidden="1" xr:uid="{00000000-0005-0000-0000-0000A1020000}"/>
    <cellStyle name="20% - Accent1 9" xfId="23141" hidden="1" xr:uid="{00000000-0005-0000-0000-000071020000}"/>
    <cellStyle name="20% - Accent1 9" xfId="33888" hidden="1" xr:uid="{00000000-0005-0000-0000-0000A2020000}"/>
    <cellStyle name="20% - Accent1 9" xfId="33290" hidden="1" xr:uid="{00000000-0005-0000-0000-00009D020000}"/>
    <cellStyle name="20% - Accent1 9" xfId="4237" hidden="1" xr:uid="{00000000-0005-0000-0000-00006B020000}"/>
    <cellStyle name="20% - Accent1 9" xfId="31790" hidden="1" xr:uid="{00000000-0005-0000-0000-00009B020000}"/>
    <cellStyle name="20% - Accent1 9" xfId="28998" hidden="1" xr:uid="{00000000-0005-0000-0000-000083020000}"/>
    <cellStyle name="20% - Accent1 9" xfId="4992" hidden="1" xr:uid="{00000000-0005-0000-0000-000065020000}"/>
    <cellStyle name="20% - Accent1 9" xfId="33368" hidden="1" xr:uid="{00000000-0005-0000-0000-00009E020000}"/>
    <cellStyle name="20% - Accent1 9" xfId="31873" hidden="1" xr:uid="{00000000-0005-0000-0000-000095020000}"/>
    <cellStyle name="20% - Accent1 9" xfId="30835" hidden="1" xr:uid="{00000000-0005-0000-0000-000088020000}"/>
    <cellStyle name="20% - Accent1 9" xfId="30913" hidden="1" xr:uid="{00000000-0005-0000-0000-000089020000}"/>
    <cellStyle name="20% - Accent1 9" xfId="28710" hidden="1" xr:uid="{00000000-0005-0000-0000-000077020000}"/>
    <cellStyle name="20% - Accent1 9" xfId="29081" hidden="1" xr:uid="{00000000-0005-0000-0000-00007D020000}"/>
    <cellStyle name="20% - Accent1 9" xfId="33214" hidden="1" xr:uid="{00000000-0005-0000-0000-00009C020000}"/>
    <cellStyle name="20% - Accent1 9" xfId="488" hidden="1" xr:uid="{00000000-0005-0000-0000-00005C020000}"/>
    <cellStyle name="20% - Accent1 9" xfId="13463" hidden="1" xr:uid="{00000000-0005-0000-0000-000067020000}"/>
    <cellStyle name="20% - Accent1 9" xfId="30044" hidden="1" xr:uid="{00000000-0005-0000-0000-000080020000}"/>
    <cellStyle name="20% - Accent1 9" xfId="29371" hidden="1" xr:uid="{00000000-0005-0000-0000-000079020000}"/>
    <cellStyle name="20% - Accent1 9" xfId="12754" hidden="1" xr:uid="{00000000-0005-0000-0000-00006A020000}"/>
    <cellStyle name="20% - Accent1 9" xfId="6049" hidden="1" xr:uid="{00000000-0005-0000-0000-000064020000}"/>
    <cellStyle name="20% - Accent1 9" xfId="1134" hidden="1" xr:uid="{00000000-0005-0000-0000-00005E020000}"/>
    <cellStyle name="20% - Accent1 9" xfId="19546" hidden="1" xr:uid="{00000000-0005-0000-0000-00006D020000}"/>
    <cellStyle name="20% - Accent1 9" xfId="28556" hidden="1" xr:uid="{00000000-0005-0000-0000-000075020000}"/>
    <cellStyle name="20% - Accent1 9" xfId="29966" hidden="1" xr:uid="{00000000-0005-0000-0000-00007F020000}"/>
    <cellStyle name="20% - Accent1 9" xfId="13139" hidden="1" xr:uid="{00000000-0005-0000-0000-000066020000}"/>
    <cellStyle name="20% - Accent1 9" xfId="13805" hidden="1" xr:uid="{00000000-0005-0000-0000-000068020000}"/>
    <cellStyle name="20% - Accent1 9" xfId="30127" hidden="1" xr:uid="{00000000-0005-0000-0000-000081020000}"/>
    <cellStyle name="20% - Accent1 9" xfId="32836" hidden="1" xr:uid="{00000000-0005-0000-0000-000098020000}"/>
    <cellStyle name="20% - Accent1 9" xfId="30759" hidden="1" xr:uid="{00000000-0005-0000-0000-000087020000}"/>
    <cellStyle name="20% - Accent1 9" xfId="19888" hidden="1" xr:uid="{00000000-0005-0000-0000-00006E020000}"/>
    <cellStyle name="20% - Accent1 9" xfId="30498" hidden="1" xr:uid="{00000000-0005-0000-0000-000085020000}"/>
    <cellStyle name="20% - Accent1 9" xfId="31096" hidden="1" xr:uid="{00000000-0005-0000-0000-00008A020000}"/>
    <cellStyle name="20% - Accent2" xfId="4819" builtinId="34" hidden="1" customBuiltin="1"/>
    <cellStyle name="20% - Accent2" xfId="6094" builtinId="34" hidden="1" customBuiltin="1"/>
    <cellStyle name="20% - Accent2" xfId="108" builtinId="34" hidden="1" customBuiltin="1"/>
    <cellStyle name="20% - Accent2" xfId="151" builtinId="34" hidden="1" customBuiltin="1"/>
    <cellStyle name="20% - Accent2" xfId="193" builtinId="34" hidden="1" customBuiltin="1"/>
    <cellStyle name="20% - Accent2" xfId="5434" builtinId="34" hidden="1" customBuiltin="1"/>
    <cellStyle name="20% - Accent2" xfId="10855" builtinId="34" hidden="1" customBuiltin="1"/>
    <cellStyle name="20% - Accent2" xfId="16930" builtinId="34" hidden="1" customBuiltin="1"/>
    <cellStyle name="20% - Accent2" xfId="3992" builtinId="34" hidden="1" customBuiltin="1"/>
    <cellStyle name="20% - Accent2" xfId="4063" builtinId="34" hidden="1" customBuiltin="1"/>
    <cellStyle name="20% - Accent2" xfId="73" builtinId="34" hidden="1" customBuiltin="1"/>
    <cellStyle name="20% - Accent2" xfId="17033" builtinId="34" hidden="1" customBuiltin="1"/>
    <cellStyle name="20% - Accent2" xfId="8379" builtinId="34" hidden="1" customBuiltin="1"/>
    <cellStyle name="20% - Accent2" xfId="10722" builtinId="34" hidden="1" customBuiltin="1"/>
    <cellStyle name="20% - Accent2" xfId="8307" builtinId="34" hidden="1" customBuiltin="1"/>
    <cellStyle name="20% - Accent2" xfId="4954" builtinId="34" hidden="1" customBuiltin="1"/>
    <cellStyle name="20% - Accent2" xfId="227" builtinId="34" hidden="1" customBuiltin="1"/>
    <cellStyle name="20% - Accent2" xfId="301" builtinId="34" hidden="1" customBuiltin="1"/>
    <cellStyle name="20% - Accent2" xfId="7852" builtinId="34" hidden="1" customBuiltin="1"/>
    <cellStyle name="20% - Accent2" xfId="6157" builtinId="34" hidden="1" customBuiltin="1"/>
    <cellStyle name="20% - Accent2" xfId="5859" builtinId="34" hidden="1" customBuiltin="1"/>
    <cellStyle name="20% - Accent2" xfId="14550" builtinId="34" hidden="1" customBuiltin="1"/>
    <cellStyle name="20% - Accent2" xfId="4721" builtinId="34" hidden="1" customBuiltin="1"/>
    <cellStyle name="20% - Accent2" xfId="14671" builtinId="34" hidden="1" customBuiltin="1"/>
    <cellStyle name="20% - Accent2" xfId="14574" builtinId="34" hidden="1" customBuiltin="1"/>
    <cellStyle name="20% - Accent2" xfId="14517" builtinId="34" hidden="1" customBuiltin="1"/>
    <cellStyle name="20% - Accent2" xfId="4261" builtinId="34" hidden="1" customBuiltin="1"/>
    <cellStyle name="20% - Accent2" xfId="10953" builtinId="34" hidden="1" customBuiltin="1"/>
    <cellStyle name="20% - Accent2" xfId="14606" builtinId="34" hidden="1" customBuiltin="1"/>
    <cellStyle name="20% - Accent2" xfId="11696" builtinId="34" hidden="1" customBuiltin="1"/>
    <cellStyle name="20% - Accent2" xfId="25" builtinId="34" hidden="1" customBuiltin="1"/>
    <cellStyle name="20% - Accent2" xfId="10760" builtinId="34" hidden="1" customBuiltin="1"/>
    <cellStyle name="20% - Accent2" xfId="5604" builtinId="34" hidden="1" customBuiltin="1"/>
    <cellStyle name="20% - Accent2" xfId="8411" builtinId="34" hidden="1" customBuiltin="1"/>
    <cellStyle name="20% - Accent2" xfId="6353" builtinId="34" hidden="1" customBuiltin="1"/>
    <cellStyle name="20% - Accent2" xfId="14248" builtinId="34" hidden="1" customBuiltin="1"/>
    <cellStyle name="20% - Accent2" xfId="264" builtinId="34" hidden="1" customBuiltin="1"/>
    <cellStyle name="20% - Accent2" xfId="8089" builtinId="34" hidden="1" customBuiltin="1"/>
    <cellStyle name="20% - Accent2" xfId="5534" builtinId="34" hidden="1" customBuiltin="1"/>
    <cellStyle name="20% - Accent2" xfId="370" builtinId="34" hidden="1" customBuiltin="1"/>
    <cellStyle name="20% - Accent2" xfId="335" builtinId="34" hidden="1" customBuiltin="1"/>
    <cellStyle name="20% - Accent2" xfId="4331" builtinId="34" hidden="1" customBuiltin="1"/>
    <cellStyle name="20% - Accent2" xfId="3955" builtinId="34" hidden="1" customBuiltin="1"/>
    <cellStyle name="20% - Accent2" xfId="3921" builtinId="34" hidden="1" customBuiltin="1"/>
    <cellStyle name="20% - Accent2" xfId="4029" builtinId="34" hidden="1" customBuiltin="1"/>
    <cellStyle name="20% - Accent2" xfId="5111" builtinId="34" hidden="1" customBuiltin="1"/>
    <cellStyle name="20% - Accent2" xfId="14218" builtinId="34" hidden="1" customBuiltin="1"/>
    <cellStyle name="20% - Accent2" xfId="14684" builtinId="34" hidden="1" customBuiltin="1"/>
    <cellStyle name="20% - Accent2" xfId="10923" builtinId="34" hidden="1" customBuiltin="1"/>
    <cellStyle name="20% - Accent2" xfId="10770" builtinId="34" hidden="1" customBuiltin="1"/>
    <cellStyle name="20% - Accent2" xfId="7913" builtinId="34" hidden="1" customBuiltin="1"/>
    <cellStyle name="20% - Accent2" xfId="4593" builtinId="34" hidden="1" customBuiltin="1"/>
    <cellStyle name="20% - Accent2 10" xfId="29386" hidden="1" xr:uid="{00000000-0005-0000-0000-0000F5020000}"/>
    <cellStyle name="20% - Accent2 10" xfId="8141" hidden="1" xr:uid="{00000000-0005-0000-0000-0000DF020000}"/>
    <cellStyle name="20% - Accent2 10" xfId="22838" hidden="1" xr:uid="{00000000-0005-0000-0000-0000EC020000}"/>
    <cellStyle name="20% - Accent2 10" xfId="23180" hidden="1" xr:uid="{00000000-0005-0000-0000-0000ED020000}"/>
    <cellStyle name="20% - Accent2 10" xfId="13844" hidden="1" xr:uid="{00000000-0005-0000-0000-0000E4020000}"/>
    <cellStyle name="20% - Accent2 10" xfId="13502" hidden="1" xr:uid="{00000000-0005-0000-0000-0000E3020000}"/>
    <cellStyle name="20% - Accent2 10" xfId="30129" hidden="1" xr:uid="{00000000-0005-0000-0000-0000FD020000}"/>
    <cellStyle name="20% - Accent2 10" xfId="19263" hidden="1" xr:uid="{00000000-0005-0000-0000-0000E8020000}"/>
    <cellStyle name="20% - Accent2 10" xfId="19585" hidden="1" xr:uid="{00000000-0005-0000-0000-0000E9020000}"/>
    <cellStyle name="20% - Accent2 10" xfId="6742" hidden="1" xr:uid="{00000000-0005-0000-0000-0000DC020000}"/>
    <cellStyle name="20% - Accent2 10" xfId="29112" hidden="1" xr:uid="{00000000-0005-0000-0000-0000F9020000}"/>
    <cellStyle name="20% - Accent2 10" xfId="19927" hidden="1" xr:uid="{00000000-0005-0000-0000-0000EA020000}"/>
    <cellStyle name="20% - Accent2 10" xfId="852" hidden="1" xr:uid="{00000000-0005-0000-0000-0000D9020000}"/>
    <cellStyle name="20% - Accent2 10" xfId="528" hidden="1" xr:uid="{00000000-0005-0000-0000-0000D8020000}"/>
    <cellStyle name="20% - Accent2 10" xfId="7064" hidden="1" xr:uid="{00000000-0005-0000-0000-0000DD020000}"/>
    <cellStyle name="20% - Accent2 10" xfId="7410" hidden="1" xr:uid="{00000000-0005-0000-0000-0000DE020000}"/>
    <cellStyle name="20% - Accent2 10" xfId="25683" hidden="1" xr:uid="{00000000-0005-0000-0000-0000EE020000}"/>
    <cellStyle name="20% - Accent2 10" xfId="29981" hidden="1" xr:uid="{00000000-0005-0000-0000-0000FB020000}"/>
    <cellStyle name="20% - Accent2 10" xfId="5241" hidden="1" xr:uid="{00000000-0005-0000-0000-0000E1020000}"/>
    <cellStyle name="20% - Accent2 10" xfId="13181" hidden="1" xr:uid="{00000000-0005-0000-0000-0000E2020000}"/>
    <cellStyle name="20% - Accent2 10" xfId="6296" hidden="1" xr:uid="{00000000-0005-0000-0000-0000E6020000}"/>
    <cellStyle name="20% - Accent2 10" xfId="29547" hidden="1" xr:uid="{00000000-0005-0000-0000-0000F7020000}"/>
    <cellStyle name="20% - Accent2 10" xfId="1173" hidden="1" xr:uid="{00000000-0005-0000-0000-0000DA020000}"/>
    <cellStyle name="20% - Accent2 10" xfId="14469" hidden="1" xr:uid="{00000000-0005-0000-0000-0000E5020000}"/>
    <cellStyle name="20% - Accent2 10" xfId="31517" hidden="1" xr:uid="{00000000-0005-0000-0000-00000B030000}"/>
    <cellStyle name="20% - Accent2 10" xfId="1515" hidden="1" xr:uid="{00000000-0005-0000-0000-0000DB020000}"/>
    <cellStyle name="20% - Accent2 10" xfId="33642" hidden="1" xr:uid="{00000000-0005-0000-0000-00001C030000}"/>
    <cellStyle name="20% - Accent2 10" xfId="22516" hidden="1" xr:uid="{00000000-0005-0000-0000-0000EB020000}"/>
    <cellStyle name="20% - Accent2 10" xfId="31904" hidden="1" xr:uid="{00000000-0005-0000-0000-000011030000}"/>
    <cellStyle name="20% - Accent2 10" xfId="5093" hidden="1" xr:uid="{00000000-0005-0000-0000-0000E0020000}"/>
    <cellStyle name="20% - Accent2 10" xfId="33229" hidden="1" xr:uid="{00000000-0005-0000-0000-000018030000}"/>
    <cellStyle name="20% - Accent2 10" xfId="6259" hidden="1" xr:uid="{00000000-0005-0000-0000-0000E7020000}"/>
    <cellStyle name="20% - Accent2 10" xfId="32178" hidden="1" xr:uid="{00000000-0005-0000-0000-00000D030000}"/>
    <cellStyle name="20% - Accent2 10" xfId="26004" hidden="1" xr:uid="{00000000-0005-0000-0000-0000EF020000}"/>
    <cellStyle name="20% - Accent2 10" xfId="28497" hidden="1" xr:uid="{00000000-0005-0000-0000-0000F0020000}"/>
    <cellStyle name="20% - Accent2 10" xfId="28571" hidden="1" xr:uid="{00000000-0005-0000-0000-0000F1020000}"/>
    <cellStyle name="20% - Accent2 10" xfId="28647" hidden="1" xr:uid="{00000000-0005-0000-0000-0000F2020000}"/>
    <cellStyle name="20% - Accent2 10" xfId="28725" hidden="1" xr:uid="{00000000-0005-0000-0000-0000F3020000}"/>
    <cellStyle name="20% - Accent2 10" xfId="29254" hidden="1" xr:uid="{00000000-0005-0000-0000-0000FE020000}"/>
    <cellStyle name="20% - Accent2 10" xfId="29250" hidden="1" xr:uid="{00000000-0005-0000-0000-0000FF020000}"/>
    <cellStyle name="20% - Accent2 10" xfId="30437" hidden="1" xr:uid="{00000000-0005-0000-0000-000000030000}"/>
    <cellStyle name="20% - Accent2 10" xfId="30513" hidden="1" xr:uid="{00000000-0005-0000-0000-000001030000}"/>
    <cellStyle name="20% - Accent2 10" xfId="30591" hidden="1" xr:uid="{00000000-0005-0000-0000-000002030000}"/>
    <cellStyle name="20% - Accent2 10" xfId="30774" hidden="1" xr:uid="{00000000-0005-0000-0000-000003030000}"/>
    <cellStyle name="20% - Accent2 10" xfId="30850" hidden="1" xr:uid="{00000000-0005-0000-0000-000004030000}"/>
    <cellStyle name="20% - Accent2 10" xfId="30928" hidden="1" xr:uid="{00000000-0005-0000-0000-000005030000}"/>
    <cellStyle name="20% - Accent2 10" xfId="31111" hidden="1" xr:uid="{00000000-0005-0000-0000-000006030000}"/>
    <cellStyle name="20% - Accent2 10" xfId="31187" hidden="1" xr:uid="{00000000-0005-0000-0000-000007030000}"/>
    <cellStyle name="20% - Accent2 10" xfId="29310" hidden="1" xr:uid="{00000000-0005-0000-0000-0000F4020000}"/>
    <cellStyle name="20% - Accent2 10" xfId="31887" hidden="1" xr:uid="{00000000-0005-0000-0000-000010030000}"/>
    <cellStyle name="20% - Accent2 10" xfId="33903" hidden="1" xr:uid="{00000000-0005-0000-0000-00001E030000}"/>
    <cellStyle name="20% - Accent2 10" xfId="33979" hidden="1" xr:uid="{00000000-0005-0000-0000-00001F030000}"/>
    <cellStyle name="20% - Accent2 10" xfId="32921" hidden="1" xr:uid="{00000000-0005-0000-0000-000015030000}"/>
    <cellStyle name="20% - Accent2 10" xfId="32046" hidden="1" xr:uid="{00000000-0005-0000-0000-000016030000}"/>
    <cellStyle name="20% - Accent2 10" xfId="32851" hidden="1" xr:uid="{00000000-0005-0000-0000-000014030000}"/>
    <cellStyle name="20% - Accent2 10" xfId="30059" hidden="1" xr:uid="{00000000-0005-0000-0000-0000FC020000}"/>
    <cellStyle name="20% - Accent2 10" xfId="33305" hidden="1" xr:uid="{00000000-0005-0000-0000-000019030000}"/>
    <cellStyle name="20% - Accent2 10" xfId="33383" hidden="1" xr:uid="{00000000-0005-0000-0000-00001A030000}"/>
    <cellStyle name="20% - Accent2 10" xfId="32102" hidden="1" xr:uid="{00000000-0005-0000-0000-00000C030000}"/>
    <cellStyle name="20% - Accent2 10" xfId="29095" hidden="1" xr:uid="{00000000-0005-0000-0000-0000F8020000}"/>
    <cellStyle name="20% - Accent2 10" xfId="33566" hidden="1" xr:uid="{00000000-0005-0000-0000-00001B030000}"/>
    <cellStyle name="20% - Accent2 10" xfId="31363" hidden="1" xr:uid="{00000000-0005-0000-0000-000009030000}"/>
    <cellStyle name="20% - Accent2 10" xfId="31289" hidden="1" xr:uid="{00000000-0005-0000-0000-000008030000}"/>
    <cellStyle name="20% - Accent2 10" xfId="32257" hidden="1" xr:uid="{00000000-0005-0000-0000-00000E030000}"/>
    <cellStyle name="20% - Accent2 10" xfId="32339" hidden="1" xr:uid="{00000000-0005-0000-0000-00000F030000}"/>
    <cellStyle name="20% - Accent2 10" xfId="33720" hidden="1" xr:uid="{00000000-0005-0000-0000-00001D030000}"/>
    <cellStyle name="20% - Accent2 10" xfId="29905" hidden="1" xr:uid="{00000000-0005-0000-0000-0000FA020000}"/>
    <cellStyle name="20% - Accent2 10" xfId="32697" hidden="1" xr:uid="{00000000-0005-0000-0000-000012030000}"/>
    <cellStyle name="20% - Accent2 10" xfId="32773" hidden="1" xr:uid="{00000000-0005-0000-0000-000013030000}"/>
    <cellStyle name="20% - Accent2 10" xfId="31439" hidden="1" xr:uid="{00000000-0005-0000-0000-00000A030000}"/>
    <cellStyle name="20% - Accent2 10" xfId="32042" hidden="1" xr:uid="{00000000-0005-0000-0000-000017030000}"/>
    <cellStyle name="20% - Accent2 10" xfId="29465" hidden="1" xr:uid="{00000000-0005-0000-0000-0000F6020000}"/>
    <cellStyle name="20% - Accent2 11" xfId="29534" hidden="1" xr:uid="{00000000-0005-0000-0000-000046030000}"/>
    <cellStyle name="20% - Accent2 11" xfId="31452" hidden="1" xr:uid="{00000000-0005-0000-0000-000052030000}"/>
    <cellStyle name="20% - Accent2 11" xfId="31784" hidden="1" xr:uid="{00000000-0005-0000-0000-000058030000}"/>
    <cellStyle name="20% - Accent2 11" xfId="31855" hidden="1" xr:uid="{00000000-0005-0000-0000-000059030000}"/>
    <cellStyle name="20% - Accent2 11" xfId="32710" hidden="1" xr:uid="{00000000-0005-0000-0000-00005A030000}"/>
    <cellStyle name="20% - Accent2 11" xfId="32303" hidden="1" xr:uid="{00000000-0005-0000-0000-000057030000}"/>
    <cellStyle name="20% - Accent2 11" xfId="32191" hidden="1" xr:uid="{00000000-0005-0000-0000-000055030000}"/>
    <cellStyle name="20% - Accent2 11" xfId="33992" hidden="1" xr:uid="{00000000-0005-0000-0000-000067030000}"/>
    <cellStyle name="20% - Accent2 11" xfId="4168" hidden="1" xr:uid="{00000000-0005-0000-0000-000028030000}"/>
    <cellStyle name="20% - Accent2 11" xfId="4873" hidden="1" xr:uid="{00000000-0005-0000-0000-000029030000}"/>
    <cellStyle name="20% - Accent2 11" xfId="13217" hidden="1" xr:uid="{00000000-0005-0000-0000-00002A030000}"/>
    <cellStyle name="20% - Accent2 11" xfId="13538" hidden="1" xr:uid="{00000000-0005-0000-0000-00002B030000}"/>
    <cellStyle name="20% - Accent2 11" xfId="33579" hidden="1" xr:uid="{00000000-0005-0000-0000-000063030000}"/>
    <cellStyle name="20% - Accent2 11" xfId="33655" hidden="1" xr:uid="{00000000-0005-0000-0000-000064030000}"/>
    <cellStyle name="20% - Accent2 11" xfId="33916" hidden="1" xr:uid="{00000000-0005-0000-0000-000066030000}"/>
    <cellStyle name="20% - Accent2 11" xfId="30072" hidden="1" xr:uid="{00000000-0005-0000-0000-000044030000}"/>
    <cellStyle name="20% - Accent2 11" xfId="33396" hidden="1" xr:uid="{00000000-0005-0000-0000-000062030000}"/>
    <cellStyle name="20% - Accent2 11" xfId="28510" hidden="1" xr:uid="{00000000-0005-0000-0000-000038030000}"/>
    <cellStyle name="20% - Accent2 11" xfId="32115" hidden="1" xr:uid="{00000000-0005-0000-0000-000054030000}"/>
    <cellStyle name="20% - Accent2 11" xfId="33733" hidden="1" xr:uid="{00000000-0005-0000-0000-000065030000}"/>
    <cellStyle name="20% - Accent2 11" xfId="28738" hidden="1" xr:uid="{00000000-0005-0000-0000-00003B030000}"/>
    <cellStyle name="20% - Accent2 11" xfId="29323" hidden="1" xr:uid="{00000000-0005-0000-0000-00003C030000}"/>
    <cellStyle name="20% - Accent2 11" xfId="29478" hidden="1" xr:uid="{00000000-0005-0000-0000-00003E030000}"/>
    <cellStyle name="20% - Accent2 11" xfId="28660" hidden="1" xr:uid="{00000000-0005-0000-0000-00003A030000}"/>
    <cellStyle name="20% - Accent2 11" xfId="32893" hidden="1" xr:uid="{00000000-0005-0000-0000-00005D030000}"/>
    <cellStyle name="20% - Accent2 11" xfId="888" hidden="1" xr:uid="{00000000-0005-0000-0000-000021030000}"/>
    <cellStyle name="20% - Accent2 11" xfId="29918" hidden="1" xr:uid="{00000000-0005-0000-0000-000042030000}"/>
    <cellStyle name="20% - Accent2 11" xfId="29994" hidden="1" xr:uid="{00000000-0005-0000-0000-000043030000}"/>
    <cellStyle name="20% - Accent2 11" xfId="30101" hidden="1" xr:uid="{00000000-0005-0000-0000-000045030000}"/>
    <cellStyle name="20% - Accent2 11" xfId="28992" hidden="1" xr:uid="{00000000-0005-0000-0000-000040030000}"/>
    <cellStyle name="20% - Accent2 11" xfId="29063" hidden="1" xr:uid="{00000000-0005-0000-0000-000041030000}"/>
    <cellStyle name="20% - Accent2 11" xfId="7666" hidden="1" xr:uid="{00000000-0005-0000-0000-000027030000}"/>
    <cellStyle name="20% - Accent2 11" xfId="32270" hidden="1" xr:uid="{00000000-0005-0000-0000-000056030000}"/>
    <cellStyle name="20% - Accent2 11" xfId="30526" hidden="1" xr:uid="{00000000-0005-0000-0000-000049030000}"/>
    <cellStyle name="20% - Accent2 11" xfId="30604" hidden="1" xr:uid="{00000000-0005-0000-0000-00004A030000}"/>
    <cellStyle name="20% - Accent2 11" xfId="30863" hidden="1" xr:uid="{00000000-0005-0000-0000-00004C030000}"/>
    <cellStyle name="20% - Accent2 11" xfId="29502" hidden="1" xr:uid="{00000000-0005-0000-0000-000047030000}"/>
    <cellStyle name="20% - Accent2 11" xfId="30450" hidden="1" xr:uid="{00000000-0005-0000-0000-000048030000}"/>
    <cellStyle name="20% - Accent2 11" xfId="32864" hidden="1" xr:uid="{00000000-0005-0000-0000-00005C030000}"/>
    <cellStyle name="20% - Accent2 11" xfId="22553" hidden="1" xr:uid="{00000000-0005-0000-0000-000033030000}"/>
    <cellStyle name="20% - Accent2 11" xfId="31302" hidden="1" xr:uid="{00000000-0005-0000-0000-000050030000}"/>
    <cellStyle name="20% - Accent2 11" xfId="31376" hidden="1" xr:uid="{00000000-0005-0000-0000-000051030000}"/>
    <cellStyle name="20% - Accent2 11" xfId="31530" hidden="1" xr:uid="{00000000-0005-0000-0000-000053030000}"/>
    <cellStyle name="20% - Accent2 11" xfId="31124" hidden="1" xr:uid="{00000000-0005-0000-0000-00004E030000}"/>
    <cellStyle name="20% - Accent2 11" xfId="31200" hidden="1" xr:uid="{00000000-0005-0000-0000-00004F030000}"/>
    <cellStyle name="20% - Accent2 11" xfId="7446" hidden="1" xr:uid="{00000000-0005-0000-0000-000026030000}"/>
    <cellStyle name="20% - Accent2 11" xfId="28584" hidden="1" xr:uid="{00000000-0005-0000-0000-000039030000}"/>
    <cellStyle name="20% - Accent2 11" xfId="14067" hidden="1" xr:uid="{00000000-0005-0000-0000-00002D030000}"/>
    <cellStyle name="20% - Accent2 11" xfId="7876" hidden="1" xr:uid="{00000000-0005-0000-0000-00002E030000}"/>
    <cellStyle name="20% - Accent2 11" xfId="19300" hidden="1" xr:uid="{00000000-0005-0000-0000-000030030000}"/>
    <cellStyle name="20% - Accent2 11" xfId="29399" hidden="1" xr:uid="{00000000-0005-0000-0000-00003D030000}"/>
    <cellStyle name="20% - Accent2 11" xfId="13880" hidden="1" xr:uid="{00000000-0005-0000-0000-00002C030000}"/>
    <cellStyle name="20% - Accent2 11" xfId="32786" hidden="1" xr:uid="{00000000-0005-0000-0000-00005B030000}"/>
    <cellStyle name="20% - Accent2 11" xfId="30941" hidden="1" xr:uid="{00000000-0005-0000-0000-00004D030000}"/>
    <cellStyle name="20% - Accent2 11" xfId="7541" hidden="1" xr:uid="{00000000-0005-0000-0000-00002F030000}"/>
    <cellStyle name="20% - Accent2 11" xfId="23216" hidden="1" xr:uid="{00000000-0005-0000-0000-000035030000}"/>
    <cellStyle name="20% - Accent2 11" xfId="25719" hidden="1" xr:uid="{00000000-0005-0000-0000-000036030000}"/>
    <cellStyle name="20% - Accent2 11" xfId="26040" hidden="1" xr:uid="{00000000-0005-0000-0000-000037030000}"/>
    <cellStyle name="20% - Accent2 11" xfId="22874" hidden="1" xr:uid="{00000000-0005-0000-0000-000034030000}"/>
    <cellStyle name="20% - Accent2 11" xfId="19963" hidden="1" xr:uid="{00000000-0005-0000-0000-000032030000}"/>
    <cellStyle name="20% - Accent2 11" xfId="564" hidden="1" xr:uid="{00000000-0005-0000-0000-000020030000}"/>
    <cellStyle name="20% - Accent2 11" xfId="19621" hidden="1" xr:uid="{00000000-0005-0000-0000-000031030000}"/>
    <cellStyle name="20% - Accent2 11" xfId="32326" hidden="1" xr:uid="{00000000-0005-0000-0000-00005E030000}"/>
    <cellStyle name="20% - Accent2 11" xfId="32294" hidden="1" xr:uid="{00000000-0005-0000-0000-00005F030000}"/>
    <cellStyle name="20% - Accent2 11" xfId="33242" hidden="1" xr:uid="{00000000-0005-0000-0000-000060030000}"/>
    <cellStyle name="20% - Accent2 11" xfId="33318" hidden="1" xr:uid="{00000000-0005-0000-0000-000061030000}"/>
    <cellStyle name="20% - Accent2 11" xfId="6778" hidden="1" xr:uid="{00000000-0005-0000-0000-000024030000}"/>
    <cellStyle name="20% - Accent2 11" xfId="7100" hidden="1" xr:uid="{00000000-0005-0000-0000-000025030000}"/>
    <cellStyle name="20% - Accent2 11" xfId="1209" hidden="1" xr:uid="{00000000-0005-0000-0000-000022030000}"/>
    <cellStyle name="20% - Accent2 11" xfId="30787" hidden="1" xr:uid="{00000000-0005-0000-0000-00004B030000}"/>
    <cellStyle name="20% - Accent2 11" xfId="1551" hidden="1" xr:uid="{00000000-0005-0000-0000-000023030000}"/>
    <cellStyle name="20% - Accent2 11" xfId="29511" hidden="1" xr:uid="{00000000-0005-0000-0000-00003F030000}"/>
    <cellStyle name="20% - Accent2 12" xfId="30801" hidden="1" xr:uid="{00000000-0005-0000-0000-000093030000}"/>
    <cellStyle name="20% - Accent2 12" xfId="13914" hidden="1" xr:uid="{00000000-0005-0000-0000-000074030000}"/>
    <cellStyle name="20% - Accent2 12" xfId="31390" hidden="1" xr:uid="{00000000-0005-0000-0000-000099030000}"/>
    <cellStyle name="20% - Accent2 12" xfId="5492" hidden="1" xr:uid="{00000000-0005-0000-0000-000070030000}"/>
    <cellStyle name="20% - Accent2 12" xfId="4357" hidden="1" xr:uid="{00000000-0005-0000-0000-000071030000}"/>
    <cellStyle name="20% - Accent2 12" xfId="13252" hidden="1" xr:uid="{00000000-0005-0000-0000-000072030000}"/>
    <cellStyle name="20% - Accent2 12" xfId="598" hidden="1" xr:uid="{00000000-0005-0000-0000-000068030000}"/>
    <cellStyle name="20% - Accent2 12" xfId="29150" hidden="1" xr:uid="{00000000-0005-0000-0000-000088030000}"/>
    <cellStyle name="20% - Accent2 12" xfId="1585" hidden="1" xr:uid="{00000000-0005-0000-0000-00006B030000}"/>
    <cellStyle name="20% - Accent2 12" xfId="6813" hidden="1" xr:uid="{00000000-0005-0000-0000-00006C030000}"/>
    <cellStyle name="20% - Accent2 12" xfId="7134" hidden="1" xr:uid="{00000000-0005-0000-0000-00006D030000}"/>
    <cellStyle name="20% - Accent2 12" xfId="23250" hidden="1" xr:uid="{00000000-0005-0000-0000-00007D030000}"/>
    <cellStyle name="20% - Accent2 12" xfId="4553" hidden="1" xr:uid="{00000000-0005-0000-0000-000077030000}"/>
    <cellStyle name="20% - Accent2 12" xfId="8517" hidden="1" xr:uid="{00000000-0005-0000-0000-00006F030000}"/>
    <cellStyle name="20% - Accent2 12" xfId="28598" hidden="1" xr:uid="{00000000-0005-0000-0000-000081030000}"/>
    <cellStyle name="20% - Accent2 12" xfId="19655" hidden="1" xr:uid="{00000000-0005-0000-0000-000079030000}"/>
    <cellStyle name="20% - Accent2 12" xfId="33930" hidden="1" xr:uid="{00000000-0005-0000-0000-0000AE030000}"/>
    <cellStyle name="20% - Accent2 12" xfId="28673" hidden="1" xr:uid="{00000000-0005-0000-0000-000082030000}"/>
    <cellStyle name="20% - Accent2 12" xfId="22908" hidden="1" xr:uid="{00000000-0005-0000-0000-00007C030000}"/>
    <cellStyle name="20% - Accent2 12" xfId="7480" hidden="1" xr:uid="{00000000-0005-0000-0000-00006E030000}"/>
    <cellStyle name="20% - Accent2 12" xfId="28751" hidden="1" xr:uid="{00000000-0005-0000-0000-000083030000}"/>
    <cellStyle name="20% - Accent2 12" xfId="26074" hidden="1" xr:uid="{00000000-0005-0000-0000-00007F030000}"/>
    <cellStyle name="20% - Accent2 12" xfId="33746" hidden="1" xr:uid="{00000000-0005-0000-0000-0000AD030000}"/>
    <cellStyle name="20% - Accent2 12" xfId="29337" hidden="1" xr:uid="{00000000-0005-0000-0000-000084030000}"/>
    <cellStyle name="20% - Accent2 12" xfId="29491" hidden="1" xr:uid="{00000000-0005-0000-0000-000086030000}"/>
    <cellStyle name="20% - Accent2 12" xfId="29004" hidden="1" xr:uid="{00000000-0005-0000-0000-000089030000}"/>
    <cellStyle name="20% - Accent2 12" xfId="30085" hidden="1" xr:uid="{00000000-0005-0000-0000-00008C030000}"/>
    <cellStyle name="20% - Accent2 12" xfId="29033" hidden="1" xr:uid="{00000000-0005-0000-0000-00008E030000}"/>
    <cellStyle name="20% - Accent2 12" xfId="29025" hidden="1" xr:uid="{00000000-0005-0000-0000-00008F030000}"/>
    <cellStyle name="20% - Accent2 12" xfId="29579" hidden="1" xr:uid="{00000000-0005-0000-0000-000087030000}"/>
    <cellStyle name="20% - Accent2 12" xfId="1243" hidden="1" xr:uid="{00000000-0005-0000-0000-00006A030000}"/>
    <cellStyle name="20% - Accent2 12" xfId="30464" hidden="1" xr:uid="{00000000-0005-0000-0000-000090030000}"/>
    <cellStyle name="20% - Accent2 12" xfId="29932" hidden="1" xr:uid="{00000000-0005-0000-0000-00008A030000}"/>
    <cellStyle name="20% - Accent2 12" xfId="33256" hidden="1" xr:uid="{00000000-0005-0000-0000-0000A8030000}"/>
    <cellStyle name="20% - Accent2 12" xfId="30539" hidden="1" xr:uid="{00000000-0005-0000-0000-000091030000}"/>
    <cellStyle name="20% - Accent2 12" xfId="30150" hidden="1" xr:uid="{00000000-0005-0000-0000-00008D030000}"/>
    <cellStyle name="20% - Accent2 12" xfId="923" hidden="1" xr:uid="{00000000-0005-0000-0000-000069030000}"/>
    <cellStyle name="20% - Accent2 12" xfId="30617" hidden="1" xr:uid="{00000000-0005-0000-0000-000092030000}"/>
    <cellStyle name="20% - Accent2 12" xfId="30876" hidden="1" xr:uid="{00000000-0005-0000-0000-000094030000}"/>
    <cellStyle name="20% - Accent2 12" xfId="31213" hidden="1" xr:uid="{00000000-0005-0000-0000-000097030000}"/>
    <cellStyle name="20% - Accent2 12" xfId="31465" hidden="1" xr:uid="{00000000-0005-0000-0000-00009A030000}"/>
    <cellStyle name="20% - Accent2 12" xfId="32129" hidden="1" xr:uid="{00000000-0005-0000-0000-00009C030000}"/>
    <cellStyle name="20% - Accent2 12" xfId="32283" hidden="1" xr:uid="{00000000-0005-0000-0000-00009E030000}"/>
    <cellStyle name="20% - Accent2 12" xfId="30954" hidden="1" xr:uid="{00000000-0005-0000-0000-000095030000}"/>
    <cellStyle name="20% - Accent2 12" xfId="32877" hidden="1" xr:uid="{00000000-0005-0000-0000-0000A4030000}"/>
    <cellStyle name="20% - Accent2 12" xfId="32371" hidden="1" xr:uid="{00000000-0005-0000-0000-00009F030000}"/>
    <cellStyle name="20% - Accent2 12" xfId="31315" hidden="1" xr:uid="{00000000-0005-0000-0000-000098030000}"/>
    <cellStyle name="20% - Accent2 12" xfId="13572" hidden="1" xr:uid="{00000000-0005-0000-0000-000073030000}"/>
    <cellStyle name="20% - Accent2 12" xfId="31942" hidden="1" xr:uid="{00000000-0005-0000-0000-0000A0030000}"/>
    <cellStyle name="20% - Accent2 12" xfId="31543" hidden="1" xr:uid="{00000000-0005-0000-0000-00009B030000}"/>
    <cellStyle name="20% - Accent2 12" xfId="32799" hidden="1" xr:uid="{00000000-0005-0000-0000-0000A3030000}"/>
    <cellStyle name="20% - Accent2 12" xfId="31796" hidden="1" xr:uid="{00000000-0005-0000-0000-0000A1030000}"/>
    <cellStyle name="20% - Accent2 12" xfId="14789" hidden="1" xr:uid="{00000000-0005-0000-0000-000075030000}"/>
    <cellStyle name="20% - Accent2 12" xfId="4638" hidden="1" xr:uid="{00000000-0005-0000-0000-000076030000}"/>
    <cellStyle name="20% - Accent2 12" xfId="19335" hidden="1" xr:uid="{00000000-0005-0000-0000-000078030000}"/>
    <cellStyle name="20% - Accent2 12" xfId="22588" hidden="1" xr:uid="{00000000-0005-0000-0000-00007B030000}"/>
    <cellStyle name="20% - Accent2 12" xfId="25754" hidden="1" xr:uid="{00000000-0005-0000-0000-00007E030000}"/>
    <cellStyle name="20% - Accent2 12" xfId="28523" hidden="1" xr:uid="{00000000-0005-0000-0000-000080030000}"/>
    <cellStyle name="20% - Accent2 12" xfId="32204" hidden="1" xr:uid="{00000000-0005-0000-0000-00009D030000}"/>
    <cellStyle name="20% - Accent2 12" xfId="34005" hidden="1" xr:uid="{00000000-0005-0000-0000-0000AF030000}"/>
    <cellStyle name="20% - Accent2 12" xfId="19997" hidden="1" xr:uid="{00000000-0005-0000-0000-00007A030000}"/>
    <cellStyle name="20% - Accent2 12" xfId="33409" hidden="1" xr:uid="{00000000-0005-0000-0000-0000AA030000}"/>
    <cellStyle name="20% - Accent2 12" xfId="33593" hidden="1" xr:uid="{00000000-0005-0000-0000-0000AB030000}"/>
    <cellStyle name="20% - Accent2 12" xfId="33668" hidden="1" xr:uid="{00000000-0005-0000-0000-0000AC030000}"/>
    <cellStyle name="20% - Accent2 12" xfId="32724" hidden="1" xr:uid="{00000000-0005-0000-0000-0000A2030000}"/>
    <cellStyle name="20% - Accent2 12" xfId="31138" hidden="1" xr:uid="{00000000-0005-0000-0000-000096030000}"/>
    <cellStyle name="20% - Accent2 12" xfId="32942" hidden="1" xr:uid="{00000000-0005-0000-0000-0000A5030000}"/>
    <cellStyle name="20% - Accent2 12" xfId="31825" hidden="1" xr:uid="{00000000-0005-0000-0000-0000A6030000}"/>
    <cellStyle name="20% - Accent2 12" xfId="31817" hidden="1" xr:uid="{00000000-0005-0000-0000-0000A7030000}"/>
    <cellStyle name="20% - Accent2 12" xfId="33331" hidden="1" xr:uid="{00000000-0005-0000-0000-0000A9030000}"/>
    <cellStyle name="20% - Accent2 12" xfId="30007" hidden="1" xr:uid="{00000000-0005-0000-0000-00008B030000}"/>
    <cellStyle name="20% - Accent2 12" xfId="29412" hidden="1" xr:uid="{00000000-0005-0000-0000-000085030000}"/>
    <cellStyle name="20% - Accent2 13" xfId="32394" hidden="1" xr:uid="{00000000-0005-0000-0000-0000C2030000}"/>
    <cellStyle name="20% - Accent2 13" xfId="29775" hidden="1" xr:uid="{00000000-0005-0000-0000-0000BB030000}"/>
    <cellStyle name="20% - Accent2 13" xfId="2886" hidden="1" xr:uid="{00000000-0005-0000-0000-0000B1030000}"/>
    <cellStyle name="20% - Accent2 13" xfId="30654" hidden="1" xr:uid="{00000000-0005-0000-0000-0000BE030000}"/>
    <cellStyle name="20% - Accent2 13" xfId="29602" hidden="1" xr:uid="{00000000-0005-0000-0000-0000BA030000}"/>
    <cellStyle name="20% - Accent2 13" xfId="33783" hidden="1" xr:uid="{00000000-0005-0000-0000-0000C7030000}"/>
    <cellStyle name="20% - Accent2 13" xfId="30991" hidden="1" xr:uid="{00000000-0005-0000-0000-0000BF030000}"/>
    <cellStyle name="20% - Accent2 13" xfId="21400" hidden="1" xr:uid="{00000000-0005-0000-0000-0000B6030000}"/>
    <cellStyle name="20% - Accent2 13" xfId="31671" hidden="1" xr:uid="{00000000-0005-0000-0000-0000C1030000}"/>
    <cellStyle name="20% - Accent2 13" xfId="32960" hidden="1" xr:uid="{00000000-0005-0000-0000-0000C4030000}"/>
    <cellStyle name="20% - Accent2 13" xfId="9512" hidden="1" xr:uid="{00000000-0005-0000-0000-0000B2030000}"/>
    <cellStyle name="20% - Accent2 13" xfId="18131" hidden="1" xr:uid="{00000000-0005-0000-0000-0000B5030000}"/>
    <cellStyle name="20% - Accent2 13" xfId="33446" hidden="1" xr:uid="{00000000-0005-0000-0000-0000C6030000}"/>
    <cellStyle name="20% - Accent2 13" xfId="32567" hidden="1" xr:uid="{00000000-0005-0000-0000-0000C3030000}"/>
    <cellStyle name="20% - Accent2 13" xfId="24584" hidden="1" xr:uid="{00000000-0005-0000-0000-0000B7030000}"/>
    <cellStyle name="20% - Accent2 13" xfId="15763" hidden="1" xr:uid="{00000000-0005-0000-0000-0000B4030000}"/>
    <cellStyle name="20% - Accent2 13" xfId="28879" hidden="1" xr:uid="{00000000-0005-0000-0000-0000B9030000}"/>
    <cellStyle name="20% - Accent2 13" xfId="31556" hidden="1" xr:uid="{00000000-0005-0000-0000-0000C0030000}"/>
    <cellStyle name="20% - Accent2 13" xfId="30168" hidden="1" xr:uid="{00000000-0005-0000-0000-0000BC030000}"/>
    <cellStyle name="20% - Accent2 13" xfId="28764" hidden="1" xr:uid="{00000000-0005-0000-0000-0000B8030000}"/>
    <cellStyle name="20% - Accent2 13" xfId="1620" hidden="1" xr:uid="{00000000-0005-0000-0000-0000B0030000}"/>
    <cellStyle name="20% - Accent2 13" xfId="30316" hidden="1" xr:uid="{00000000-0005-0000-0000-0000BD030000}"/>
    <cellStyle name="20% - Accent2 13" xfId="33108" hidden="1" xr:uid="{00000000-0005-0000-0000-0000C5030000}"/>
    <cellStyle name="20% - Accent2 13" xfId="12025" hidden="1" xr:uid="{00000000-0005-0000-0000-0000B3030000}"/>
    <cellStyle name="20% - Accent2 2" xfId="34050" xr:uid="{E4686623-1B5F-4732-BCD1-35804E254BE3}"/>
    <cellStyle name="20% - Accent2 3 2 3 2" xfId="32470" hidden="1" xr:uid="{00000000-0005-0000-0000-0000DA030000}"/>
    <cellStyle name="20% - Accent2 3 2 3 2" xfId="29851" hidden="1" xr:uid="{00000000-0005-0000-0000-0000D3030000}"/>
    <cellStyle name="20% - Accent2 3 2 3 2" xfId="2971" hidden="1" xr:uid="{00000000-0005-0000-0000-0000C9030000}"/>
    <cellStyle name="20% - Accent2 3 2 3 2" xfId="30730" hidden="1" xr:uid="{00000000-0005-0000-0000-0000D6030000}"/>
    <cellStyle name="20% - Accent2 3 2 3 2" xfId="29678" hidden="1" xr:uid="{00000000-0005-0000-0000-0000D2030000}"/>
    <cellStyle name="20% - Accent2 3 2 3 2" xfId="33859" hidden="1" xr:uid="{00000000-0005-0000-0000-0000DF030000}"/>
    <cellStyle name="20% - Accent2 3 2 3 2" xfId="31067" hidden="1" xr:uid="{00000000-0005-0000-0000-0000D7030000}"/>
    <cellStyle name="20% - Accent2 3 2 3 2" xfId="21485" hidden="1" xr:uid="{00000000-0005-0000-0000-0000CE030000}"/>
    <cellStyle name="20% - Accent2 3 2 3 2" xfId="31747" hidden="1" xr:uid="{00000000-0005-0000-0000-0000D9030000}"/>
    <cellStyle name="20% - Accent2 3 2 3 2" xfId="33036" hidden="1" xr:uid="{00000000-0005-0000-0000-0000DC030000}"/>
    <cellStyle name="20% - Accent2 3 2 3 2" xfId="9597" hidden="1" xr:uid="{00000000-0005-0000-0000-0000CA030000}"/>
    <cellStyle name="20% - Accent2 3 2 3 2" xfId="18216" hidden="1" xr:uid="{00000000-0005-0000-0000-0000CD030000}"/>
    <cellStyle name="20% - Accent2 3 2 3 2" xfId="33522" hidden="1" xr:uid="{00000000-0005-0000-0000-0000DE030000}"/>
    <cellStyle name="20% - Accent2 3 2 3 2" xfId="32643" hidden="1" xr:uid="{00000000-0005-0000-0000-0000DB030000}"/>
    <cellStyle name="20% - Accent2 3 2 3 2" xfId="24669" hidden="1" xr:uid="{00000000-0005-0000-0000-0000CF030000}"/>
    <cellStyle name="20% - Accent2 3 2 3 2" xfId="15848" hidden="1" xr:uid="{00000000-0005-0000-0000-0000CC030000}"/>
    <cellStyle name="20% - Accent2 3 2 3 2" xfId="28955" hidden="1" xr:uid="{00000000-0005-0000-0000-0000D1030000}"/>
    <cellStyle name="20% - Accent2 3 2 3 2" xfId="31632" hidden="1" xr:uid="{00000000-0005-0000-0000-0000D8030000}"/>
    <cellStyle name="20% - Accent2 3 2 3 2" xfId="30244" hidden="1" xr:uid="{00000000-0005-0000-0000-0000D4030000}"/>
    <cellStyle name="20% - Accent2 3 2 3 2" xfId="28840" hidden="1" xr:uid="{00000000-0005-0000-0000-0000D0030000}"/>
    <cellStyle name="20% - Accent2 3 2 3 2" xfId="1705" hidden="1" xr:uid="{00000000-0005-0000-0000-0000C8030000}"/>
    <cellStyle name="20% - Accent2 3 2 3 2" xfId="30392" hidden="1" xr:uid="{00000000-0005-0000-0000-0000D5030000}"/>
    <cellStyle name="20% - Accent2 3 2 3 2" xfId="33184" hidden="1" xr:uid="{00000000-0005-0000-0000-0000DD030000}"/>
    <cellStyle name="20% - Accent2 3 2 3 2" xfId="12110" hidden="1" xr:uid="{00000000-0005-0000-0000-0000CB030000}"/>
    <cellStyle name="20% - Accent2 3 2 4 2" xfId="32423" hidden="1" xr:uid="{00000000-0005-0000-0000-0000F2030000}"/>
    <cellStyle name="20% - Accent2 3 2 4 2" xfId="29804" hidden="1" xr:uid="{00000000-0005-0000-0000-0000EB030000}"/>
    <cellStyle name="20% - Accent2 3 2 4 2" xfId="2924" hidden="1" xr:uid="{00000000-0005-0000-0000-0000E1030000}"/>
    <cellStyle name="20% - Accent2 3 2 4 2" xfId="30683" hidden="1" xr:uid="{00000000-0005-0000-0000-0000EE030000}"/>
    <cellStyle name="20% - Accent2 3 2 4 2" xfId="29631" hidden="1" xr:uid="{00000000-0005-0000-0000-0000EA030000}"/>
    <cellStyle name="20% - Accent2 3 2 4 2" xfId="33812" hidden="1" xr:uid="{00000000-0005-0000-0000-0000F7030000}"/>
    <cellStyle name="20% - Accent2 3 2 4 2" xfId="31020" hidden="1" xr:uid="{00000000-0005-0000-0000-0000EF030000}"/>
    <cellStyle name="20% - Accent2 3 2 4 2" xfId="21438" hidden="1" xr:uid="{00000000-0005-0000-0000-0000E6030000}"/>
    <cellStyle name="20% - Accent2 3 2 4 2" xfId="31700" hidden="1" xr:uid="{00000000-0005-0000-0000-0000F1030000}"/>
    <cellStyle name="20% - Accent2 3 2 4 2" xfId="32989" hidden="1" xr:uid="{00000000-0005-0000-0000-0000F4030000}"/>
    <cellStyle name="20% - Accent2 3 2 4 2" xfId="9550" hidden="1" xr:uid="{00000000-0005-0000-0000-0000E2030000}"/>
    <cellStyle name="20% - Accent2 3 2 4 2" xfId="18169" hidden="1" xr:uid="{00000000-0005-0000-0000-0000E5030000}"/>
    <cellStyle name="20% - Accent2 3 2 4 2" xfId="33475" hidden="1" xr:uid="{00000000-0005-0000-0000-0000F6030000}"/>
    <cellStyle name="20% - Accent2 3 2 4 2" xfId="32596" hidden="1" xr:uid="{00000000-0005-0000-0000-0000F3030000}"/>
    <cellStyle name="20% - Accent2 3 2 4 2" xfId="24622" hidden="1" xr:uid="{00000000-0005-0000-0000-0000E7030000}"/>
    <cellStyle name="20% - Accent2 3 2 4 2" xfId="15801" hidden="1" xr:uid="{00000000-0005-0000-0000-0000E4030000}"/>
    <cellStyle name="20% - Accent2 3 2 4 2" xfId="28908" hidden="1" xr:uid="{00000000-0005-0000-0000-0000E9030000}"/>
    <cellStyle name="20% - Accent2 3 2 4 2" xfId="31585" hidden="1" xr:uid="{00000000-0005-0000-0000-0000F0030000}"/>
    <cellStyle name="20% - Accent2 3 2 4 2" xfId="30197" hidden="1" xr:uid="{00000000-0005-0000-0000-0000EC030000}"/>
    <cellStyle name="20% - Accent2 3 2 4 2" xfId="28793" hidden="1" xr:uid="{00000000-0005-0000-0000-0000E8030000}"/>
    <cellStyle name="20% - Accent2 3 2 4 2" xfId="1658" hidden="1" xr:uid="{00000000-0005-0000-0000-0000E0030000}"/>
    <cellStyle name="20% - Accent2 3 2 4 2" xfId="30345" hidden="1" xr:uid="{00000000-0005-0000-0000-0000ED030000}"/>
    <cellStyle name="20% - Accent2 3 2 4 2" xfId="33137" hidden="1" xr:uid="{00000000-0005-0000-0000-0000F5030000}"/>
    <cellStyle name="20% - Accent2 3 2 4 2" xfId="12063" hidden="1" xr:uid="{00000000-0005-0000-0000-0000E3030000}"/>
    <cellStyle name="20% - Accent2 3 3 3 2" xfId="24621" hidden="1" xr:uid="{00000000-0005-0000-0000-0000FF030000}"/>
    <cellStyle name="20% - Accent2 3 3 3 2" xfId="18168" hidden="1" xr:uid="{00000000-0005-0000-0000-0000FD030000}"/>
    <cellStyle name="20% - Accent2 3 3 3 2" xfId="21437" hidden="1" xr:uid="{00000000-0005-0000-0000-0000FE030000}"/>
    <cellStyle name="20% - Accent2 3 3 3 2" xfId="1657" hidden="1" xr:uid="{00000000-0005-0000-0000-0000F8030000}"/>
    <cellStyle name="20% - Accent2 3 3 3 2" xfId="15800" hidden="1" xr:uid="{00000000-0005-0000-0000-0000FC030000}"/>
    <cellStyle name="20% - Accent2 3 3 3 2" xfId="2923" hidden="1" xr:uid="{00000000-0005-0000-0000-0000F9030000}"/>
    <cellStyle name="20% - Accent2 3 3 3 2" xfId="9549" hidden="1" xr:uid="{00000000-0005-0000-0000-0000FA030000}"/>
    <cellStyle name="20% - Accent2 3 3 3 2" xfId="12062" hidden="1" xr:uid="{00000000-0005-0000-0000-0000FB030000}"/>
    <cellStyle name="20% - Accent2 3 3 3 2" xfId="28792" hidden="1" xr:uid="{00000000-0005-0000-0000-000000040000}"/>
    <cellStyle name="20% - Accent2 3 3 3 2" xfId="28907" hidden="1" xr:uid="{00000000-0005-0000-0000-000001040000}"/>
    <cellStyle name="20% - Accent2 3 3 3 2" xfId="29630" hidden="1" xr:uid="{00000000-0005-0000-0000-000002040000}"/>
    <cellStyle name="20% - Accent2 3 3 3 2" xfId="29803" hidden="1" xr:uid="{00000000-0005-0000-0000-000003040000}"/>
    <cellStyle name="20% - Accent2 3 3 3 2" xfId="30196" hidden="1" xr:uid="{00000000-0005-0000-0000-000004040000}"/>
    <cellStyle name="20% - Accent2 3 3 3 2" xfId="30344" hidden="1" xr:uid="{00000000-0005-0000-0000-000005040000}"/>
    <cellStyle name="20% - Accent2 3 3 3 2" xfId="30682" hidden="1" xr:uid="{00000000-0005-0000-0000-000006040000}"/>
    <cellStyle name="20% - Accent2 3 3 3 2" xfId="31019" hidden="1" xr:uid="{00000000-0005-0000-0000-000007040000}"/>
    <cellStyle name="20% - Accent2 3 3 3 2" xfId="33811" hidden="1" xr:uid="{00000000-0005-0000-0000-00000F040000}"/>
    <cellStyle name="20% - Accent2 3 3 3 2" xfId="33136" hidden="1" xr:uid="{00000000-0005-0000-0000-00000D040000}"/>
    <cellStyle name="20% - Accent2 3 3 3 2" xfId="33474" hidden="1" xr:uid="{00000000-0005-0000-0000-00000E040000}"/>
    <cellStyle name="20% - Accent2 3 3 3 2" xfId="31584" hidden="1" xr:uid="{00000000-0005-0000-0000-000008040000}"/>
    <cellStyle name="20% - Accent2 3 3 3 2" xfId="32988" hidden="1" xr:uid="{00000000-0005-0000-0000-00000C040000}"/>
    <cellStyle name="20% - Accent2 3 3 3 2" xfId="31699" hidden="1" xr:uid="{00000000-0005-0000-0000-000009040000}"/>
    <cellStyle name="20% - Accent2 3 3 3 2" xfId="32422" hidden="1" xr:uid="{00000000-0005-0000-0000-00000A040000}"/>
    <cellStyle name="20% - Accent2 3 3 3 2" xfId="32595" hidden="1" xr:uid="{00000000-0005-0000-0000-00000B040000}"/>
    <cellStyle name="20% - Accent2 4 2 3 2" xfId="18217" hidden="1" xr:uid="{00000000-0005-0000-0000-000015040000}"/>
    <cellStyle name="20% - Accent2 4 2 3 2" xfId="15849" hidden="1" xr:uid="{00000000-0005-0000-0000-000014040000}"/>
    <cellStyle name="20% - Accent2 4 2 3 2" xfId="24670" hidden="1" xr:uid="{00000000-0005-0000-0000-000017040000}"/>
    <cellStyle name="20% - Accent2 4 2 3 2" xfId="21486" hidden="1" xr:uid="{00000000-0005-0000-0000-000016040000}"/>
    <cellStyle name="20% - Accent2 4 2 3 2" xfId="12111" hidden="1" xr:uid="{00000000-0005-0000-0000-000013040000}"/>
    <cellStyle name="20% - Accent2 4 2 3 2" xfId="9598" hidden="1" xr:uid="{00000000-0005-0000-0000-000012040000}"/>
    <cellStyle name="20% - Accent2 4 2 3 2" xfId="1706" hidden="1" xr:uid="{00000000-0005-0000-0000-000010040000}"/>
    <cellStyle name="20% - Accent2 4 2 3 2" xfId="2972" hidden="1" xr:uid="{00000000-0005-0000-0000-000011040000}"/>
    <cellStyle name="20% - Accent2 4 2 3 2" xfId="28841" hidden="1" xr:uid="{00000000-0005-0000-0000-000018040000}"/>
    <cellStyle name="20% - Accent2 4 2 3 2" xfId="28956" hidden="1" xr:uid="{00000000-0005-0000-0000-000019040000}"/>
    <cellStyle name="20% - Accent2 4 2 3 2" xfId="29679" hidden="1" xr:uid="{00000000-0005-0000-0000-00001A040000}"/>
    <cellStyle name="20% - Accent2 4 2 3 2" xfId="29852" hidden="1" xr:uid="{00000000-0005-0000-0000-00001B040000}"/>
    <cellStyle name="20% - Accent2 4 2 3 2" xfId="30245" hidden="1" xr:uid="{00000000-0005-0000-0000-00001C040000}"/>
    <cellStyle name="20% - Accent2 4 2 3 2" xfId="30393" hidden="1" xr:uid="{00000000-0005-0000-0000-00001D040000}"/>
    <cellStyle name="20% - Accent2 4 2 3 2" xfId="30731" hidden="1" xr:uid="{00000000-0005-0000-0000-00001E040000}"/>
    <cellStyle name="20% - Accent2 4 2 3 2" xfId="31068" hidden="1" xr:uid="{00000000-0005-0000-0000-00001F040000}"/>
    <cellStyle name="20% - Accent2 4 2 3 2" xfId="33185" hidden="1" xr:uid="{00000000-0005-0000-0000-000025040000}"/>
    <cellStyle name="20% - Accent2 4 2 3 2" xfId="33037" hidden="1" xr:uid="{00000000-0005-0000-0000-000024040000}"/>
    <cellStyle name="20% - Accent2 4 2 3 2" xfId="33860" hidden="1" xr:uid="{00000000-0005-0000-0000-000027040000}"/>
    <cellStyle name="20% - Accent2 4 2 3 2" xfId="33523" hidden="1" xr:uid="{00000000-0005-0000-0000-000026040000}"/>
    <cellStyle name="20% - Accent2 4 2 3 2" xfId="32644" hidden="1" xr:uid="{00000000-0005-0000-0000-000023040000}"/>
    <cellStyle name="20% - Accent2 4 2 3 2" xfId="32471" hidden="1" xr:uid="{00000000-0005-0000-0000-000022040000}"/>
    <cellStyle name="20% - Accent2 4 2 3 2" xfId="31633" hidden="1" xr:uid="{00000000-0005-0000-0000-000020040000}"/>
    <cellStyle name="20% - Accent2 4 2 3 2" xfId="31748" hidden="1" xr:uid="{00000000-0005-0000-0000-000021040000}"/>
    <cellStyle name="20% - Accent2 4 2 4 2" xfId="21440" hidden="1" xr:uid="{00000000-0005-0000-0000-00002E040000}"/>
    <cellStyle name="20% - Accent2 4 2 4 2" xfId="18171" hidden="1" xr:uid="{00000000-0005-0000-0000-00002D040000}"/>
    <cellStyle name="20% - Accent2 4 2 4 2" xfId="24624" hidden="1" xr:uid="{00000000-0005-0000-0000-00002F040000}"/>
    <cellStyle name="20% - Accent2 4 2 4 2" xfId="15803" hidden="1" xr:uid="{00000000-0005-0000-0000-00002C040000}"/>
    <cellStyle name="20% - Accent2 4 2 4 2" xfId="1660" hidden="1" xr:uid="{00000000-0005-0000-0000-000028040000}"/>
    <cellStyle name="20% - Accent2 4 2 4 2" xfId="2926" hidden="1" xr:uid="{00000000-0005-0000-0000-000029040000}"/>
    <cellStyle name="20% - Accent2 4 2 4 2" xfId="9552" hidden="1" xr:uid="{00000000-0005-0000-0000-00002A040000}"/>
    <cellStyle name="20% - Accent2 4 2 4 2" xfId="12065" hidden="1" xr:uid="{00000000-0005-0000-0000-00002B040000}"/>
    <cellStyle name="20% - Accent2 4 2 4 2" xfId="28795" hidden="1" xr:uid="{00000000-0005-0000-0000-000030040000}"/>
    <cellStyle name="20% - Accent2 4 2 4 2" xfId="28910" hidden="1" xr:uid="{00000000-0005-0000-0000-000031040000}"/>
    <cellStyle name="20% - Accent2 4 2 4 2" xfId="29633" hidden="1" xr:uid="{00000000-0005-0000-0000-000032040000}"/>
    <cellStyle name="20% - Accent2 4 2 4 2" xfId="29806" hidden="1" xr:uid="{00000000-0005-0000-0000-000033040000}"/>
    <cellStyle name="20% - Accent2 4 2 4 2" xfId="30199" hidden="1" xr:uid="{00000000-0005-0000-0000-000034040000}"/>
    <cellStyle name="20% - Accent2 4 2 4 2" xfId="30347" hidden="1" xr:uid="{00000000-0005-0000-0000-000035040000}"/>
    <cellStyle name="20% - Accent2 4 2 4 2" xfId="30685" hidden="1" xr:uid="{00000000-0005-0000-0000-000036040000}"/>
    <cellStyle name="20% - Accent2 4 2 4 2" xfId="31022" hidden="1" xr:uid="{00000000-0005-0000-0000-000037040000}"/>
    <cellStyle name="20% - Accent2 4 2 4 2" xfId="33814" hidden="1" xr:uid="{00000000-0005-0000-0000-00003F040000}"/>
    <cellStyle name="20% - Accent2 4 2 4 2" xfId="33477" hidden="1" xr:uid="{00000000-0005-0000-0000-00003E040000}"/>
    <cellStyle name="20% - Accent2 4 2 4 2" xfId="32991" hidden="1" xr:uid="{00000000-0005-0000-0000-00003C040000}"/>
    <cellStyle name="20% - Accent2 4 2 4 2" xfId="33139" hidden="1" xr:uid="{00000000-0005-0000-0000-00003D040000}"/>
    <cellStyle name="20% - Accent2 4 2 4 2" xfId="32598" hidden="1" xr:uid="{00000000-0005-0000-0000-00003B040000}"/>
    <cellStyle name="20% - Accent2 4 2 4 2" xfId="31587" hidden="1" xr:uid="{00000000-0005-0000-0000-000038040000}"/>
    <cellStyle name="20% - Accent2 4 2 4 2" xfId="31702" hidden="1" xr:uid="{00000000-0005-0000-0000-000039040000}"/>
    <cellStyle name="20% - Accent2 4 2 4 2" xfId="32425" hidden="1" xr:uid="{00000000-0005-0000-0000-00003A040000}"/>
    <cellStyle name="20% - Accent2 4 3 3 2" xfId="18170" hidden="1" xr:uid="{00000000-0005-0000-0000-000045040000}"/>
    <cellStyle name="20% - Accent2 4 3 3 2" xfId="21439" hidden="1" xr:uid="{00000000-0005-0000-0000-000046040000}"/>
    <cellStyle name="20% - Accent2 4 3 3 2" xfId="31021" hidden="1" xr:uid="{00000000-0005-0000-0000-00004F040000}"/>
    <cellStyle name="20% - Accent2 4 3 3 2" xfId="30346" hidden="1" xr:uid="{00000000-0005-0000-0000-00004D040000}"/>
    <cellStyle name="20% - Accent2 4 3 3 2" xfId="29805" hidden="1" xr:uid="{00000000-0005-0000-0000-00004B040000}"/>
    <cellStyle name="20% - Accent2 4 3 3 2" xfId="2925" hidden="1" xr:uid="{00000000-0005-0000-0000-000041040000}"/>
    <cellStyle name="20% - Accent2 4 3 3 2" xfId="1659" hidden="1" xr:uid="{00000000-0005-0000-0000-000040040000}"/>
    <cellStyle name="20% - Accent2 4 3 3 2" xfId="15802" hidden="1" xr:uid="{00000000-0005-0000-0000-000044040000}"/>
    <cellStyle name="20% - Accent2 4 3 3 2" xfId="33138" hidden="1" xr:uid="{00000000-0005-0000-0000-000055040000}"/>
    <cellStyle name="20% - Accent2 4 3 3 2" xfId="12064" hidden="1" xr:uid="{00000000-0005-0000-0000-000043040000}"/>
    <cellStyle name="20% - Accent2 4 3 3 2" xfId="32990" hidden="1" xr:uid="{00000000-0005-0000-0000-000054040000}"/>
    <cellStyle name="20% - Accent2 4 3 3 2" xfId="9551" hidden="1" xr:uid="{00000000-0005-0000-0000-000042040000}"/>
    <cellStyle name="20% - Accent2 4 3 3 2" xfId="32597" hidden="1" xr:uid="{00000000-0005-0000-0000-000053040000}"/>
    <cellStyle name="20% - Accent2 4 3 3 2" xfId="24623" hidden="1" xr:uid="{00000000-0005-0000-0000-000047040000}"/>
    <cellStyle name="20% - Accent2 4 3 3 2" xfId="28794" hidden="1" xr:uid="{00000000-0005-0000-0000-000048040000}"/>
    <cellStyle name="20% - Accent2 4 3 3 2" xfId="28909" hidden="1" xr:uid="{00000000-0005-0000-0000-000049040000}"/>
    <cellStyle name="20% - Accent2 4 3 3 2" xfId="29632" hidden="1" xr:uid="{00000000-0005-0000-0000-00004A040000}"/>
    <cellStyle name="20% - Accent2 4 3 3 2" xfId="33476" hidden="1" xr:uid="{00000000-0005-0000-0000-000056040000}"/>
    <cellStyle name="20% - Accent2 4 3 3 2" xfId="33813" hidden="1" xr:uid="{00000000-0005-0000-0000-000057040000}"/>
    <cellStyle name="20% - Accent2 4 3 3 2" xfId="31586" hidden="1" xr:uid="{00000000-0005-0000-0000-000050040000}"/>
    <cellStyle name="20% - Accent2 4 3 3 2" xfId="30684" hidden="1" xr:uid="{00000000-0005-0000-0000-00004E040000}"/>
    <cellStyle name="20% - Accent2 4 3 3 2" xfId="30198" hidden="1" xr:uid="{00000000-0005-0000-0000-00004C040000}"/>
    <cellStyle name="20% - Accent2 4 3 3 2" xfId="32424" hidden="1" xr:uid="{00000000-0005-0000-0000-000052040000}"/>
    <cellStyle name="20% - Accent2 4 3 3 2" xfId="31701" hidden="1" xr:uid="{00000000-0005-0000-0000-000051040000}"/>
    <cellStyle name="20% - Accent2 5 2" xfId="18154" hidden="1" xr:uid="{00000000-0005-0000-0000-00005D040000}"/>
    <cellStyle name="20% - Accent2 5 2" xfId="21423" hidden="1" xr:uid="{00000000-0005-0000-0000-00005E040000}"/>
    <cellStyle name="20% - Accent2 5 2" xfId="31005" hidden="1" xr:uid="{00000000-0005-0000-0000-000067040000}"/>
    <cellStyle name="20% - Accent2 5 2" xfId="30330" hidden="1" xr:uid="{00000000-0005-0000-0000-000065040000}"/>
    <cellStyle name="20% - Accent2 5 2" xfId="29789" hidden="1" xr:uid="{00000000-0005-0000-0000-000063040000}"/>
    <cellStyle name="20% - Accent2 5 2" xfId="2909" hidden="1" xr:uid="{00000000-0005-0000-0000-000059040000}"/>
    <cellStyle name="20% - Accent2 5 2" xfId="1643" hidden="1" xr:uid="{00000000-0005-0000-0000-000058040000}"/>
    <cellStyle name="20% - Accent2 5 2" xfId="15786" hidden="1" xr:uid="{00000000-0005-0000-0000-00005C040000}"/>
    <cellStyle name="20% - Accent2 5 2" xfId="33122" hidden="1" xr:uid="{00000000-0005-0000-0000-00006D040000}"/>
    <cellStyle name="20% - Accent2 5 2" xfId="12048" hidden="1" xr:uid="{00000000-0005-0000-0000-00005B040000}"/>
    <cellStyle name="20% - Accent2 5 2" xfId="32974" hidden="1" xr:uid="{00000000-0005-0000-0000-00006C040000}"/>
    <cellStyle name="20% - Accent2 5 2" xfId="9535" hidden="1" xr:uid="{00000000-0005-0000-0000-00005A040000}"/>
    <cellStyle name="20% - Accent2 5 2" xfId="32581" hidden="1" xr:uid="{00000000-0005-0000-0000-00006B040000}"/>
    <cellStyle name="20% - Accent2 5 2" xfId="24607" hidden="1" xr:uid="{00000000-0005-0000-0000-00005F040000}"/>
    <cellStyle name="20% - Accent2 5 2" xfId="28778" hidden="1" xr:uid="{00000000-0005-0000-0000-000060040000}"/>
    <cellStyle name="20% - Accent2 5 2" xfId="28893" hidden="1" xr:uid="{00000000-0005-0000-0000-000061040000}"/>
    <cellStyle name="20% - Accent2 5 2" xfId="29616" hidden="1" xr:uid="{00000000-0005-0000-0000-000062040000}"/>
    <cellStyle name="20% - Accent2 5 2" xfId="33460" hidden="1" xr:uid="{00000000-0005-0000-0000-00006E040000}"/>
    <cellStyle name="20% - Accent2 5 2" xfId="33797" hidden="1" xr:uid="{00000000-0005-0000-0000-00006F040000}"/>
    <cellStyle name="20% - Accent2 5 2" xfId="31570" hidden="1" xr:uid="{00000000-0005-0000-0000-000068040000}"/>
    <cellStyle name="20% - Accent2 5 2" xfId="30668" hidden="1" xr:uid="{00000000-0005-0000-0000-000066040000}"/>
    <cellStyle name="20% - Accent2 5 2" xfId="30182" hidden="1" xr:uid="{00000000-0005-0000-0000-000064040000}"/>
    <cellStyle name="20% - Accent2 5 2" xfId="32408" hidden="1" xr:uid="{00000000-0005-0000-0000-00006A040000}"/>
    <cellStyle name="20% - Accent2 5 2" xfId="31685" hidden="1" xr:uid="{00000000-0005-0000-0000-000069040000}"/>
    <cellStyle name="20% - Accent2 7" xfId="25773" hidden="1" xr:uid="{00000000-0005-0000-0000-000087040000}"/>
    <cellStyle name="20% - Accent2 7" xfId="28455" hidden="1" xr:uid="{00000000-0005-0000-0000-000088040000}"/>
    <cellStyle name="20% - Accent2 7" xfId="28449" hidden="1" xr:uid="{00000000-0005-0000-0000-000089040000}"/>
    <cellStyle name="20% - Accent2 7" xfId="22929" hidden="1" xr:uid="{00000000-0005-0000-0000-000085040000}"/>
    <cellStyle name="20% - Accent2 7" xfId="21952" hidden="1" xr:uid="{00000000-0005-0000-0000-000083040000}"/>
    <cellStyle name="20% - Accent2 7" xfId="19676" hidden="1" xr:uid="{00000000-0005-0000-0000-000082040000}"/>
    <cellStyle name="20% - Accent2 7" xfId="13593" hidden="1" xr:uid="{00000000-0005-0000-0000-00007C040000}"/>
    <cellStyle name="20% - Accent2 7" xfId="6336" hidden="1" xr:uid="{00000000-0005-0000-0000-000074040000}"/>
    <cellStyle name="20% - Accent2 7" xfId="29134" hidden="1" xr:uid="{00000000-0005-0000-0000-000091040000}"/>
    <cellStyle name="20% - Accent2 7" xfId="29878" hidden="1" xr:uid="{00000000-0005-0000-0000-000092040000}"/>
    <cellStyle name="20% - Accent2 7" xfId="29942" hidden="1" xr:uid="{00000000-0005-0000-0000-000093040000}"/>
    <cellStyle name="20% - Accent2 7" xfId="5606" hidden="1" xr:uid="{00000000-0005-0000-0000-000078040000}"/>
    <cellStyle name="20% - Accent2 7" xfId="29423" hidden="1" xr:uid="{00000000-0005-0000-0000-00008E040000}"/>
    <cellStyle name="20% - Accent2 7" xfId="29167" hidden="1" xr:uid="{00000000-0005-0000-0000-000090040000}"/>
    <cellStyle name="20% - Accent2 7" xfId="29347" hidden="1" xr:uid="{00000000-0005-0000-0000-00008D040000}"/>
    <cellStyle name="20% - Accent2 7" xfId="29263" hidden="1" xr:uid="{00000000-0005-0000-0000-00008C040000}"/>
    <cellStyle name="20% - Accent2 7" xfId="942" hidden="1" xr:uid="{00000000-0005-0000-0000-000072040000}"/>
    <cellStyle name="20% - Accent2 7" xfId="4640" hidden="1" xr:uid="{00000000-0005-0000-0000-00007E040000}"/>
    <cellStyle name="20% - Accent2 7" xfId="6610" hidden="1" xr:uid="{00000000-0005-0000-0000-00007F040000}"/>
    <cellStyle name="20% - Accent2 7" xfId="18690" hidden="1" xr:uid="{00000000-0005-0000-0000-000080040000}"/>
    <cellStyle name="20% - Accent2 7" xfId="19354" hidden="1" xr:uid="{00000000-0005-0000-0000-000081040000}"/>
    <cellStyle name="20% - Accent2 7" xfId="172" hidden="1" xr:uid="{00000000-0005-0000-0000-00007D040000}"/>
    <cellStyle name="20% - Accent2 7" xfId="12594" hidden="1" xr:uid="{00000000-0005-0000-0000-00007A040000}"/>
    <cellStyle name="20% - Accent2 7" xfId="5398" hidden="1" xr:uid="{00000000-0005-0000-0000-000079040000}"/>
    <cellStyle name="20% - Accent2 7" xfId="29178" hidden="1" xr:uid="{00000000-0005-0000-0000-00008F040000}"/>
    <cellStyle name="20% - Accent2 7" xfId="25128" hidden="1" xr:uid="{00000000-0005-0000-0000-000086040000}"/>
    <cellStyle name="20% - Accent2 7" xfId="13271" hidden="1" xr:uid="{00000000-0005-0000-0000-00007B040000}"/>
    <cellStyle name="20% - Accent2 7" xfId="390" hidden="1" xr:uid="{00000000-0005-0000-0000-000071040000}"/>
    <cellStyle name="20% - Accent2 7" xfId="411" hidden="1" xr:uid="{00000000-0005-0000-0000-000070040000}"/>
    <cellStyle name="20% - Accent2 7" xfId="28608" hidden="1" xr:uid="{00000000-0005-0000-0000-00008A040000}"/>
    <cellStyle name="20% - Accent2 7" xfId="28684" hidden="1" xr:uid="{00000000-0005-0000-0000-00008B040000}"/>
    <cellStyle name="20% - Accent2 7" xfId="5686" hidden="1" xr:uid="{00000000-0005-0000-0000-000077040000}"/>
    <cellStyle name="20% - Accent2 7" xfId="1264" hidden="1" xr:uid="{00000000-0005-0000-0000-000073040000}"/>
    <cellStyle name="20% - Accent2 7" xfId="7155" hidden="1" xr:uid="{00000000-0005-0000-0000-000076040000}"/>
    <cellStyle name="20% - Accent2 7" xfId="6832" hidden="1" xr:uid="{00000000-0005-0000-0000-000075040000}"/>
    <cellStyle name="20% - Accent2 7" xfId="22607" hidden="1" xr:uid="{00000000-0005-0000-0000-000084040000}"/>
    <cellStyle name="20% - Accent2 7" xfId="32810" hidden="1" xr:uid="{00000000-0005-0000-0000-0000AC040000}"/>
    <cellStyle name="20% - Accent2 7" xfId="31240" hidden="1" xr:uid="{00000000-0005-0000-0000-0000AD040000}"/>
    <cellStyle name="20% - Accent2 7" xfId="31826" hidden="1" xr:uid="{00000000-0005-0000-0000-0000AE040000}"/>
    <cellStyle name="20% - Accent2 7" xfId="32670" hidden="1" xr:uid="{00000000-0005-0000-0000-0000AA040000}"/>
    <cellStyle name="20% - Accent2 7" xfId="31959" hidden="1" xr:uid="{00000000-0005-0000-0000-0000A8040000}"/>
    <cellStyle name="20% - Accent2 7" xfId="31970" hidden="1" xr:uid="{00000000-0005-0000-0000-0000A7040000}"/>
    <cellStyle name="20% - Accent2 7" xfId="31241" hidden="1" xr:uid="{00000000-0005-0000-0000-0000A1040000}"/>
    <cellStyle name="20% - Accent2 7" xfId="30414" hidden="1" xr:uid="{00000000-0005-0000-0000-000098040000}"/>
    <cellStyle name="20% - Accent2 7" xfId="31926" hidden="1" xr:uid="{00000000-0005-0000-0000-0000A9040000}"/>
    <cellStyle name="20% - Accent2 7" xfId="33881" hidden="1" xr:uid="{00000000-0005-0000-0000-0000B6040000}"/>
    <cellStyle name="20% - Accent2 7" xfId="33940" hidden="1" xr:uid="{00000000-0005-0000-0000-0000B7040000}"/>
    <cellStyle name="20% - Accent2 7" xfId="30811" hidden="1" xr:uid="{00000000-0005-0000-0000-00009C040000}"/>
    <cellStyle name="20% - Accent2 7" xfId="30887" hidden="1" xr:uid="{00000000-0005-0000-0000-00009D040000}"/>
    <cellStyle name="20% - Accent2 7" xfId="33544" hidden="1" xr:uid="{00000000-0005-0000-0000-0000B3040000}"/>
    <cellStyle name="20% - Accent2 7" xfId="33679" hidden="1" xr:uid="{00000000-0005-0000-0000-0000B5040000}"/>
    <cellStyle name="20% - Accent2 7" xfId="33342" hidden="1" xr:uid="{00000000-0005-0000-0000-0000B2040000}"/>
    <cellStyle name="20% - Accent2 7" xfId="33266" hidden="1" xr:uid="{00000000-0005-0000-0000-0000B1040000}"/>
    <cellStyle name="20% - Accent2 7" xfId="29034" hidden="1" xr:uid="{00000000-0005-0000-0000-000096040000}"/>
    <cellStyle name="20% - Accent2 7" xfId="31476" hidden="1" xr:uid="{00000000-0005-0000-0000-0000A3040000}"/>
    <cellStyle name="20% - Accent2 7" xfId="32055" hidden="1" xr:uid="{00000000-0005-0000-0000-0000A4040000}"/>
    <cellStyle name="20% - Accent2 7" xfId="32139" hidden="1" xr:uid="{00000000-0005-0000-0000-0000A5040000}"/>
    <cellStyle name="20% - Accent2 7" xfId="32215" hidden="1" xr:uid="{00000000-0005-0000-0000-0000A6040000}"/>
    <cellStyle name="20% - Accent2 7" xfId="31400" hidden="1" xr:uid="{00000000-0005-0000-0000-0000A2040000}"/>
    <cellStyle name="20% - Accent2 7" xfId="31148" hidden="1" xr:uid="{00000000-0005-0000-0000-00009F040000}"/>
    <cellStyle name="20% - Accent2 7" xfId="31089" hidden="1" xr:uid="{00000000-0005-0000-0000-00009E040000}"/>
    <cellStyle name="20% - Accent2 7" xfId="33603" hidden="1" xr:uid="{00000000-0005-0000-0000-0000B4040000}"/>
    <cellStyle name="20% - Accent2 7" xfId="32734" hidden="1" xr:uid="{00000000-0005-0000-0000-0000AB040000}"/>
    <cellStyle name="20% - Accent2 7" xfId="31247" hidden="1" xr:uid="{00000000-0005-0000-0000-0000A0040000}"/>
    <cellStyle name="20% - Accent2 7" xfId="28448" hidden="1" xr:uid="{00000000-0005-0000-0000-000095040000}"/>
    <cellStyle name="20% - Accent2 7" xfId="30018" hidden="1" xr:uid="{00000000-0005-0000-0000-000094040000}"/>
    <cellStyle name="20% - Accent2 7" xfId="32075" hidden="1" xr:uid="{00000000-0005-0000-0000-0000AF040000}"/>
    <cellStyle name="20% - Accent2 7" xfId="33206" hidden="1" xr:uid="{00000000-0005-0000-0000-0000B0040000}"/>
    <cellStyle name="20% - Accent2 7" xfId="30752" hidden="1" xr:uid="{00000000-0005-0000-0000-00009B040000}"/>
    <cellStyle name="20% - Accent2 7" xfId="29283" hidden="1" xr:uid="{00000000-0005-0000-0000-000097040000}"/>
    <cellStyle name="20% - Accent2 7" xfId="30550" hidden="1" xr:uid="{00000000-0005-0000-0000-00009A040000}"/>
    <cellStyle name="20% - Accent2 7" xfId="30474" hidden="1" xr:uid="{00000000-0005-0000-0000-000099040000}"/>
    <cellStyle name="20% - Accent2 8" xfId="28630" hidden="1" xr:uid="{00000000-0005-0000-0000-0000D2040000}"/>
    <cellStyle name="20% - Accent2 8" xfId="28554" hidden="1" xr:uid="{00000000-0005-0000-0000-0000D1040000}"/>
    <cellStyle name="20% - Accent2 8" xfId="28708" hidden="1" xr:uid="{00000000-0005-0000-0000-0000D3040000}"/>
    <cellStyle name="20% - Accent2 8" xfId="32161" hidden="1" xr:uid="{00000000-0005-0000-0000-0000ED040000}"/>
    <cellStyle name="20% - Accent2 8" xfId="29227" hidden="1" xr:uid="{00000000-0005-0000-0000-0000D9040000}"/>
    <cellStyle name="20% - Accent2 8" xfId="29137" hidden="1" xr:uid="{00000000-0005-0000-0000-0000D7040000}"/>
    <cellStyle name="20% - Accent2 8" xfId="29448" hidden="1" xr:uid="{00000000-0005-0000-0000-0000D6040000}"/>
    <cellStyle name="20% - Accent2 8" xfId="29192" hidden="1" xr:uid="{00000000-0005-0000-0000-0000D8040000}"/>
    <cellStyle name="20% - Accent2 8" xfId="22791" hidden="1" xr:uid="{00000000-0005-0000-0000-0000CC040000}"/>
    <cellStyle name="20% - Accent2 8" xfId="23133" hidden="1" xr:uid="{00000000-0005-0000-0000-0000CD040000}"/>
    <cellStyle name="20% - Accent2 8" xfId="25632" hidden="1" xr:uid="{00000000-0005-0000-0000-0000CE040000}"/>
    <cellStyle name="20% - Accent2 8" xfId="25957" hidden="1" xr:uid="{00000000-0005-0000-0000-0000CF040000}"/>
    <cellStyle name="20% - Accent2 8" xfId="28471" hidden="1" xr:uid="{00000000-0005-0000-0000-0000D0040000}"/>
    <cellStyle name="20% - Accent2 8" xfId="30574" hidden="1" xr:uid="{00000000-0005-0000-0000-0000E2040000}"/>
    <cellStyle name="20% - Accent2 8" xfId="31346" hidden="1" xr:uid="{00000000-0005-0000-0000-0000E9040000}"/>
    <cellStyle name="20% - Accent2 8" xfId="31422" hidden="1" xr:uid="{00000000-0005-0000-0000-0000EA040000}"/>
    <cellStyle name="20% - Accent2 8" xfId="31500" hidden="1" xr:uid="{00000000-0005-0000-0000-0000EB040000}"/>
    <cellStyle name="20% - Accent2 8" xfId="32085" hidden="1" xr:uid="{00000000-0005-0000-0000-0000EC040000}"/>
    <cellStyle name="20% - Accent2 8" xfId="33703" hidden="1" xr:uid="{00000000-0005-0000-0000-0000FD040000}"/>
    <cellStyle name="20% - Accent2 8" xfId="32240" hidden="1" xr:uid="{00000000-0005-0000-0000-0000EE040000}"/>
    <cellStyle name="20% - Accent2 8" xfId="31929" hidden="1" xr:uid="{00000000-0005-0000-0000-0000EF040000}"/>
    <cellStyle name="20% - Accent2 8" xfId="31984" hidden="1" xr:uid="{00000000-0005-0000-0000-0000F0040000}"/>
    <cellStyle name="20% - Accent2 8" xfId="32019" hidden="1" xr:uid="{00000000-0005-0000-0000-0000F1040000}"/>
    <cellStyle name="20% - Accent2 8" xfId="30757" hidden="1" xr:uid="{00000000-0005-0000-0000-0000E3040000}"/>
    <cellStyle name="20% - Accent2 8" xfId="5808" hidden="1" xr:uid="{00000000-0005-0000-0000-0000C0040000}"/>
    <cellStyle name="20% - Accent2 8" xfId="7362" hidden="1" xr:uid="{00000000-0005-0000-0000-0000BE040000}"/>
    <cellStyle name="20% - Accent2 8" xfId="7017" hidden="1" xr:uid="{00000000-0005-0000-0000-0000BD040000}"/>
    <cellStyle name="20% - Accent2 8" xfId="5410" hidden="1" xr:uid="{00000000-0005-0000-0000-0000BF040000}"/>
    <cellStyle name="20% - Accent2 8" xfId="31263" hidden="1" xr:uid="{00000000-0005-0000-0000-0000E8040000}"/>
    <cellStyle name="20% - Accent2 8" xfId="32680" hidden="1" xr:uid="{00000000-0005-0000-0000-0000F2040000}"/>
    <cellStyle name="20% - Accent2 8" xfId="458" hidden="1" xr:uid="{00000000-0005-0000-0000-0000B8040000}"/>
    <cellStyle name="20% - Accent2 8" xfId="801" hidden="1" xr:uid="{00000000-0005-0000-0000-0000B9040000}"/>
    <cellStyle name="20% - Accent2 8" xfId="1126" hidden="1" xr:uid="{00000000-0005-0000-0000-0000BA040000}"/>
    <cellStyle name="20% - Accent2 8" xfId="10674" hidden="1" xr:uid="{00000000-0005-0000-0000-0000C7040000}"/>
    <cellStyle name="20% - Accent2 8" xfId="19211" hidden="1" xr:uid="{00000000-0005-0000-0000-0000C8040000}"/>
    <cellStyle name="20% - Accent2 8" xfId="19538" hidden="1" xr:uid="{00000000-0005-0000-0000-0000C9040000}"/>
    <cellStyle name="20% - Accent2 8" xfId="19880" hidden="1" xr:uid="{00000000-0005-0000-0000-0000CA040000}"/>
    <cellStyle name="20% - Accent2 8" xfId="6691" hidden="1" xr:uid="{00000000-0005-0000-0000-0000BC040000}"/>
    <cellStyle name="20% - Accent2 8" xfId="33549" hidden="1" xr:uid="{00000000-0005-0000-0000-0000FB040000}"/>
    <cellStyle name="20% - Accent2 8" xfId="33288" hidden="1" xr:uid="{00000000-0005-0000-0000-0000F9040000}"/>
    <cellStyle name="20% - Accent2 8" xfId="33212" hidden="1" xr:uid="{00000000-0005-0000-0000-0000F8040000}"/>
    <cellStyle name="20% - Accent2 8" xfId="33366" hidden="1" xr:uid="{00000000-0005-0000-0000-0000FA040000}"/>
    <cellStyle name="20% - Accent2 8" xfId="6074" hidden="1" xr:uid="{00000000-0005-0000-0000-0000C1040000}"/>
    <cellStyle name="20% - Accent2 8" xfId="22464" hidden="1" xr:uid="{00000000-0005-0000-0000-0000CB040000}"/>
    <cellStyle name="20% - Accent2 8" xfId="33962" hidden="1" xr:uid="{00000000-0005-0000-0000-0000FF040000}"/>
    <cellStyle name="20% - Accent2 8" xfId="33886" hidden="1" xr:uid="{00000000-0005-0000-0000-0000FE040000}"/>
    <cellStyle name="20% - Accent2 8" xfId="33625" hidden="1" xr:uid="{00000000-0005-0000-0000-0000FC040000}"/>
    <cellStyle name="20% - Accent2 8" xfId="32756" hidden="1" xr:uid="{00000000-0005-0000-0000-0000F3040000}"/>
    <cellStyle name="20% - Accent2 8" xfId="32834" hidden="1" xr:uid="{00000000-0005-0000-0000-0000F4040000}"/>
    <cellStyle name="20% - Accent2 8" xfId="31813" hidden="1" xr:uid="{00000000-0005-0000-0000-0000F5040000}"/>
    <cellStyle name="20% - Accent2 8" xfId="32356" hidden="1" xr:uid="{00000000-0005-0000-0000-0000F6040000}"/>
    <cellStyle name="20% - Accent2 8" xfId="32501" hidden="1" xr:uid="{00000000-0005-0000-0000-0000F7040000}"/>
    <cellStyle name="20% - Accent2 8" xfId="29293" hidden="1" xr:uid="{00000000-0005-0000-0000-0000D4040000}"/>
    <cellStyle name="20% - Accent2 8" xfId="29964" hidden="1" xr:uid="{00000000-0005-0000-0000-0000DB040000}"/>
    <cellStyle name="20% - Accent2 8" xfId="30042" hidden="1" xr:uid="{00000000-0005-0000-0000-0000DC040000}"/>
    <cellStyle name="20% - Accent2 8" xfId="29021" hidden="1" xr:uid="{00000000-0005-0000-0000-0000DD040000}"/>
    <cellStyle name="20% - Accent2 8" xfId="29564" hidden="1" xr:uid="{00000000-0005-0000-0000-0000DE040000}"/>
    <cellStyle name="20% - Accent2 8" xfId="1468" hidden="1" xr:uid="{00000000-0005-0000-0000-0000BB040000}"/>
    <cellStyle name="20% - Accent2 8" xfId="13130" hidden="1" xr:uid="{00000000-0005-0000-0000-0000C2040000}"/>
    <cellStyle name="20% - Accent2 8" xfId="13455" hidden="1" xr:uid="{00000000-0005-0000-0000-0000C3040000}"/>
    <cellStyle name="20% - Accent2 8" xfId="13797" hidden="1" xr:uid="{00000000-0005-0000-0000-0000C4040000}"/>
    <cellStyle name="20% - Accent2 8" xfId="4522" hidden="1" xr:uid="{00000000-0005-0000-0000-0000C5040000}"/>
    <cellStyle name="20% - Accent2 8" xfId="29369" hidden="1" xr:uid="{00000000-0005-0000-0000-0000D5040000}"/>
    <cellStyle name="20% - Accent2 8" xfId="31170" hidden="1" xr:uid="{00000000-0005-0000-0000-0000E7040000}"/>
    <cellStyle name="20% - Accent2 8" xfId="30911" hidden="1" xr:uid="{00000000-0005-0000-0000-0000E5040000}"/>
    <cellStyle name="20% - Accent2 8" xfId="30833" hidden="1" xr:uid="{00000000-0005-0000-0000-0000E4040000}"/>
    <cellStyle name="20% - Accent2 8" xfId="31094" hidden="1" xr:uid="{00000000-0005-0000-0000-0000E6040000}"/>
    <cellStyle name="20% - Accent2 8" xfId="29888" hidden="1" xr:uid="{00000000-0005-0000-0000-0000DA040000}"/>
    <cellStyle name="20% - Accent2 8" xfId="30496" hidden="1" xr:uid="{00000000-0005-0000-0000-0000E1040000}"/>
    <cellStyle name="20% - Accent2 8" xfId="8280" hidden="1" xr:uid="{00000000-0005-0000-0000-0000C6040000}"/>
    <cellStyle name="20% - Accent2 8" xfId="29709" hidden="1" xr:uid="{00000000-0005-0000-0000-0000DF040000}"/>
    <cellStyle name="20% - Accent2 8" xfId="30420" hidden="1" xr:uid="{00000000-0005-0000-0000-0000E0040000}"/>
    <cellStyle name="20% - Accent2 9" xfId="5468" hidden="1" xr:uid="{00000000-0005-0000-0000-00000F050000}"/>
    <cellStyle name="20% - Accent2 9" xfId="5559" hidden="1" xr:uid="{00000000-0005-0000-0000-000009050000}"/>
    <cellStyle name="20% - Accent2 9" xfId="1138" hidden="1" xr:uid="{00000000-0005-0000-0000-000002050000}"/>
    <cellStyle name="20% - Accent2 9" xfId="1480" hidden="1" xr:uid="{00000000-0005-0000-0000-000003050000}"/>
    <cellStyle name="20% - Accent2 9" xfId="6704" hidden="1" xr:uid="{00000000-0005-0000-0000-000004050000}"/>
    <cellStyle name="20% - Accent2 9" xfId="814" hidden="1" xr:uid="{00000000-0005-0000-0000-000001050000}"/>
    <cellStyle name="20% - Accent2 9" xfId="7374" hidden="1" xr:uid="{00000000-0005-0000-0000-000006050000}"/>
    <cellStyle name="20% - Accent2 9" xfId="8312" hidden="1" xr:uid="{00000000-0005-0000-0000-000007050000}"/>
    <cellStyle name="20% - Accent2 9" xfId="4390" hidden="1" xr:uid="{00000000-0005-0000-0000-000008050000}"/>
    <cellStyle name="20% - Accent2 9" xfId="7029" hidden="1" xr:uid="{00000000-0005-0000-0000-000005050000}"/>
    <cellStyle name="20% - Accent2 9" xfId="32760" hidden="1" xr:uid="{00000000-0005-0000-0000-00003B050000}"/>
    <cellStyle name="20% - Accent2 9" xfId="32838" hidden="1" xr:uid="{00000000-0005-0000-0000-00003C050000}"/>
    <cellStyle name="20% - Accent2 9" xfId="30500" hidden="1" xr:uid="{00000000-0005-0000-0000-000029050000}"/>
    <cellStyle name="20% - Accent2 9" xfId="33966" hidden="1" xr:uid="{00000000-0005-0000-0000-000047050000}"/>
    <cellStyle name="20% - Accent2 9" xfId="30424" hidden="1" xr:uid="{00000000-0005-0000-0000-000028050000}"/>
    <cellStyle name="20% - Accent2 9" xfId="13143" hidden="1" xr:uid="{00000000-0005-0000-0000-00000A050000}"/>
    <cellStyle name="20% - Accent2 9" xfId="13467" hidden="1" xr:uid="{00000000-0005-0000-0000-00000B050000}"/>
    <cellStyle name="20% - Accent2 9" xfId="13809" hidden="1" xr:uid="{00000000-0005-0000-0000-00000C050000}"/>
    <cellStyle name="20% - Accent2 9" xfId="14611" hidden="1" xr:uid="{00000000-0005-0000-0000-00000D050000}"/>
    <cellStyle name="20% - Accent2 9" xfId="22477" hidden="1" xr:uid="{00000000-0005-0000-0000-000013050000}"/>
    <cellStyle name="20% - Accent2 9" xfId="29297" hidden="1" xr:uid="{00000000-0005-0000-0000-00001C050000}"/>
    <cellStyle name="20% - Accent2 9" xfId="23145" hidden="1" xr:uid="{00000000-0005-0000-0000-000015050000}"/>
    <cellStyle name="20% - Accent2 9" xfId="25645" hidden="1" xr:uid="{00000000-0005-0000-0000-000016050000}"/>
    <cellStyle name="20% - Accent2 9" xfId="25969" hidden="1" xr:uid="{00000000-0005-0000-0000-000017050000}"/>
    <cellStyle name="20% - Accent2 9" xfId="22803" hidden="1" xr:uid="{00000000-0005-0000-0000-000014050000}"/>
    <cellStyle name="20% - Accent2 9" xfId="28558" hidden="1" xr:uid="{00000000-0005-0000-0000-000019050000}"/>
    <cellStyle name="20% - Accent2 9" xfId="28634" hidden="1" xr:uid="{00000000-0005-0000-0000-00001A050000}"/>
    <cellStyle name="20% - Accent2 9" xfId="28712" hidden="1" xr:uid="{00000000-0005-0000-0000-00001B050000}"/>
    <cellStyle name="20% - Accent2 9" xfId="28484" hidden="1" xr:uid="{00000000-0005-0000-0000-000018050000}"/>
    <cellStyle name="20% - Accent2 9" xfId="19224" hidden="1" xr:uid="{00000000-0005-0000-0000-000010050000}"/>
    <cellStyle name="20% - Accent2 9" xfId="5329" hidden="1" xr:uid="{00000000-0005-0000-0000-00000E050000}"/>
    <cellStyle name="20% - Accent2 9" xfId="29144" hidden="1" xr:uid="{00000000-0005-0000-0000-000027050000}"/>
    <cellStyle name="20% - Accent2 9" xfId="29009" hidden="1" xr:uid="{00000000-0005-0000-0000-000020050000}"/>
    <cellStyle name="20% - Accent2 9" xfId="29161" hidden="1" xr:uid="{00000000-0005-0000-0000-000021050000}"/>
    <cellStyle name="20% - Accent2 9" xfId="29892" hidden="1" xr:uid="{00000000-0005-0000-0000-000022050000}"/>
    <cellStyle name="20% - Accent2 9" xfId="29565" hidden="1" xr:uid="{00000000-0005-0000-0000-00001F050000}"/>
    <cellStyle name="20% - Accent2 9" xfId="30046" hidden="1" xr:uid="{00000000-0005-0000-0000-000024050000}"/>
    <cellStyle name="20% - Accent2 9" xfId="30141" hidden="1" xr:uid="{00000000-0005-0000-0000-000025050000}"/>
    <cellStyle name="20% - Accent2 9" xfId="29125" hidden="1" xr:uid="{00000000-0005-0000-0000-000026050000}"/>
    <cellStyle name="20% - Accent2 9" xfId="29968" hidden="1" xr:uid="{00000000-0005-0000-0000-000023050000}"/>
    <cellStyle name="20% - Accent2 9" xfId="32684" hidden="1" xr:uid="{00000000-0005-0000-0000-00003A050000}"/>
    <cellStyle name="20% - Accent2 9" xfId="31801" hidden="1" xr:uid="{00000000-0005-0000-0000-000038050000}"/>
    <cellStyle name="20% - Accent2 9" xfId="31426" hidden="1" xr:uid="{00000000-0005-0000-0000-000032050000}"/>
    <cellStyle name="20% - Accent2 9" xfId="30761" hidden="1" xr:uid="{00000000-0005-0000-0000-00002B050000}"/>
    <cellStyle name="20% - Accent2 9" xfId="30837" hidden="1" xr:uid="{00000000-0005-0000-0000-00002C050000}"/>
    <cellStyle name="20% - Accent2 9" xfId="30915" hidden="1" xr:uid="{00000000-0005-0000-0000-00002D050000}"/>
    <cellStyle name="20% - Accent2 9" xfId="30578" hidden="1" xr:uid="{00000000-0005-0000-0000-00002A050000}"/>
    <cellStyle name="20% - Accent2 9" xfId="31174" hidden="1" xr:uid="{00000000-0005-0000-0000-00002F050000}"/>
    <cellStyle name="20% - Accent2 9" xfId="31276" hidden="1" xr:uid="{00000000-0005-0000-0000-000030050000}"/>
    <cellStyle name="20% - Accent2 9" xfId="31350" hidden="1" xr:uid="{00000000-0005-0000-0000-000031050000}"/>
    <cellStyle name="20% - Accent2 9" xfId="31098" hidden="1" xr:uid="{00000000-0005-0000-0000-00002E050000}"/>
    <cellStyle name="20% - Accent2 9" xfId="19550" hidden="1" xr:uid="{00000000-0005-0000-0000-000011050000}"/>
    <cellStyle name="20% - Accent2 9" xfId="19892" hidden="1" xr:uid="{00000000-0005-0000-0000-000012050000}"/>
    <cellStyle name="20% - Accent2 9" xfId="29452" hidden="1" xr:uid="{00000000-0005-0000-0000-00001E050000}"/>
    <cellStyle name="20% - Accent2 9" xfId="492" hidden="1" xr:uid="{00000000-0005-0000-0000-000000050000}"/>
    <cellStyle name="20% - Accent2 9" xfId="29373" hidden="1" xr:uid="{00000000-0005-0000-0000-00001D050000}"/>
    <cellStyle name="20% - Accent2 9" xfId="31504" hidden="1" xr:uid="{00000000-0005-0000-0000-000033050000}"/>
    <cellStyle name="20% - Accent2 9" xfId="32089" hidden="1" xr:uid="{00000000-0005-0000-0000-000034050000}"/>
    <cellStyle name="20% - Accent2 9" xfId="32165" hidden="1" xr:uid="{00000000-0005-0000-0000-000035050000}"/>
    <cellStyle name="20% - Accent2 9" xfId="32244" hidden="1" xr:uid="{00000000-0005-0000-0000-000036050000}"/>
    <cellStyle name="20% - Accent2 9" xfId="32357" hidden="1" xr:uid="{00000000-0005-0000-0000-000037050000}"/>
    <cellStyle name="20% - Accent2 9" xfId="32933" hidden="1" xr:uid="{00000000-0005-0000-0000-00003D050000}"/>
    <cellStyle name="20% - Accent2 9" xfId="33890" hidden="1" xr:uid="{00000000-0005-0000-0000-000046050000}"/>
    <cellStyle name="20% - Accent2 9" xfId="31936" hidden="1" xr:uid="{00000000-0005-0000-0000-00003F050000}"/>
    <cellStyle name="20% - Accent2 9" xfId="33216" hidden="1" xr:uid="{00000000-0005-0000-0000-000040050000}"/>
    <cellStyle name="20% - Accent2 9" xfId="33292" hidden="1" xr:uid="{00000000-0005-0000-0000-000041050000}"/>
    <cellStyle name="20% - Accent2 9" xfId="31917" hidden="1" xr:uid="{00000000-0005-0000-0000-00003E050000}"/>
    <cellStyle name="20% - Accent2 9" xfId="33553" hidden="1" xr:uid="{00000000-0005-0000-0000-000043050000}"/>
    <cellStyle name="20% - Accent2 9" xfId="33629" hidden="1" xr:uid="{00000000-0005-0000-0000-000044050000}"/>
    <cellStyle name="20% - Accent2 9" xfId="33707" hidden="1" xr:uid="{00000000-0005-0000-0000-000045050000}"/>
    <cellStyle name="20% - Accent2 9" xfId="33370" hidden="1" xr:uid="{00000000-0005-0000-0000-000042050000}"/>
    <cellStyle name="20% - Accent2 9" xfId="31953" hidden="1" xr:uid="{00000000-0005-0000-0000-000039050000}"/>
    <cellStyle name="20% - Accent3" xfId="29" builtinId="38" hidden="1" customBuiltin="1"/>
    <cellStyle name="20% - Accent3" xfId="305" builtinId="38" hidden="1" customBuiltin="1"/>
    <cellStyle name="20% - Accent3" xfId="112" builtinId="38" hidden="1" customBuiltin="1"/>
    <cellStyle name="20% - Accent3" xfId="17165" builtinId="38" hidden="1" customBuiltin="1"/>
    <cellStyle name="20% - Accent3" xfId="197" builtinId="38" hidden="1" customBuiltin="1"/>
    <cellStyle name="20% - Accent3" xfId="4265" builtinId="38" hidden="1" customBuiltin="1"/>
    <cellStyle name="20% - Accent3" xfId="268" builtinId="38" hidden="1" customBuiltin="1"/>
    <cellStyle name="20% - Accent3" xfId="77" builtinId="38" hidden="1" customBuiltin="1"/>
    <cellStyle name="20% - Accent3" xfId="339" builtinId="38" hidden="1" customBuiltin="1"/>
    <cellStyle name="20% - Accent3" xfId="7948" builtinId="38" hidden="1" customBuiltin="1"/>
    <cellStyle name="20% - Accent3" xfId="4848" builtinId="38" hidden="1" customBuiltin="1"/>
    <cellStyle name="20% - Accent3" xfId="14015" builtinId="38" hidden="1" customBuiltin="1"/>
    <cellStyle name="20% - Accent3" xfId="8196" builtinId="38" hidden="1" customBuiltin="1"/>
    <cellStyle name="20% - Accent3" xfId="14006" builtinId="38" hidden="1" customBuiltin="1"/>
    <cellStyle name="20% - Accent3" xfId="14702" builtinId="38" hidden="1" customBuiltin="1"/>
    <cellStyle name="20% - Accent3" xfId="374" builtinId="38" hidden="1" customBuiltin="1"/>
    <cellStyle name="20% - Accent3" xfId="11582" builtinId="38" hidden="1" customBuiltin="1"/>
    <cellStyle name="20% - Accent3" xfId="10528" builtinId="38" hidden="1" customBuiltin="1"/>
    <cellStyle name="20% - Accent3" xfId="3996" builtinId="38" hidden="1" customBuiltin="1"/>
    <cellStyle name="20% - Accent3" xfId="12722" builtinId="38" hidden="1" customBuiltin="1"/>
    <cellStyle name="20% - Accent3" xfId="4316" builtinId="38" hidden="1" customBuiltin="1"/>
    <cellStyle name="20% - Accent3" xfId="14229" builtinId="38" hidden="1" customBuiltin="1"/>
    <cellStyle name="20% - Accent3" xfId="3925" builtinId="38" hidden="1" customBuiltin="1"/>
    <cellStyle name="20% - Accent3" xfId="3959" builtinId="38" hidden="1" customBuiltin="1"/>
    <cellStyle name="20% - Accent3" xfId="155" builtinId="38" hidden="1" customBuiltin="1"/>
    <cellStyle name="20% - Accent3" xfId="4033" builtinId="38" hidden="1" customBuiltin="1"/>
    <cellStyle name="20% - Accent3" xfId="4067" builtinId="38" hidden="1" customBuiltin="1"/>
    <cellStyle name="20% - Accent3" xfId="7573" builtinId="38" hidden="1" customBuiltin="1"/>
    <cellStyle name="20% - Accent3" xfId="10788" builtinId="38" hidden="1" customBuiltin="1"/>
    <cellStyle name="20% - Accent3" xfId="10839" builtinId="38" hidden="1" customBuiltin="1"/>
    <cellStyle name="20% - Accent3" xfId="7701" builtinId="38" hidden="1" customBuiltin="1"/>
    <cellStyle name="20% - Accent3" xfId="5607" builtinId="38" hidden="1" customBuiltin="1"/>
    <cellStyle name="20% - Accent3" xfId="7601" builtinId="38" hidden="1" customBuiltin="1"/>
    <cellStyle name="20% - Accent3" xfId="231" builtinId="38" hidden="1" customBuiltin="1"/>
    <cellStyle name="20% - Accent3" xfId="7587" builtinId="38" hidden="1" customBuiltin="1"/>
    <cellStyle name="20% - Accent3" xfId="8419" builtinId="38" hidden="1" customBuiltin="1"/>
    <cellStyle name="20% - Accent3" xfId="14692" builtinId="38" hidden="1" customBuiltin="1"/>
    <cellStyle name="20% - Accent3" xfId="5948" builtinId="38" hidden="1" customBuiltin="1"/>
    <cellStyle name="20% - Accent3" xfId="4947" builtinId="38" hidden="1" customBuiltin="1"/>
    <cellStyle name="20% - Accent3" xfId="13993" builtinId="38" hidden="1" customBuiltin="1"/>
    <cellStyle name="20% - Accent3" xfId="16991" builtinId="38" hidden="1" customBuiltin="1"/>
    <cellStyle name="20% - Accent3" xfId="17023" builtinId="38" hidden="1" customBuiltin="1"/>
    <cellStyle name="20% - Accent3" xfId="14089" builtinId="38" hidden="1" customBuiltin="1"/>
    <cellStyle name="20% - Accent3" xfId="16840" builtinId="38" hidden="1" customBuiltin="1"/>
    <cellStyle name="20% - Accent3" xfId="14226" builtinId="38" hidden="1" customBuiltin="1"/>
    <cellStyle name="20% - Accent3" xfId="20449" builtinId="38" hidden="1" customBuiltin="1"/>
    <cellStyle name="20% - Accent3" xfId="5316" builtinId="38" hidden="1" customBuiltin="1"/>
    <cellStyle name="20% - Accent3" xfId="14625" builtinId="38" hidden="1" customBuiltin="1"/>
    <cellStyle name="20% - Accent3" xfId="11008" builtinId="38" hidden="1" customBuiltin="1"/>
    <cellStyle name="20% - Accent3" xfId="5902" builtinId="38" hidden="1" customBuiltin="1"/>
    <cellStyle name="20% - Accent3" xfId="5423" builtinId="38" hidden="1" customBuiltin="1"/>
    <cellStyle name="20% - Accent3" xfId="23651" builtinId="38" hidden="1" customBuiltin="1"/>
    <cellStyle name="20% - Accent3 10" xfId="29983" hidden="1" xr:uid="{00000000-0005-0000-0000-00009F050000}"/>
    <cellStyle name="20% - Accent3 10" xfId="32775" hidden="1" xr:uid="{00000000-0005-0000-0000-0000B7050000}"/>
    <cellStyle name="20% - Accent3 10" xfId="30776" hidden="1" xr:uid="{00000000-0005-0000-0000-0000A7050000}"/>
    <cellStyle name="20% - Accent3 10" xfId="30852" hidden="1" xr:uid="{00000000-0005-0000-0000-0000A8050000}"/>
    <cellStyle name="20% - Accent3 10" xfId="30515" hidden="1" xr:uid="{00000000-0005-0000-0000-0000A5050000}"/>
    <cellStyle name="20% - Accent3 10" xfId="19931" hidden="1" xr:uid="{00000000-0005-0000-0000-00008E050000}"/>
    <cellStyle name="20% - Accent3 10" xfId="22520" hidden="1" xr:uid="{00000000-0005-0000-0000-00008F050000}"/>
    <cellStyle name="20% - Accent3 10" xfId="23184" hidden="1" xr:uid="{00000000-0005-0000-0000-000091050000}"/>
    <cellStyle name="20% - Accent3 10" xfId="7068" hidden="1" xr:uid="{00000000-0005-0000-0000-000081050000}"/>
    <cellStyle name="20% - Accent3 10" xfId="29248" hidden="1" xr:uid="{00000000-0005-0000-0000-00009C050000}"/>
    <cellStyle name="20% - Accent3 10" xfId="7414" hidden="1" xr:uid="{00000000-0005-0000-0000-000082050000}"/>
    <cellStyle name="20% - Accent3 10" xfId="8273" hidden="1" xr:uid="{00000000-0005-0000-0000-000083050000}"/>
    <cellStyle name="20% - Accent3 10" xfId="5140" hidden="1" xr:uid="{00000000-0005-0000-0000-000085050000}"/>
    <cellStyle name="20% - Accent3 10" xfId="1177" hidden="1" xr:uid="{00000000-0005-0000-0000-00007E050000}"/>
    <cellStyle name="20% - Accent3 10" xfId="13506" hidden="1" xr:uid="{00000000-0005-0000-0000-000087050000}"/>
    <cellStyle name="20% - Accent3 10" xfId="25687" hidden="1" xr:uid="{00000000-0005-0000-0000-000092050000}"/>
    <cellStyle name="20% - Accent3 10" xfId="13848" hidden="1" xr:uid="{00000000-0005-0000-0000-000088050000}"/>
    <cellStyle name="20% - Accent3 10" xfId="14579" hidden="1" xr:uid="{00000000-0005-0000-0000-000089050000}"/>
    <cellStyle name="20% - Accent3 10" xfId="5276" hidden="1" xr:uid="{00000000-0005-0000-0000-00008B050000}"/>
    <cellStyle name="20% - Accent3 10" xfId="30593" hidden="1" xr:uid="{00000000-0005-0000-0000-0000A6050000}"/>
    <cellStyle name="20% - Accent3 10" xfId="19589" hidden="1" xr:uid="{00000000-0005-0000-0000-00008D050000}"/>
    <cellStyle name="20% - Accent3 10" xfId="1519" hidden="1" xr:uid="{00000000-0005-0000-0000-00007F050000}"/>
    <cellStyle name="20% - Accent3 10" xfId="6746" hidden="1" xr:uid="{00000000-0005-0000-0000-000080050000}"/>
    <cellStyle name="20% - Accent3 10" xfId="856" hidden="1" xr:uid="{00000000-0005-0000-0000-00007D050000}"/>
    <cellStyle name="20% - Accent3 10" xfId="32180" hidden="1" xr:uid="{00000000-0005-0000-0000-0000B1050000}"/>
    <cellStyle name="20% - Accent3 10" xfId="30930" hidden="1" xr:uid="{00000000-0005-0000-0000-0000A9050000}"/>
    <cellStyle name="20% - Accent3 10" xfId="19267" hidden="1" xr:uid="{00000000-0005-0000-0000-00008C050000}"/>
    <cellStyle name="20% - Accent3 10" xfId="33722" hidden="1" xr:uid="{00000000-0005-0000-0000-0000C1050000}"/>
    <cellStyle name="20% - Accent3 10" xfId="33905" hidden="1" xr:uid="{00000000-0005-0000-0000-0000C2050000}"/>
    <cellStyle name="20% - Accent3 10" xfId="6257" hidden="1" xr:uid="{00000000-0005-0000-0000-000084050000}"/>
    <cellStyle name="20% - Accent3 10" xfId="532" hidden="1" xr:uid="{00000000-0005-0000-0000-00007C050000}"/>
    <cellStyle name="20% - Accent3 10" xfId="32354" hidden="1" xr:uid="{00000000-0005-0000-0000-0000B3050000}"/>
    <cellStyle name="20% - Accent3 10" xfId="26008" hidden="1" xr:uid="{00000000-0005-0000-0000-000093050000}"/>
    <cellStyle name="20% - Accent3 10" xfId="28499" hidden="1" xr:uid="{00000000-0005-0000-0000-000094050000}"/>
    <cellStyle name="20% - Accent3 10" xfId="33231" hidden="1" xr:uid="{00000000-0005-0000-0000-0000BC050000}"/>
    <cellStyle name="20% - Accent3 10" xfId="33981" hidden="1" xr:uid="{00000000-0005-0000-0000-0000C3050000}"/>
    <cellStyle name="20% - Accent3 10" xfId="13185" hidden="1" xr:uid="{00000000-0005-0000-0000-000086050000}"/>
    <cellStyle name="20% - Accent3 10" xfId="29312" hidden="1" xr:uid="{00000000-0005-0000-0000-000098050000}"/>
    <cellStyle name="20% - Accent3 10" xfId="29388" hidden="1" xr:uid="{00000000-0005-0000-0000-000099050000}"/>
    <cellStyle name="20% - Accent3 10" xfId="28649" hidden="1" xr:uid="{00000000-0005-0000-0000-000096050000}"/>
    <cellStyle name="20% - Accent3 10" xfId="28573" hidden="1" xr:uid="{00000000-0005-0000-0000-000095050000}"/>
    <cellStyle name="20% - Accent3 10" xfId="33385" hidden="1" xr:uid="{00000000-0005-0000-0000-0000BE050000}"/>
    <cellStyle name="20% - Accent3 10" xfId="29101" hidden="1" xr:uid="{00000000-0005-0000-0000-00009D050000}"/>
    <cellStyle name="20% - Accent3 10" xfId="29907" hidden="1" xr:uid="{00000000-0005-0000-0000-00009E050000}"/>
    <cellStyle name="20% - Accent3 10" xfId="29562" hidden="1" xr:uid="{00000000-0005-0000-0000-00009B050000}"/>
    <cellStyle name="20% - Accent3 10" xfId="29467" hidden="1" xr:uid="{00000000-0005-0000-0000-00009A050000}"/>
    <cellStyle name="20% - Accent3 10" xfId="22842" hidden="1" xr:uid="{00000000-0005-0000-0000-000090050000}"/>
    <cellStyle name="20% - Accent3 10" xfId="29145" hidden="1" xr:uid="{00000000-0005-0000-0000-0000A2050000}"/>
    <cellStyle name="20% - Accent3 10" xfId="29116" hidden="1" xr:uid="{00000000-0005-0000-0000-0000A3050000}"/>
    <cellStyle name="20% - Accent3 10" xfId="30061" hidden="1" xr:uid="{00000000-0005-0000-0000-0000A0050000}"/>
    <cellStyle name="20% - Accent3 10" xfId="31908" hidden="1" xr:uid="{00000000-0005-0000-0000-0000BB050000}"/>
    <cellStyle name="20% - Accent3 10" xfId="33307" hidden="1" xr:uid="{00000000-0005-0000-0000-0000BD050000}"/>
    <cellStyle name="20% - Accent3 10" xfId="33568" hidden="1" xr:uid="{00000000-0005-0000-0000-0000BF050000}"/>
    <cellStyle name="20% - Accent3 10" xfId="31441" hidden="1" xr:uid="{00000000-0005-0000-0000-0000AE050000}"/>
    <cellStyle name="20% - Accent3 10" xfId="28727" hidden="1" xr:uid="{00000000-0005-0000-0000-000097050000}"/>
    <cellStyle name="20% - Accent3 10" xfId="31519" hidden="1" xr:uid="{00000000-0005-0000-0000-0000AF050000}"/>
    <cellStyle name="20% - Accent3 10" xfId="32104" hidden="1" xr:uid="{00000000-0005-0000-0000-0000B0050000}"/>
    <cellStyle name="20% - Accent3 10" xfId="32259" hidden="1" xr:uid="{00000000-0005-0000-0000-0000B2050000}"/>
    <cellStyle name="20% - Accent3 10" xfId="31189" hidden="1" xr:uid="{00000000-0005-0000-0000-0000AB050000}"/>
    <cellStyle name="20% - Accent3 10" xfId="32040" hidden="1" xr:uid="{00000000-0005-0000-0000-0000B4050000}"/>
    <cellStyle name="20% - Accent3 10" xfId="33644" hidden="1" xr:uid="{00000000-0005-0000-0000-0000C0050000}"/>
    <cellStyle name="20% - Accent3 10" xfId="31893" hidden="1" xr:uid="{00000000-0005-0000-0000-0000B5050000}"/>
    <cellStyle name="20% - Accent3 10" xfId="32699" hidden="1" xr:uid="{00000000-0005-0000-0000-0000B6050000}"/>
    <cellStyle name="20% - Accent3 10" xfId="32853" hidden="1" xr:uid="{00000000-0005-0000-0000-0000B8050000}"/>
    <cellStyle name="20% - Accent3 10" xfId="32932" hidden="1" xr:uid="{00000000-0005-0000-0000-0000B9050000}"/>
    <cellStyle name="20% - Accent3 10" xfId="30140" hidden="1" xr:uid="{00000000-0005-0000-0000-0000A1050000}"/>
    <cellStyle name="20% - Accent3 10" xfId="31937" hidden="1" xr:uid="{00000000-0005-0000-0000-0000BA050000}"/>
    <cellStyle name="20% - Accent3 10" xfId="31291" hidden="1" xr:uid="{00000000-0005-0000-0000-0000AC050000}"/>
    <cellStyle name="20% - Accent3 10" xfId="31365" hidden="1" xr:uid="{00000000-0005-0000-0000-0000AD050000}"/>
    <cellStyle name="20% - Accent3 10" xfId="31113" hidden="1" xr:uid="{00000000-0005-0000-0000-0000AA050000}"/>
    <cellStyle name="20% - Accent3 10" xfId="5480" hidden="1" xr:uid="{00000000-0005-0000-0000-00008A050000}"/>
    <cellStyle name="20% - Accent3 10" xfId="30439" hidden="1" xr:uid="{00000000-0005-0000-0000-0000A4050000}"/>
    <cellStyle name="20% - Accent3 11" xfId="29401" hidden="1" xr:uid="{00000000-0005-0000-0000-0000E1050000}"/>
    <cellStyle name="20% - Accent3 11" xfId="29480" hidden="1" xr:uid="{00000000-0005-0000-0000-0000E2050000}"/>
    <cellStyle name="20% - Accent3 11" xfId="7104" hidden="1" xr:uid="{00000000-0005-0000-0000-0000C9050000}"/>
    <cellStyle name="20% - Accent3 11" xfId="30606" hidden="1" xr:uid="{00000000-0005-0000-0000-0000EE050000}"/>
    <cellStyle name="20% - Accent3 11" xfId="6318" hidden="1" xr:uid="{00000000-0005-0000-0000-0000D3050000}"/>
    <cellStyle name="20% - Accent3 11" xfId="19304" hidden="1" xr:uid="{00000000-0005-0000-0000-0000D4050000}"/>
    <cellStyle name="20% - Accent3 11" xfId="19625" hidden="1" xr:uid="{00000000-0005-0000-0000-0000D5050000}"/>
    <cellStyle name="20% - Accent3 11" xfId="22557" hidden="1" xr:uid="{00000000-0005-0000-0000-0000D7050000}"/>
    <cellStyle name="20% - Accent3 11" xfId="13542" hidden="1" xr:uid="{00000000-0005-0000-0000-0000CF050000}"/>
    <cellStyle name="20% - Accent3 11" xfId="6782" hidden="1" xr:uid="{00000000-0005-0000-0000-0000C8050000}"/>
    <cellStyle name="20% - Accent3 11" xfId="892" hidden="1" xr:uid="{00000000-0005-0000-0000-0000C5050000}"/>
    <cellStyle name="20% - Accent3 11" xfId="13045" hidden="1" xr:uid="{00000000-0005-0000-0000-0000D2050000}"/>
    <cellStyle name="20% - Accent3 11" xfId="29886" hidden="1" xr:uid="{00000000-0005-0000-0000-0000EA050000}"/>
    <cellStyle name="20% - Accent3 11" xfId="7760" hidden="1" xr:uid="{00000000-0005-0000-0000-0000CB050000}"/>
    <cellStyle name="20% - Accent3 11" xfId="6048" hidden="1" xr:uid="{00000000-0005-0000-0000-0000CC050000}"/>
    <cellStyle name="20% - Accent3 11" xfId="5239" hidden="1" xr:uid="{00000000-0005-0000-0000-0000CD050000}"/>
    <cellStyle name="20% - Accent3 11" xfId="1213" hidden="1" xr:uid="{00000000-0005-0000-0000-0000C6050000}"/>
    <cellStyle name="20% - Accent3 11" xfId="23220" hidden="1" xr:uid="{00000000-0005-0000-0000-0000D9050000}"/>
    <cellStyle name="20% - Accent3 11" xfId="25723" hidden="1" xr:uid="{00000000-0005-0000-0000-0000DA050000}"/>
    <cellStyle name="20% - Accent3 11" xfId="14139" hidden="1" xr:uid="{00000000-0005-0000-0000-0000D1050000}"/>
    <cellStyle name="20% - Accent3 11" xfId="31126" hidden="1" xr:uid="{00000000-0005-0000-0000-0000F2050000}"/>
    <cellStyle name="20% - Accent3 11" xfId="7450" hidden="1" xr:uid="{00000000-0005-0000-0000-0000CA050000}"/>
    <cellStyle name="20% - Accent3 11" xfId="29920" hidden="1" xr:uid="{00000000-0005-0000-0000-0000E6050000}"/>
    <cellStyle name="20% - Accent3 11" xfId="29111" hidden="1" xr:uid="{00000000-0005-0000-0000-0000E5050000}"/>
    <cellStyle name="20% - Accent3 11" xfId="13884" hidden="1" xr:uid="{00000000-0005-0000-0000-0000D0050000}"/>
    <cellStyle name="20% - Accent3 11" xfId="29996" hidden="1" xr:uid="{00000000-0005-0000-0000-0000E7050000}"/>
    <cellStyle name="20% - Accent3 11" xfId="31454" hidden="1" xr:uid="{00000000-0005-0000-0000-0000F6050000}"/>
    <cellStyle name="20% - Accent3 11" xfId="30112" hidden="1" xr:uid="{00000000-0005-0000-0000-0000E9050000}"/>
    <cellStyle name="20% - Accent3 11" xfId="1555" hidden="1" xr:uid="{00000000-0005-0000-0000-0000C7050000}"/>
    <cellStyle name="20% - Accent3 11" xfId="29258" hidden="1" xr:uid="{00000000-0005-0000-0000-0000EB050000}"/>
    <cellStyle name="20% - Accent3 11" xfId="33657" hidden="1" xr:uid="{00000000-0005-0000-0000-000008060000}"/>
    <cellStyle name="20% - Accent3 11" xfId="30528" hidden="1" xr:uid="{00000000-0005-0000-0000-0000ED050000}"/>
    <cellStyle name="20% - Accent3 11" xfId="22878" hidden="1" xr:uid="{00000000-0005-0000-0000-0000D8050000}"/>
    <cellStyle name="20% - Accent3 11" xfId="30789" hidden="1" xr:uid="{00000000-0005-0000-0000-0000EF050000}"/>
    <cellStyle name="20% - Accent3 11" xfId="32712" hidden="1" xr:uid="{00000000-0005-0000-0000-0000FE050000}"/>
    <cellStyle name="20% - Accent3 11" xfId="30943" hidden="1" xr:uid="{00000000-0005-0000-0000-0000F1050000}"/>
    <cellStyle name="20% - Accent3 11" xfId="13221" hidden="1" xr:uid="{00000000-0005-0000-0000-0000CE050000}"/>
    <cellStyle name="20% - Accent3 11" xfId="31202" hidden="1" xr:uid="{00000000-0005-0000-0000-0000F3050000}"/>
    <cellStyle name="20% - Accent3 11" xfId="33398" hidden="1" xr:uid="{00000000-0005-0000-0000-000006060000}"/>
    <cellStyle name="20% - Accent3 11" xfId="568" hidden="1" xr:uid="{00000000-0005-0000-0000-0000C4050000}"/>
    <cellStyle name="20% - Accent3 11" xfId="19967" hidden="1" xr:uid="{00000000-0005-0000-0000-0000D6050000}"/>
    <cellStyle name="20% - Accent3 11" xfId="33994" hidden="1" xr:uid="{00000000-0005-0000-0000-00000B060000}"/>
    <cellStyle name="20% - Accent3 11" xfId="32014" hidden="1" xr:uid="{00000000-0005-0000-0000-0000FC050000}"/>
    <cellStyle name="20% - Accent3 11" xfId="26044" hidden="1" xr:uid="{00000000-0005-0000-0000-0000DB050000}"/>
    <cellStyle name="20% - Accent3 11" xfId="28512" hidden="1" xr:uid="{00000000-0005-0000-0000-0000DC050000}"/>
    <cellStyle name="20% - Accent3 11" xfId="28586" hidden="1" xr:uid="{00000000-0005-0000-0000-0000DD050000}"/>
    <cellStyle name="20% - Accent3 11" xfId="28662" hidden="1" xr:uid="{00000000-0005-0000-0000-0000DE050000}"/>
    <cellStyle name="20% - Accent3 11" xfId="28740" hidden="1" xr:uid="{00000000-0005-0000-0000-0000DF050000}"/>
    <cellStyle name="20% - Accent3 11" xfId="29325" hidden="1" xr:uid="{00000000-0005-0000-0000-0000E0050000}"/>
    <cellStyle name="20% - Accent3 11" xfId="32117" hidden="1" xr:uid="{00000000-0005-0000-0000-0000F8050000}"/>
    <cellStyle name="20% - Accent3 11" xfId="30452" hidden="1" xr:uid="{00000000-0005-0000-0000-0000EC050000}"/>
    <cellStyle name="20% - Accent3 11" xfId="32050" hidden="1" xr:uid="{00000000-0005-0000-0000-000003060000}"/>
    <cellStyle name="20% - Accent3 11" xfId="33244" hidden="1" xr:uid="{00000000-0005-0000-0000-000004060000}"/>
    <cellStyle name="20% - Accent3 11" xfId="33320" hidden="1" xr:uid="{00000000-0005-0000-0000-000005060000}"/>
    <cellStyle name="20% - Accent3 11" xfId="33581" hidden="1" xr:uid="{00000000-0005-0000-0000-000007060000}"/>
    <cellStyle name="20% - Accent3 11" xfId="32788" hidden="1" xr:uid="{00000000-0005-0000-0000-0000FF050000}"/>
    <cellStyle name="20% - Accent3 11" xfId="32866" hidden="1" xr:uid="{00000000-0005-0000-0000-000000060000}"/>
    <cellStyle name="20% - Accent3 11" xfId="31532" hidden="1" xr:uid="{00000000-0005-0000-0000-0000F7050000}"/>
    <cellStyle name="20% - Accent3 11" xfId="31304" hidden="1" xr:uid="{00000000-0005-0000-0000-0000F4050000}"/>
    <cellStyle name="20% - Accent3 11" xfId="32678" hidden="1" xr:uid="{00000000-0005-0000-0000-000002060000}"/>
    <cellStyle name="20% - Accent3 11" xfId="30074" hidden="1" xr:uid="{00000000-0005-0000-0000-0000E8050000}"/>
    <cellStyle name="20% - Accent3 11" xfId="32272" hidden="1" xr:uid="{00000000-0005-0000-0000-0000FA050000}"/>
    <cellStyle name="20% - Accent3 11" xfId="32316" hidden="1" xr:uid="{00000000-0005-0000-0000-0000FB050000}"/>
    <cellStyle name="20% - Accent3 11" xfId="31903" hidden="1" xr:uid="{00000000-0005-0000-0000-0000FD050000}"/>
    <cellStyle name="20% - Accent3 11" xfId="31378" hidden="1" xr:uid="{00000000-0005-0000-0000-0000F5050000}"/>
    <cellStyle name="20% - Accent3 11" xfId="33735" hidden="1" xr:uid="{00000000-0005-0000-0000-000009060000}"/>
    <cellStyle name="20% - Accent3 11" xfId="33918" hidden="1" xr:uid="{00000000-0005-0000-0000-00000A060000}"/>
    <cellStyle name="20% - Accent3 11" xfId="32904" hidden="1" xr:uid="{00000000-0005-0000-0000-000001060000}"/>
    <cellStyle name="20% - Accent3 11" xfId="30865" hidden="1" xr:uid="{00000000-0005-0000-0000-0000F0050000}"/>
    <cellStyle name="20% - Accent3 11" xfId="32193" hidden="1" xr:uid="{00000000-0005-0000-0000-0000F9050000}"/>
    <cellStyle name="20% - Accent3 11" xfId="29222" hidden="1" xr:uid="{00000000-0005-0000-0000-0000E4050000}"/>
    <cellStyle name="20% - Accent3 11" xfId="29524" hidden="1" xr:uid="{00000000-0005-0000-0000-0000E3050000}"/>
    <cellStyle name="20% - Accent3 12" xfId="1247" hidden="1" xr:uid="{00000000-0005-0000-0000-00000E060000}"/>
    <cellStyle name="20% - Accent3 12" xfId="602" hidden="1" xr:uid="{00000000-0005-0000-0000-00000C060000}"/>
    <cellStyle name="20% - Accent3 12" xfId="20001" hidden="1" xr:uid="{00000000-0005-0000-0000-00001E060000}"/>
    <cellStyle name="20% - Accent3 12" xfId="22592" hidden="1" xr:uid="{00000000-0005-0000-0000-00001F060000}"/>
    <cellStyle name="20% - Accent3 12" xfId="4181" hidden="1" xr:uid="{00000000-0005-0000-0000-00001B060000}"/>
    <cellStyle name="20% - Accent3 12" xfId="8203" hidden="1" xr:uid="{00000000-0005-0000-0000-000013060000}"/>
    <cellStyle name="20% - Accent3 12" xfId="19659" hidden="1" xr:uid="{00000000-0005-0000-0000-00001D060000}"/>
    <cellStyle name="20% - Accent3 12" xfId="7484" hidden="1" xr:uid="{00000000-0005-0000-0000-000012060000}"/>
    <cellStyle name="20% - Accent3 12" xfId="29126" hidden="1" xr:uid="{00000000-0005-0000-0000-000032060000}"/>
    <cellStyle name="20% - Accent3 12" xfId="28994" hidden="1" xr:uid="{00000000-0005-0000-0000-000033060000}"/>
    <cellStyle name="20% - Accent3 12" xfId="1589" hidden="1" xr:uid="{00000000-0005-0000-0000-00000F060000}"/>
    <cellStyle name="20% - Accent3 12" xfId="13256" hidden="1" xr:uid="{00000000-0005-0000-0000-000016060000}"/>
    <cellStyle name="20% - Accent3 12" xfId="29934" hidden="1" xr:uid="{00000000-0005-0000-0000-00002E060000}"/>
    <cellStyle name="20% - Accent3 12" xfId="30009" hidden="1" xr:uid="{00000000-0005-0000-0000-00002F060000}"/>
    <cellStyle name="20% - Accent3 12" xfId="19339" hidden="1" xr:uid="{00000000-0005-0000-0000-00001C060000}"/>
    <cellStyle name="20% - Accent3 12" xfId="5335" hidden="1" xr:uid="{00000000-0005-0000-0000-00001A060000}"/>
    <cellStyle name="20% - Accent3 12" xfId="7138" hidden="1" xr:uid="{00000000-0005-0000-0000-000011060000}"/>
    <cellStyle name="20% - Accent3 12" xfId="927" hidden="1" xr:uid="{00000000-0005-0000-0000-00000D060000}"/>
    <cellStyle name="20% - Accent3 12" xfId="13576" hidden="1" xr:uid="{00000000-0005-0000-0000-000017060000}"/>
    <cellStyle name="20% - Accent3 12" xfId="23254" hidden="1" xr:uid="{00000000-0005-0000-0000-000021060000}"/>
    <cellStyle name="20% - Accent3 12" xfId="6817" hidden="1" xr:uid="{00000000-0005-0000-0000-000010060000}"/>
    <cellStyle name="20% - Accent3 12" xfId="22912" hidden="1" xr:uid="{00000000-0005-0000-0000-000020060000}"/>
    <cellStyle name="20% - Accent3 12" xfId="30619" hidden="1" xr:uid="{00000000-0005-0000-0000-000036060000}"/>
    <cellStyle name="20% - Accent3 12" xfId="30803" hidden="1" xr:uid="{00000000-0005-0000-0000-000037060000}"/>
    <cellStyle name="20% - Accent3 12" xfId="30878" hidden="1" xr:uid="{00000000-0005-0000-0000-000038060000}"/>
    <cellStyle name="20% - Accent3 12" xfId="30956" hidden="1" xr:uid="{00000000-0005-0000-0000-000039060000}"/>
    <cellStyle name="20% - Accent3 12" xfId="31140" hidden="1" xr:uid="{00000000-0005-0000-0000-00003A060000}"/>
    <cellStyle name="20% - Accent3 12" xfId="31215" hidden="1" xr:uid="{00000000-0005-0000-0000-00003B060000}"/>
    <cellStyle name="20% - Accent3 12" xfId="31392" hidden="1" xr:uid="{00000000-0005-0000-0000-00003D060000}"/>
    <cellStyle name="20% - Accent3 12" xfId="31317" hidden="1" xr:uid="{00000000-0005-0000-0000-00003C060000}"/>
    <cellStyle name="20% - Accent3 12" xfId="14516" hidden="1" xr:uid="{00000000-0005-0000-0000-000019060000}"/>
    <cellStyle name="20% - Accent3 12" xfId="13918" hidden="1" xr:uid="{00000000-0005-0000-0000-000018060000}"/>
    <cellStyle name="20% - Accent3 12" xfId="31786" hidden="1" xr:uid="{00000000-0005-0000-0000-00004B060000}"/>
    <cellStyle name="20% - Accent3 12" xfId="31918" hidden="1" xr:uid="{00000000-0005-0000-0000-00004A060000}"/>
    <cellStyle name="20% - Accent3 12" xfId="6071" hidden="1" xr:uid="{00000000-0005-0000-0000-000015060000}"/>
    <cellStyle name="20% - Accent3 12" xfId="6210" hidden="1" xr:uid="{00000000-0005-0000-0000-000014060000}"/>
    <cellStyle name="20% - Accent3 12" xfId="32801" hidden="1" xr:uid="{00000000-0005-0000-0000-000047060000}"/>
    <cellStyle name="20% - Accent3 12" xfId="32726" hidden="1" xr:uid="{00000000-0005-0000-0000-000046060000}"/>
    <cellStyle name="20% - Accent3 12" xfId="26078" hidden="1" xr:uid="{00000000-0005-0000-0000-000023060000}"/>
    <cellStyle name="20% - Accent3 12" xfId="25758" hidden="1" xr:uid="{00000000-0005-0000-0000-000022060000}"/>
    <cellStyle name="20% - Accent3 12" xfId="28600" hidden="1" xr:uid="{00000000-0005-0000-0000-000025060000}"/>
    <cellStyle name="20% - Accent3 12" xfId="28525" hidden="1" xr:uid="{00000000-0005-0000-0000-000024060000}"/>
    <cellStyle name="20% - Accent3 12" xfId="28753" hidden="1" xr:uid="{00000000-0005-0000-0000-000027060000}"/>
    <cellStyle name="20% - Accent3 12" xfId="28675" hidden="1" xr:uid="{00000000-0005-0000-0000-000026060000}"/>
    <cellStyle name="20% - Accent3 12" xfId="29414" hidden="1" xr:uid="{00000000-0005-0000-0000-000029060000}"/>
    <cellStyle name="20% - Accent3 12" xfId="29339" hidden="1" xr:uid="{00000000-0005-0000-0000-000028060000}"/>
    <cellStyle name="20% - Accent3 12" xfId="29553" hidden="1" xr:uid="{00000000-0005-0000-0000-00002B060000}"/>
    <cellStyle name="20% - Accent3 12" xfId="29493" hidden="1" xr:uid="{00000000-0005-0000-0000-00002A060000}"/>
    <cellStyle name="20% - Accent3 12" xfId="29241" hidden="1" xr:uid="{00000000-0005-0000-0000-00002C060000}"/>
    <cellStyle name="20% - Accent3 12" xfId="29224" hidden="1" xr:uid="{00000000-0005-0000-0000-00002D060000}"/>
    <cellStyle name="20% - Accent3 12" xfId="32131" hidden="1" xr:uid="{00000000-0005-0000-0000-000040060000}"/>
    <cellStyle name="20% - Accent3 12" xfId="31467" hidden="1" xr:uid="{00000000-0005-0000-0000-00003E060000}"/>
    <cellStyle name="20% - Accent3 12" xfId="33670" hidden="1" xr:uid="{00000000-0005-0000-0000-000050060000}"/>
    <cellStyle name="20% - Accent3 12" xfId="33748" hidden="1" xr:uid="{00000000-0005-0000-0000-000051060000}"/>
    <cellStyle name="20% - Accent3 12" xfId="33333" hidden="1" xr:uid="{00000000-0005-0000-0000-00004D060000}"/>
    <cellStyle name="20% - Accent3 12" xfId="32016" hidden="1" xr:uid="{00000000-0005-0000-0000-000045060000}"/>
    <cellStyle name="20% - Accent3 12" xfId="33595" hidden="1" xr:uid="{00000000-0005-0000-0000-00004F060000}"/>
    <cellStyle name="20% - Accent3 12" xfId="32033" hidden="1" xr:uid="{00000000-0005-0000-0000-000044060000}"/>
    <cellStyle name="20% - Accent3 12" xfId="30466" hidden="1" xr:uid="{00000000-0005-0000-0000-000034060000}"/>
    <cellStyle name="20% - Accent3 12" xfId="30541" hidden="1" xr:uid="{00000000-0005-0000-0000-000035060000}"/>
    <cellStyle name="20% - Accent3 12" xfId="32206" hidden="1" xr:uid="{00000000-0005-0000-0000-000041060000}"/>
    <cellStyle name="20% - Accent3 12" xfId="32879" hidden="1" xr:uid="{00000000-0005-0000-0000-000048060000}"/>
    <cellStyle name="20% - Accent3 12" xfId="30087" hidden="1" xr:uid="{00000000-0005-0000-0000-000030060000}"/>
    <cellStyle name="20% - Accent3 12" xfId="30134" hidden="1" xr:uid="{00000000-0005-0000-0000-000031060000}"/>
    <cellStyle name="20% - Accent3 12" xfId="33411" hidden="1" xr:uid="{00000000-0005-0000-0000-00004E060000}"/>
    <cellStyle name="20% - Accent3 12" xfId="33258" hidden="1" xr:uid="{00000000-0005-0000-0000-00004C060000}"/>
    <cellStyle name="20% - Accent3 12" xfId="32345" hidden="1" xr:uid="{00000000-0005-0000-0000-000043060000}"/>
    <cellStyle name="20% - Accent3 12" xfId="31545" hidden="1" xr:uid="{00000000-0005-0000-0000-00003F060000}"/>
    <cellStyle name="20% - Accent3 12" xfId="32926" hidden="1" xr:uid="{00000000-0005-0000-0000-000049060000}"/>
    <cellStyle name="20% - Accent3 12" xfId="34007" hidden="1" xr:uid="{00000000-0005-0000-0000-000053060000}"/>
    <cellStyle name="20% - Accent3 12" xfId="32285" hidden="1" xr:uid="{00000000-0005-0000-0000-000042060000}"/>
    <cellStyle name="20% - Accent3 12" xfId="33932" hidden="1" xr:uid="{00000000-0005-0000-0000-000052060000}"/>
    <cellStyle name="20% - Accent3 13" xfId="24588" hidden="1" xr:uid="{00000000-0005-0000-0000-00005B060000}"/>
    <cellStyle name="20% - Accent3 13" xfId="28766" hidden="1" xr:uid="{00000000-0005-0000-0000-00005C060000}"/>
    <cellStyle name="20% - Accent3 13" xfId="21404" hidden="1" xr:uid="{00000000-0005-0000-0000-00005A060000}"/>
    <cellStyle name="20% - Accent3 13" xfId="29604" hidden="1" xr:uid="{00000000-0005-0000-0000-00005E060000}"/>
    <cellStyle name="20% - Accent3 13" xfId="29777" hidden="1" xr:uid="{00000000-0005-0000-0000-00005F060000}"/>
    <cellStyle name="20% - Accent3 13" xfId="28881" hidden="1" xr:uid="{00000000-0005-0000-0000-00005D060000}"/>
    <cellStyle name="20% - Accent3 13" xfId="15767" hidden="1" xr:uid="{00000000-0005-0000-0000-000058060000}"/>
    <cellStyle name="20% - Accent3 13" xfId="18135" hidden="1" xr:uid="{00000000-0005-0000-0000-000059060000}"/>
    <cellStyle name="20% - Accent3 13" xfId="12029" hidden="1" xr:uid="{00000000-0005-0000-0000-000057060000}"/>
    <cellStyle name="20% - Accent3 13" xfId="9516" hidden="1" xr:uid="{00000000-0005-0000-0000-000056060000}"/>
    <cellStyle name="20% - Accent3 13" xfId="1624" hidden="1" xr:uid="{00000000-0005-0000-0000-000054060000}"/>
    <cellStyle name="20% - Accent3 13" xfId="2890" hidden="1" xr:uid="{00000000-0005-0000-0000-000055060000}"/>
    <cellStyle name="20% - Accent3 13" xfId="32569" hidden="1" xr:uid="{00000000-0005-0000-0000-000067060000}"/>
    <cellStyle name="20% - Accent3 13" xfId="32962" hidden="1" xr:uid="{00000000-0005-0000-0000-000068060000}"/>
    <cellStyle name="20% - Accent3 13" xfId="32396" hidden="1" xr:uid="{00000000-0005-0000-0000-000066060000}"/>
    <cellStyle name="20% - Accent3 13" xfId="33448" hidden="1" xr:uid="{00000000-0005-0000-0000-00006A060000}"/>
    <cellStyle name="20% - Accent3 13" xfId="33785" hidden="1" xr:uid="{00000000-0005-0000-0000-00006B060000}"/>
    <cellStyle name="20% - Accent3 13" xfId="33110" hidden="1" xr:uid="{00000000-0005-0000-0000-000069060000}"/>
    <cellStyle name="20% - Accent3 13" xfId="31558" hidden="1" xr:uid="{00000000-0005-0000-0000-000064060000}"/>
    <cellStyle name="20% - Accent3 13" xfId="31673" hidden="1" xr:uid="{00000000-0005-0000-0000-000065060000}"/>
    <cellStyle name="20% - Accent3 13" xfId="30993" hidden="1" xr:uid="{00000000-0005-0000-0000-000063060000}"/>
    <cellStyle name="20% - Accent3 13" xfId="30656" hidden="1" xr:uid="{00000000-0005-0000-0000-000062060000}"/>
    <cellStyle name="20% - Accent3 13" xfId="30170" hidden="1" xr:uid="{00000000-0005-0000-0000-000060060000}"/>
    <cellStyle name="20% - Accent3 13" xfId="30318" hidden="1" xr:uid="{00000000-0005-0000-0000-000061060000}"/>
    <cellStyle name="20% - Accent3 2" xfId="34051" xr:uid="{16C6F657-5394-488A-AE9D-75564BB23428}"/>
    <cellStyle name="20% - Accent3 3 2 3 2" xfId="9599" hidden="1" xr:uid="{00000000-0005-0000-0000-00006E060000}"/>
    <cellStyle name="20% - Accent3 3 2 3 2" xfId="1707" hidden="1" xr:uid="{00000000-0005-0000-0000-00006C060000}"/>
    <cellStyle name="20% - Accent3 3 2 3 2" xfId="12112" hidden="1" xr:uid="{00000000-0005-0000-0000-00006F060000}"/>
    <cellStyle name="20% - Accent3 3 2 3 2" xfId="29853" hidden="1" xr:uid="{00000000-0005-0000-0000-000077060000}"/>
    <cellStyle name="20% - Accent3 3 2 3 2" xfId="2973" hidden="1" xr:uid="{00000000-0005-0000-0000-00006D060000}"/>
    <cellStyle name="20% - Accent3 3 2 3 2" xfId="15850" hidden="1" xr:uid="{00000000-0005-0000-0000-000070060000}"/>
    <cellStyle name="20% - Accent3 3 2 3 2" xfId="28842" hidden="1" xr:uid="{00000000-0005-0000-0000-000074060000}"/>
    <cellStyle name="20% - Accent3 3 2 3 2" xfId="21487" hidden="1" xr:uid="{00000000-0005-0000-0000-000072060000}"/>
    <cellStyle name="20% - Accent3 3 2 3 2" xfId="29680" hidden="1" xr:uid="{00000000-0005-0000-0000-000076060000}"/>
    <cellStyle name="20% - Accent3 3 2 3 2" xfId="18218" hidden="1" xr:uid="{00000000-0005-0000-0000-000071060000}"/>
    <cellStyle name="20% - Accent3 3 2 3 2" xfId="28957" hidden="1" xr:uid="{00000000-0005-0000-0000-000075060000}"/>
    <cellStyle name="20% - Accent3 3 2 3 2" xfId="24671" hidden="1" xr:uid="{00000000-0005-0000-0000-000073060000}"/>
    <cellStyle name="20% - Accent3 3 2 3 2" xfId="30732" hidden="1" xr:uid="{00000000-0005-0000-0000-00007A060000}"/>
    <cellStyle name="20% - Accent3 3 2 3 2" xfId="30246" hidden="1" xr:uid="{00000000-0005-0000-0000-000078060000}"/>
    <cellStyle name="20% - Accent3 3 2 3 2" xfId="31634" hidden="1" xr:uid="{00000000-0005-0000-0000-00007C060000}"/>
    <cellStyle name="20% - Accent3 3 2 3 2" xfId="33038" hidden="1" xr:uid="{00000000-0005-0000-0000-000080060000}"/>
    <cellStyle name="20% - Accent3 3 2 3 2" xfId="31069" hidden="1" xr:uid="{00000000-0005-0000-0000-00007B060000}"/>
    <cellStyle name="20% - Accent3 3 2 3 2" xfId="30394" hidden="1" xr:uid="{00000000-0005-0000-0000-000079060000}"/>
    <cellStyle name="20% - Accent3 3 2 3 2" xfId="31749" hidden="1" xr:uid="{00000000-0005-0000-0000-00007D060000}"/>
    <cellStyle name="20% - Accent3 3 2 3 2" xfId="33186" hidden="1" xr:uid="{00000000-0005-0000-0000-000081060000}"/>
    <cellStyle name="20% - Accent3 3 2 3 2" xfId="32645" hidden="1" xr:uid="{00000000-0005-0000-0000-00007F060000}"/>
    <cellStyle name="20% - Accent3 3 2 3 2" xfId="33861" hidden="1" xr:uid="{00000000-0005-0000-0000-000083060000}"/>
    <cellStyle name="20% - Accent3 3 2 3 2" xfId="32472" hidden="1" xr:uid="{00000000-0005-0000-0000-00007E060000}"/>
    <cellStyle name="20% - Accent3 3 2 3 2" xfId="33524" hidden="1" xr:uid="{00000000-0005-0000-0000-000082060000}"/>
    <cellStyle name="20% - Accent3 3 2 4 2" xfId="29635" hidden="1" xr:uid="{00000000-0005-0000-0000-00008E060000}"/>
    <cellStyle name="20% - Accent3 3 2 4 2" xfId="28797" hidden="1" xr:uid="{00000000-0005-0000-0000-00008C060000}"/>
    <cellStyle name="20% - Accent3 3 2 4 2" xfId="28912" hidden="1" xr:uid="{00000000-0005-0000-0000-00008D060000}"/>
    <cellStyle name="20% - Accent3 3 2 4 2" xfId="18173" hidden="1" xr:uid="{00000000-0005-0000-0000-000089060000}"/>
    <cellStyle name="20% - Accent3 3 2 4 2" xfId="21442" hidden="1" xr:uid="{00000000-0005-0000-0000-00008A060000}"/>
    <cellStyle name="20% - Accent3 3 2 4 2" xfId="24626" hidden="1" xr:uid="{00000000-0005-0000-0000-00008B060000}"/>
    <cellStyle name="20% - Accent3 3 2 4 2" xfId="31589" hidden="1" xr:uid="{00000000-0005-0000-0000-000094060000}"/>
    <cellStyle name="20% - Accent3 3 2 4 2" xfId="31704" hidden="1" xr:uid="{00000000-0005-0000-0000-000095060000}"/>
    <cellStyle name="20% - Accent3 3 2 4 2" xfId="1662" hidden="1" xr:uid="{00000000-0005-0000-0000-000084060000}"/>
    <cellStyle name="20% - Accent3 3 2 4 2" xfId="2928" hidden="1" xr:uid="{00000000-0005-0000-0000-000085060000}"/>
    <cellStyle name="20% - Accent3 3 2 4 2" xfId="9554" hidden="1" xr:uid="{00000000-0005-0000-0000-000086060000}"/>
    <cellStyle name="20% - Accent3 3 2 4 2" xfId="12067" hidden="1" xr:uid="{00000000-0005-0000-0000-000087060000}"/>
    <cellStyle name="20% - Accent3 3 2 4 2" xfId="15805" hidden="1" xr:uid="{00000000-0005-0000-0000-000088060000}"/>
    <cellStyle name="20% - Accent3 3 2 4 2" xfId="33816" hidden="1" xr:uid="{00000000-0005-0000-0000-00009B060000}"/>
    <cellStyle name="20% - Accent3 3 2 4 2" xfId="33141" hidden="1" xr:uid="{00000000-0005-0000-0000-000099060000}"/>
    <cellStyle name="20% - Accent3 3 2 4 2" xfId="33479" hidden="1" xr:uid="{00000000-0005-0000-0000-00009A060000}"/>
    <cellStyle name="20% - Accent3 3 2 4 2" xfId="32427" hidden="1" xr:uid="{00000000-0005-0000-0000-000096060000}"/>
    <cellStyle name="20% - Accent3 3 2 4 2" xfId="32600" hidden="1" xr:uid="{00000000-0005-0000-0000-000097060000}"/>
    <cellStyle name="20% - Accent3 3 2 4 2" xfId="32993" hidden="1" xr:uid="{00000000-0005-0000-0000-000098060000}"/>
    <cellStyle name="20% - Accent3 3 2 4 2" xfId="29808" hidden="1" xr:uid="{00000000-0005-0000-0000-00008F060000}"/>
    <cellStyle name="20% - Accent3 3 2 4 2" xfId="30201" hidden="1" xr:uid="{00000000-0005-0000-0000-000090060000}"/>
    <cellStyle name="20% - Accent3 3 2 4 2" xfId="30349" hidden="1" xr:uid="{00000000-0005-0000-0000-000091060000}"/>
    <cellStyle name="20% - Accent3 3 2 4 2" xfId="30687" hidden="1" xr:uid="{00000000-0005-0000-0000-000092060000}"/>
    <cellStyle name="20% - Accent3 3 2 4 2" xfId="31024" hidden="1" xr:uid="{00000000-0005-0000-0000-000093060000}"/>
    <cellStyle name="20% - Accent3 3 3 3 2" xfId="29634" hidden="1" xr:uid="{00000000-0005-0000-0000-0000A6060000}"/>
    <cellStyle name="20% - Accent3 3 3 3 2" xfId="28796" hidden="1" xr:uid="{00000000-0005-0000-0000-0000A4060000}"/>
    <cellStyle name="20% - Accent3 3 3 3 2" xfId="28911" hidden="1" xr:uid="{00000000-0005-0000-0000-0000A5060000}"/>
    <cellStyle name="20% - Accent3 3 3 3 2" xfId="18172" hidden="1" xr:uid="{00000000-0005-0000-0000-0000A1060000}"/>
    <cellStyle name="20% - Accent3 3 3 3 2" xfId="21441" hidden="1" xr:uid="{00000000-0005-0000-0000-0000A2060000}"/>
    <cellStyle name="20% - Accent3 3 3 3 2" xfId="24625" hidden="1" xr:uid="{00000000-0005-0000-0000-0000A3060000}"/>
    <cellStyle name="20% - Accent3 3 3 3 2" xfId="31588" hidden="1" xr:uid="{00000000-0005-0000-0000-0000AC060000}"/>
    <cellStyle name="20% - Accent3 3 3 3 2" xfId="31703" hidden="1" xr:uid="{00000000-0005-0000-0000-0000AD060000}"/>
    <cellStyle name="20% - Accent3 3 3 3 2" xfId="1661" hidden="1" xr:uid="{00000000-0005-0000-0000-00009C060000}"/>
    <cellStyle name="20% - Accent3 3 3 3 2" xfId="2927" hidden="1" xr:uid="{00000000-0005-0000-0000-00009D060000}"/>
    <cellStyle name="20% - Accent3 3 3 3 2" xfId="9553" hidden="1" xr:uid="{00000000-0005-0000-0000-00009E060000}"/>
    <cellStyle name="20% - Accent3 3 3 3 2" xfId="12066" hidden="1" xr:uid="{00000000-0005-0000-0000-00009F060000}"/>
    <cellStyle name="20% - Accent3 3 3 3 2" xfId="15804" hidden="1" xr:uid="{00000000-0005-0000-0000-0000A0060000}"/>
    <cellStyle name="20% - Accent3 3 3 3 2" xfId="33815" hidden="1" xr:uid="{00000000-0005-0000-0000-0000B3060000}"/>
    <cellStyle name="20% - Accent3 3 3 3 2" xfId="33140" hidden="1" xr:uid="{00000000-0005-0000-0000-0000B1060000}"/>
    <cellStyle name="20% - Accent3 3 3 3 2" xfId="33478" hidden="1" xr:uid="{00000000-0005-0000-0000-0000B2060000}"/>
    <cellStyle name="20% - Accent3 3 3 3 2" xfId="32426" hidden="1" xr:uid="{00000000-0005-0000-0000-0000AE060000}"/>
    <cellStyle name="20% - Accent3 3 3 3 2" xfId="32599" hidden="1" xr:uid="{00000000-0005-0000-0000-0000AF060000}"/>
    <cellStyle name="20% - Accent3 3 3 3 2" xfId="32992" hidden="1" xr:uid="{00000000-0005-0000-0000-0000B0060000}"/>
    <cellStyle name="20% - Accent3 3 3 3 2" xfId="29807" hidden="1" xr:uid="{00000000-0005-0000-0000-0000A7060000}"/>
    <cellStyle name="20% - Accent3 3 3 3 2" xfId="30200" hidden="1" xr:uid="{00000000-0005-0000-0000-0000A8060000}"/>
    <cellStyle name="20% - Accent3 3 3 3 2" xfId="30348" hidden="1" xr:uid="{00000000-0005-0000-0000-0000A9060000}"/>
    <cellStyle name="20% - Accent3 3 3 3 2" xfId="30686" hidden="1" xr:uid="{00000000-0005-0000-0000-0000AA060000}"/>
    <cellStyle name="20% - Accent3 3 3 3 2" xfId="31023" hidden="1" xr:uid="{00000000-0005-0000-0000-0000AB060000}"/>
    <cellStyle name="20% - Accent3 4 2 3 2" xfId="29681" hidden="1" xr:uid="{00000000-0005-0000-0000-0000BE060000}"/>
    <cellStyle name="20% - Accent3 4 2 3 2" xfId="28843" hidden="1" xr:uid="{00000000-0005-0000-0000-0000BC060000}"/>
    <cellStyle name="20% - Accent3 4 2 3 2" xfId="28958" hidden="1" xr:uid="{00000000-0005-0000-0000-0000BD060000}"/>
    <cellStyle name="20% - Accent3 4 2 3 2" xfId="18219" hidden="1" xr:uid="{00000000-0005-0000-0000-0000B9060000}"/>
    <cellStyle name="20% - Accent3 4 2 3 2" xfId="21488" hidden="1" xr:uid="{00000000-0005-0000-0000-0000BA060000}"/>
    <cellStyle name="20% - Accent3 4 2 3 2" xfId="24672" hidden="1" xr:uid="{00000000-0005-0000-0000-0000BB060000}"/>
    <cellStyle name="20% - Accent3 4 2 3 2" xfId="31635" hidden="1" xr:uid="{00000000-0005-0000-0000-0000C4060000}"/>
    <cellStyle name="20% - Accent3 4 2 3 2" xfId="31750" hidden="1" xr:uid="{00000000-0005-0000-0000-0000C5060000}"/>
    <cellStyle name="20% - Accent3 4 2 3 2" xfId="1708" hidden="1" xr:uid="{00000000-0005-0000-0000-0000B4060000}"/>
    <cellStyle name="20% - Accent3 4 2 3 2" xfId="2974" hidden="1" xr:uid="{00000000-0005-0000-0000-0000B5060000}"/>
    <cellStyle name="20% - Accent3 4 2 3 2" xfId="9600" hidden="1" xr:uid="{00000000-0005-0000-0000-0000B6060000}"/>
    <cellStyle name="20% - Accent3 4 2 3 2" xfId="12113" hidden="1" xr:uid="{00000000-0005-0000-0000-0000B7060000}"/>
    <cellStyle name="20% - Accent3 4 2 3 2" xfId="15851" hidden="1" xr:uid="{00000000-0005-0000-0000-0000B8060000}"/>
    <cellStyle name="20% - Accent3 4 2 3 2" xfId="33862" hidden="1" xr:uid="{00000000-0005-0000-0000-0000CB060000}"/>
    <cellStyle name="20% - Accent3 4 2 3 2" xfId="33187" hidden="1" xr:uid="{00000000-0005-0000-0000-0000C9060000}"/>
    <cellStyle name="20% - Accent3 4 2 3 2" xfId="33525" hidden="1" xr:uid="{00000000-0005-0000-0000-0000CA060000}"/>
    <cellStyle name="20% - Accent3 4 2 3 2" xfId="32473" hidden="1" xr:uid="{00000000-0005-0000-0000-0000C6060000}"/>
    <cellStyle name="20% - Accent3 4 2 3 2" xfId="32646" hidden="1" xr:uid="{00000000-0005-0000-0000-0000C7060000}"/>
    <cellStyle name="20% - Accent3 4 2 3 2" xfId="33039" hidden="1" xr:uid="{00000000-0005-0000-0000-0000C8060000}"/>
    <cellStyle name="20% - Accent3 4 2 3 2" xfId="29854" hidden="1" xr:uid="{00000000-0005-0000-0000-0000BF060000}"/>
    <cellStyle name="20% - Accent3 4 2 3 2" xfId="30247" hidden="1" xr:uid="{00000000-0005-0000-0000-0000C0060000}"/>
    <cellStyle name="20% - Accent3 4 2 3 2" xfId="30395" hidden="1" xr:uid="{00000000-0005-0000-0000-0000C1060000}"/>
    <cellStyle name="20% - Accent3 4 2 3 2" xfId="30733" hidden="1" xr:uid="{00000000-0005-0000-0000-0000C2060000}"/>
    <cellStyle name="20% - Accent3 4 2 3 2" xfId="31070" hidden="1" xr:uid="{00000000-0005-0000-0000-0000C3060000}"/>
    <cellStyle name="20% - Accent3 4 2 4 2" xfId="29637" hidden="1" xr:uid="{00000000-0005-0000-0000-0000D6060000}"/>
    <cellStyle name="20% - Accent3 4 2 4 2" xfId="28799" hidden="1" xr:uid="{00000000-0005-0000-0000-0000D4060000}"/>
    <cellStyle name="20% - Accent3 4 2 4 2" xfId="28914" hidden="1" xr:uid="{00000000-0005-0000-0000-0000D5060000}"/>
    <cellStyle name="20% - Accent3 4 2 4 2" xfId="18175" hidden="1" xr:uid="{00000000-0005-0000-0000-0000D1060000}"/>
    <cellStyle name="20% - Accent3 4 2 4 2" xfId="21444" hidden="1" xr:uid="{00000000-0005-0000-0000-0000D2060000}"/>
    <cellStyle name="20% - Accent3 4 2 4 2" xfId="24628" hidden="1" xr:uid="{00000000-0005-0000-0000-0000D3060000}"/>
    <cellStyle name="20% - Accent3 4 2 4 2" xfId="31591" hidden="1" xr:uid="{00000000-0005-0000-0000-0000DC060000}"/>
    <cellStyle name="20% - Accent3 4 2 4 2" xfId="31706" hidden="1" xr:uid="{00000000-0005-0000-0000-0000DD060000}"/>
    <cellStyle name="20% - Accent3 4 2 4 2" xfId="1664" hidden="1" xr:uid="{00000000-0005-0000-0000-0000CC060000}"/>
    <cellStyle name="20% - Accent3 4 2 4 2" xfId="2930" hidden="1" xr:uid="{00000000-0005-0000-0000-0000CD060000}"/>
    <cellStyle name="20% - Accent3 4 2 4 2" xfId="9556" hidden="1" xr:uid="{00000000-0005-0000-0000-0000CE060000}"/>
    <cellStyle name="20% - Accent3 4 2 4 2" xfId="12069" hidden="1" xr:uid="{00000000-0005-0000-0000-0000CF060000}"/>
    <cellStyle name="20% - Accent3 4 2 4 2" xfId="15807" hidden="1" xr:uid="{00000000-0005-0000-0000-0000D0060000}"/>
    <cellStyle name="20% - Accent3 4 2 4 2" xfId="33818" hidden="1" xr:uid="{00000000-0005-0000-0000-0000E3060000}"/>
    <cellStyle name="20% - Accent3 4 2 4 2" xfId="33143" hidden="1" xr:uid="{00000000-0005-0000-0000-0000E1060000}"/>
    <cellStyle name="20% - Accent3 4 2 4 2" xfId="33481" hidden="1" xr:uid="{00000000-0005-0000-0000-0000E2060000}"/>
    <cellStyle name="20% - Accent3 4 2 4 2" xfId="32429" hidden="1" xr:uid="{00000000-0005-0000-0000-0000DE060000}"/>
    <cellStyle name="20% - Accent3 4 2 4 2" xfId="32602" hidden="1" xr:uid="{00000000-0005-0000-0000-0000DF060000}"/>
    <cellStyle name="20% - Accent3 4 2 4 2" xfId="32995" hidden="1" xr:uid="{00000000-0005-0000-0000-0000E0060000}"/>
    <cellStyle name="20% - Accent3 4 2 4 2" xfId="29810" hidden="1" xr:uid="{00000000-0005-0000-0000-0000D7060000}"/>
    <cellStyle name="20% - Accent3 4 2 4 2" xfId="30203" hidden="1" xr:uid="{00000000-0005-0000-0000-0000D8060000}"/>
    <cellStyle name="20% - Accent3 4 2 4 2" xfId="30351" hidden="1" xr:uid="{00000000-0005-0000-0000-0000D9060000}"/>
    <cellStyle name="20% - Accent3 4 2 4 2" xfId="30689" hidden="1" xr:uid="{00000000-0005-0000-0000-0000DA060000}"/>
    <cellStyle name="20% - Accent3 4 2 4 2" xfId="31026" hidden="1" xr:uid="{00000000-0005-0000-0000-0000DB060000}"/>
    <cellStyle name="20% - Accent3 4 3 3 2" xfId="29636" hidden="1" xr:uid="{00000000-0005-0000-0000-0000EE060000}"/>
    <cellStyle name="20% - Accent3 4 3 3 2" xfId="28798" hidden="1" xr:uid="{00000000-0005-0000-0000-0000EC060000}"/>
    <cellStyle name="20% - Accent3 4 3 3 2" xfId="28913" hidden="1" xr:uid="{00000000-0005-0000-0000-0000ED060000}"/>
    <cellStyle name="20% - Accent3 4 3 3 2" xfId="18174" hidden="1" xr:uid="{00000000-0005-0000-0000-0000E9060000}"/>
    <cellStyle name="20% - Accent3 4 3 3 2" xfId="21443" hidden="1" xr:uid="{00000000-0005-0000-0000-0000EA060000}"/>
    <cellStyle name="20% - Accent3 4 3 3 2" xfId="24627" hidden="1" xr:uid="{00000000-0005-0000-0000-0000EB060000}"/>
    <cellStyle name="20% - Accent3 4 3 3 2" xfId="31590" hidden="1" xr:uid="{00000000-0005-0000-0000-0000F4060000}"/>
    <cellStyle name="20% - Accent3 4 3 3 2" xfId="31705" hidden="1" xr:uid="{00000000-0005-0000-0000-0000F5060000}"/>
    <cellStyle name="20% - Accent3 4 3 3 2" xfId="1663" hidden="1" xr:uid="{00000000-0005-0000-0000-0000E4060000}"/>
    <cellStyle name="20% - Accent3 4 3 3 2" xfId="2929" hidden="1" xr:uid="{00000000-0005-0000-0000-0000E5060000}"/>
    <cellStyle name="20% - Accent3 4 3 3 2" xfId="9555" hidden="1" xr:uid="{00000000-0005-0000-0000-0000E6060000}"/>
    <cellStyle name="20% - Accent3 4 3 3 2" xfId="12068" hidden="1" xr:uid="{00000000-0005-0000-0000-0000E7060000}"/>
    <cellStyle name="20% - Accent3 4 3 3 2" xfId="15806" hidden="1" xr:uid="{00000000-0005-0000-0000-0000E8060000}"/>
    <cellStyle name="20% - Accent3 4 3 3 2" xfId="33817" hidden="1" xr:uid="{00000000-0005-0000-0000-0000FB060000}"/>
    <cellStyle name="20% - Accent3 4 3 3 2" xfId="33142" hidden="1" xr:uid="{00000000-0005-0000-0000-0000F9060000}"/>
    <cellStyle name="20% - Accent3 4 3 3 2" xfId="33480" hidden="1" xr:uid="{00000000-0005-0000-0000-0000FA060000}"/>
    <cellStyle name="20% - Accent3 4 3 3 2" xfId="32428" hidden="1" xr:uid="{00000000-0005-0000-0000-0000F6060000}"/>
    <cellStyle name="20% - Accent3 4 3 3 2" xfId="32601" hidden="1" xr:uid="{00000000-0005-0000-0000-0000F7060000}"/>
    <cellStyle name="20% - Accent3 4 3 3 2" xfId="32994" hidden="1" xr:uid="{00000000-0005-0000-0000-0000F8060000}"/>
    <cellStyle name="20% - Accent3 4 3 3 2" xfId="29809" hidden="1" xr:uid="{00000000-0005-0000-0000-0000EF060000}"/>
    <cellStyle name="20% - Accent3 4 3 3 2" xfId="30202" hidden="1" xr:uid="{00000000-0005-0000-0000-0000F0060000}"/>
    <cellStyle name="20% - Accent3 4 3 3 2" xfId="30350" hidden="1" xr:uid="{00000000-0005-0000-0000-0000F1060000}"/>
    <cellStyle name="20% - Accent3 4 3 3 2" xfId="30688" hidden="1" xr:uid="{00000000-0005-0000-0000-0000F2060000}"/>
    <cellStyle name="20% - Accent3 4 3 3 2" xfId="31025" hidden="1" xr:uid="{00000000-0005-0000-0000-0000F3060000}"/>
    <cellStyle name="20% - Accent3 5 2" xfId="33124" hidden="1" xr:uid="{00000000-0005-0000-0000-000011070000}"/>
    <cellStyle name="20% - Accent3 5 2" xfId="9537" hidden="1" xr:uid="{00000000-0005-0000-0000-0000FE060000}"/>
    <cellStyle name="20% - Accent3 5 2" xfId="33799" hidden="1" xr:uid="{00000000-0005-0000-0000-000013070000}"/>
    <cellStyle name="20% - Accent3 5 2" xfId="12050" hidden="1" xr:uid="{00000000-0005-0000-0000-0000FF060000}"/>
    <cellStyle name="20% - Accent3 5 2" xfId="15788" hidden="1" xr:uid="{00000000-0005-0000-0000-000000070000}"/>
    <cellStyle name="20% - Accent3 5 2" xfId="18156" hidden="1" xr:uid="{00000000-0005-0000-0000-000001070000}"/>
    <cellStyle name="20% - Accent3 5 2" xfId="21425" hidden="1" xr:uid="{00000000-0005-0000-0000-000002070000}"/>
    <cellStyle name="20% - Accent3 5 2" xfId="28780" hidden="1" xr:uid="{00000000-0005-0000-0000-000004070000}"/>
    <cellStyle name="20% - Accent3 5 2" xfId="30184" hidden="1" xr:uid="{00000000-0005-0000-0000-000008070000}"/>
    <cellStyle name="20% - Accent3 5 2" xfId="29618" hidden="1" xr:uid="{00000000-0005-0000-0000-000006070000}"/>
    <cellStyle name="20% - Accent3 5 2" xfId="29791" hidden="1" xr:uid="{00000000-0005-0000-0000-000007070000}"/>
    <cellStyle name="20% - Accent3 5 2" xfId="31007" hidden="1" xr:uid="{00000000-0005-0000-0000-00000B070000}"/>
    <cellStyle name="20% - Accent3 5 2" xfId="30332" hidden="1" xr:uid="{00000000-0005-0000-0000-000009070000}"/>
    <cellStyle name="20% - Accent3 5 2" xfId="30670" hidden="1" xr:uid="{00000000-0005-0000-0000-00000A070000}"/>
    <cellStyle name="20% - Accent3 5 2" xfId="2911" hidden="1" xr:uid="{00000000-0005-0000-0000-0000FD060000}"/>
    <cellStyle name="20% - Accent3 5 2" xfId="31572" hidden="1" xr:uid="{00000000-0005-0000-0000-00000C070000}"/>
    <cellStyle name="20% - Accent3 5 2" xfId="1645" hidden="1" xr:uid="{00000000-0005-0000-0000-0000FC060000}"/>
    <cellStyle name="20% - Accent3 5 2" xfId="31687" hidden="1" xr:uid="{00000000-0005-0000-0000-00000D070000}"/>
    <cellStyle name="20% - Accent3 5 2" xfId="32410" hidden="1" xr:uid="{00000000-0005-0000-0000-00000E070000}"/>
    <cellStyle name="20% - Accent3 5 2" xfId="32583" hidden="1" xr:uid="{00000000-0005-0000-0000-00000F070000}"/>
    <cellStyle name="20% - Accent3 5 2" xfId="32976" hidden="1" xr:uid="{00000000-0005-0000-0000-000010070000}"/>
    <cellStyle name="20% - Accent3 5 2" xfId="33462" hidden="1" xr:uid="{00000000-0005-0000-0000-000012070000}"/>
    <cellStyle name="20% - Accent3 5 2" xfId="28895" hidden="1" xr:uid="{00000000-0005-0000-0000-000005070000}"/>
    <cellStyle name="20% - Accent3 5 2" xfId="24609" hidden="1" xr:uid="{00000000-0005-0000-0000-000003070000}"/>
    <cellStyle name="20% - Accent3 7" xfId="11051" hidden="1" xr:uid="{00000000-0005-0000-0000-000021070000}"/>
    <cellStyle name="20% - Accent3 7" xfId="7705" hidden="1" xr:uid="{00000000-0005-0000-0000-00001C070000}"/>
    <cellStyle name="20% - Accent3 7" xfId="5302" hidden="1" xr:uid="{00000000-0005-0000-0000-00001D070000}"/>
    <cellStyle name="20% - Accent3 7" xfId="6333" hidden="1" xr:uid="{00000000-0005-0000-0000-00001B070000}"/>
    <cellStyle name="20% - Accent3 7" xfId="13289" hidden="1" xr:uid="{00000000-0005-0000-0000-00001F070000}"/>
    <cellStyle name="20% - Accent3 7" xfId="13631" hidden="1" xr:uid="{00000000-0005-0000-0000-000020070000}"/>
    <cellStyle name="20% - Accent3 7" xfId="7741" hidden="1" xr:uid="{00000000-0005-0000-0000-00001E070000}"/>
    <cellStyle name="20% - Accent3 7" xfId="415" hidden="1" xr:uid="{00000000-0005-0000-0000-000014070000}"/>
    <cellStyle name="20% - Accent3 7" xfId="6510" hidden="1" xr:uid="{00000000-0005-0000-0000-000018070000}"/>
    <cellStyle name="20% - Accent3 7" xfId="6850" hidden="1" xr:uid="{00000000-0005-0000-0000-000019070000}"/>
    <cellStyle name="20% - Accent3 7" xfId="1302" hidden="1" xr:uid="{00000000-0005-0000-0000-000017070000}"/>
    <cellStyle name="20% - Accent3 7" xfId="622" hidden="1" xr:uid="{00000000-0005-0000-0000-000015070000}"/>
    <cellStyle name="20% - Accent3 7" xfId="960" hidden="1" xr:uid="{00000000-0005-0000-0000-000016070000}"/>
    <cellStyle name="20% - Accent3 7" xfId="7193" hidden="1" xr:uid="{00000000-0005-0000-0000-00001A070000}"/>
    <cellStyle name="20% - Accent3 7" xfId="32064" hidden="1" xr:uid="{00000000-0005-0000-0000-000048070000}"/>
    <cellStyle name="20% - Accent3 7" xfId="32143" hidden="1" xr:uid="{00000000-0005-0000-0000-000049070000}"/>
    <cellStyle name="20% - Accent3 7" xfId="32221" hidden="1" xr:uid="{00000000-0005-0000-0000-00004A070000}"/>
    <cellStyle name="20% - Accent3 7" xfId="29272" hidden="1" xr:uid="{00000000-0005-0000-0000-000030070000}"/>
    <cellStyle name="20% - Accent3 7" xfId="29351" hidden="1" xr:uid="{00000000-0005-0000-0000-000031070000}"/>
    <cellStyle name="20% - Accent3 7" xfId="29429" hidden="1" xr:uid="{00000000-0005-0000-0000-000032070000}"/>
    <cellStyle name="20% - Accent3 7" xfId="29262" hidden="1" xr:uid="{00000000-0005-0000-0000-000033070000}"/>
    <cellStyle name="20% - Accent3 7" xfId="29516" hidden="1" xr:uid="{00000000-0005-0000-0000-000034070000}"/>
    <cellStyle name="20% - Accent3 7" xfId="29124" hidden="1" xr:uid="{00000000-0005-0000-0000-000035070000}"/>
    <cellStyle name="20% - Accent3 7" xfId="29522" hidden="1" xr:uid="{00000000-0005-0000-0000-000036070000}"/>
    <cellStyle name="20% - Accent3 7" xfId="29946" hidden="1" xr:uid="{00000000-0005-0000-0000-000037070000}"/>
    <cellStyle name="20% - Accent3 7" xfId="30110" hidden="1" xr:uid="{00000000-0005-0000-0000-00003C070000}"/>
    <cellStyle name="20% - Accent3 7" xfId="30478" hidden="1" xr:uid="{00000000-0005-0000-0000-00003D070000}"/>
    <cellStyle name="20% - Accent3 7" xfId="30556" hidden="1" xr:uid="{00000000-0005-0000-0000-00003E070000}"/>
    <cellStyle name="20% - Accent3 7" xfId="17809" hidden="1" xr:uid="{00000000-0005-0000-0000-00002A070000}"/>
    <cellStyle name="20% - Accent3 7" xfId="25791" hidden="1" xr:uid="{00000000-0005-0000-0000-00002B070000}"/>
    <cellStyle name="20% - Accent3 7" xfId="28457" hidden="1" xr:uid="{00000000-0005-0000-0000-00002C070000}"/>
    <cellStyle name="20% - Accent3 7" xfId="29121" hidden="1" xr:uid="{00000000-0005-0000-0000-00003F070000}"/>
    <cellStyle name="20% - Accent3 7" xfId="30815" hidden="1" xr:uid="{00000000-0005-0000-0000-000040070000}"/>
    <cellStyle name="20% - Accent3 7" xfId="30893" hidden="1" xr:uid="{00000000-0005-0000-0000-000041070000}"/>
    <cellStyle name="20% - Accent3 7" xfId="30307" hidden="1" xr:uid="{00000000-0005-0000-0000-000042070000}"/>
    <cellStyle name="20% - Accent3 7" xfId="31152" hidden="1" xr:uid="{00000000-0005-0000-0000-000043070000}"/>
    <cellStyle name="20% - Accent3 7" xfId="31249" hidden="1" xr:uid="{00000000-0005-0000-0000-000044070000}"/>
    <cellStyle name="20% - Accent3 7" xfId="31326" hidden="1" xr:uid="{00000000-0005-0000-0000-000045070000}"/>
    <cellStyle name="20% - Accent3 7" xfId="31404" hidden="1" xr:uid="{00000000-0005-0000-0000-000046070000}"/>
    <cellStyle name="20% - Accent3 7" xfId="31482" hidden="1" xr:uid="{00000000-0005-0000-0000-000047070000}"/>
    <cellStyle name="20% - Accent3 7" xfId="32054" hidden="1" xr:uid="{00000000-0005-0000-0000-00004B070000}"/>
    <cellStyle name="20% - Accent3 7" xfId="32308" hidden="1" xr:uid="{00000000-0005-0000-0000-00004C070000}"/>
    <cellStyle name="20% - Accent3 7" xfId="31916" hidden="1" xr:uid="{00000000-0005-0000-0000-00004D070000}"/>
    <cellStyle name="20% - Accent3 7" xfId="30024" hidden="1" xr:uid="{00000000-0005-0000-0000-000038070000}"/>
    <cellStyle name="20% - Accent3 7" xfId="29746" hidden="1" xr:uid="{00000000-0005-0000-0000-000039070000}"/>
    <cellStyle name="20% - Accent3 7" xfId="30105" hidden="1" xr:uid="{00000000-0005-0000-0000-00003A070000}"/>
    <cellStyle name="20% - Accent3 7" xfId="29060" hidden="1" xr:uid="{00000000-0005-0000-0000-00003B070000}"/>
    <cellStyle name="20% - Accent3 7" xfId="14092" hidden="1" xr:uid="{00000000-0005-0000-0000-000022070000}"/>
    <cellStyle name="20% - Accent3 7" xfId="4832" hidden="1" xr:uid="{00000000-0005-0000-0000-000023070000}"/>
    <cellStyle name="20% - Accent3 7" xfId="14123" hidden="1" xr:uid="{00000000-0005-0000-0000-000024070000}"/>
    <cellStyle name="20% - Accent3 7" xfId="19372" hidden="1" xr:uid="{00000000-0005-0000-0000-000025070000}"/>
    <cellStyle name="20% - Accent3 7" xfId="19714" hidden="1" xr:uid="{00000000-0005-0000-0000-000026070000}"/>
    <cellStyle name="20% - Accent3 7" xfId="5292" hidden="1" xr:uid="{00000000-0005-0000-0000-000027070000}"/>
    <cellStyle name="20% - Accent3 7" xfId="22625" hidden="1" xr:uid="{00000000-0005-0000-0000-000028070000}"/>
    <cellStyle name="20% - Accent3 7" xfId="22967" hidden="1" xr:uid="{00000000-0005-0000-0000-000029070000}"/>
    <cellStyle name="20% - Accent3 7" xfId="28534" hidden="1" xr:uid="{00000000-0005-0000-0000-00002D070000}"/>
    <cellStyle name="20% - Accent3 7" xfId="28612" hidden="1" xr:uid="{00000000-0005-0000-0000-00002E070000}"/>
    <cellStyle name="20% - Accent3 7" xfId="28690" hidden="1" xr:uid="{00000000-0005-0000-0000-00002F070000}"/>
    <cellStyle name="20% - Accent3 7" xfId="33944" hidden="1" xr:uid="{00000000-0005-0000-0000-00005B070000}"/>
    <cellStyle name="20% - Accent3 7" xfId="33348" hidden="1" xr:uid="{00000000-0005-0000-0000-000056070000}"/>
    <cellStyle name="20% - Accent3 7" xfId="31913" hidden="1" xr:uid="{00000000-0005-0000-0000-000057070000}"/>
    <cellStyle name="20% - Accent3 7" xfId="33270" hidden="1" xr:uid="{00000000-0005-0000-0000-000055070000}"/>
    <cellStyle name="20% - Accent3 7" xfId="33685" hidden="1" xr:uid="{00000000-0005-0000-0000-000059070000}"/>
    <cellStyle name="20% - Accent3 7" xfId="33099" hidden="1" xr:uid="{00000000-0005-0000-0000-00005A070000}"/>
    <cellStyle name="20% - Accent3 7" xfId="33607" hidden="1" xr:uid="{00000000-0005-0000-0000-000058070000}"/>
    <cellStyle name="20% - Accent3 7" xfId="32314" hidden="1" xr:uid="{00000000-0005-0000-0000-00004E070000}"/>
    <cellStyle name="20% - Accent3 7" xfId="32897" hidden="1" xr:uid="{00000000-0005-0000-0000-000052070000}"/>
    <cellStyle name="20% - Accent3 7" xfId="31852" hidden="1" xr:uid="{00000000-0005-0000-0000-000053070000}"/>
    <cellStyle name="20% - Accent3 7" xfId="32538" hidden="1" xr:uid="{00000000-0005-0000-0000-000051070000}"/>
    <cellStyle name="20% - Accent3 7" xfId="32738" hidden="1" xr:uid="{00000000-0005-0000-0000-00004F070000}"/>
    <cellStyle name="20% - Accent3 7" xfId="32816" hidden="1" xr:uid="{00000000-0005-0000-0000-000050070000}"/>
    <cellStyle name="20% - Accent3 7" xfId="32902" hidden="1" xr:uid="{00000000-0005-0000-0000-000054070000}"/>
    <cellStyle name="20% - Accent3 8" xfId="31158" hidden="1" xr:uid="{00000000-0005-0000-0000-00008B070000}"/>
    <cellStyle name="20% - Accent3 8" xfId="13326" hidden="1" xr:uid="{00000000-0005-0000-0000-000067070000}"/>
    <cellStyle name="20% - Accent3 8" xfId="28540" hidden="1" xr:uid="{00000000-0005-0000-0000-000075070000}"/>
    <cellStyle name="20% - Accent3 8" xfId="6328" hidden="1" xr:uid="{00000000-0005-0000-0000-00006B070000}"/>
    <cellStyle name="20% - Accent3 8" xfId="28618" hidden="1" xr:uid="{00000000-0005-0000-0000-000076070000}"/>
    <cellStyle name="20% - Accent3 8" xfId="29513" hidden="1" xr:uid="{00000000-0005-0000-0000-000081070000}"/>
    <cellStyle name="20% - Accent3 8" xfId="31265" hidden="1" xr:uid="{00000000-0005-0000-0000-00008C070000}"/>
    <cellStyle name="20% - Accent3 8" xfId="7683" hidden="1" xr:uid="{00000000-0005-0000-0000-000069070000}"/>
    <cellStyle name="20% - Accent3 8" xfId="997" hidden="1" xr:uid="{00000000-0005-0000-0000-00005E070000}"/>
    <cellStyle name="20% - Accent3 8" xfId="30030" hidden="1" xr:uid="{00000000-0005-0000-0000-000080070000}"/>
    <cellStyle name="20% - Accent3 8" xfId="13668" hidden="1" xr:uid="{00000000-0005-0000-0000-000068070000}"/>
    <cellStyle name="20% - Accent3 8" xfId="14287" hidden="1" xr:uid="{00000000-0005-0000-0000-00006A070000}"/>
    <cellStyle name="20% - Accent3 8" xfId="31410" hidden="1" xr:uid="{00000000-0005-0000-0000-00008E070000}"/>
    <cellStyle name="20% - Accent3 8" xfId="31488" hidden="1" xr:uid="{00000000-0005-0000-0000-00008F070000}"/>
    <cellStyle name="20% - Accent3 8" xfId="32149" hidden="1" xr:uid="{00000000-0005-0000-0000-000091070000}"/>
    <cellStyle name="20% - Accent3 8" xfId="6887" hidden="1" xr:uid="{00000000-0005-0000-0000-000061070000}"/>
    <cellStyle name="20% - Accent3 8" xfId="12951" hidden="1" xr:uid="{00000000-0005-0000-0000-000066070000}"/>
    <cellStyle name="20% - Accent3 8" xfId="28696" hidden="1" xr:uid="{00000000-0005-0000-0000-000077070000}"/>
    <cellStyle name="20% - Accent3 8" xfId="31773" hidden="1" xr:uid="{00000000-0005-0000-0000-000095070000}"/>
    <cellStyle name="20% - Accent3 8" xfId="32676" hidden="1" xr:uid="{00000000-0005-0000-0000-000096070000}"/>
    <cellStyle name="20% - Accent3 8" xfId="32744" hidden="1" xr:uid="{00000000-0005-0000-0000-000097070000}"/>
    <cellStyle name="20% - Accent3 8" xfId="29243" hidden="1" xr:uid="{00000000-0005-0000-0000-00007B070000}"/>
    <cellStyle name="20% - Accent3 8" xfId="33276" hidden="1" xr:uid="{00000000-0005-0000-0000-00009D070000}"/>
    <cellStyle name="20% - Accent3 8" xfId="32822" hidden="1" xr:uid="{00000000-0005-0000-0000-000098070000}"/>
    <cellStyle name="20% - Accent3 8" xfId="29884" hidden="1" xr:uid="{00000000-0005-0000-0000-00007E070000}"/>
    <cellStyle name="20% - Accent3 8" xfId="19409" hidden="1" xr:uid="{00000000-0005-0000-0000-00006D070000}"/>
    <cellStyle name="20% - Accent3 8" xfId="7231" hidden="1" xr:uid="{00000000-0005-0000-0000-000062070000}"/>
    <cellStyle name="20% - Accent3 8" xfId="661" hidden="1" xr:uid="{00000000-0005-0000-0000-00005D070000}"/>
    <cellStyle name="20% - Accent3 8" xfId="30124" hidden="1" xr:uid="{00000000-0005-0000-0000-000082070000}"/>
    <cellStyle name="20% - Accent3 8" xfId="23004" hidden="1" xr:uid="{00000000-0005-0000-0000-000071070000}"/>
    <cellStyle name="20% - Accent3 8" xfId="25463" hidden="1" xr:uid="{00000000-0005-0000-0000-000072070000}"/>
    <cellStyle name="20% - Accent3 8" xfId="25828" hidden="1" xr:uid="{00000000-0005-0000-0000-000073070000}"/>
    <cellStyle name="20% - Accent3 8" xfId="28473" hidden="1" xr:uid="{00000000-0005-0000-0000-000074070000}"/>
    <cellStyle name="20% - Accent3 8" xfId="33354" hidden="1" xr:uid="{00000000-0005-0000-0000-00009E070000}"/>
    <cellStyle name="20% - Accent3 8" xfId="33950" hidden="1" xr:uid="{00000000-0005-0000-0000-0000A3070000}"/>
    <cellStyle name="20% - Accent3 8" xfId="30899" hidden="1" xr:uid="{00000000-0005-0000-0000-000089070000}"/>
    <cellStyle name="20% - Accent3 8" xfId="29278" hidden="1" xr:uid="{00000000-0005-0000-0000-000078070000}"/>
    <cellStyle name="20% - Accent3 8" xfId="6221" hidden="1" xr:uid="{00000000-0005-0000-0000-000063070000}"/>
    <cellStyle name="20% - Accent3 8" xfId="7941" hidden="1" xr:uid="{00000000-0005-0000-0000-000064070000}"/>
    <cellStyle name="20% - Accent3 8" xfId="31332" hidden="1" xr:uid="{00000000-0005-0000-0000-00008D070000}"/>
    <cellStyle name="20% - Accent3 8" xfId="1339" hidden="1" xr:uid="{00000000-0005-0000-0000-00005F070000}"/>
    <cellStyle name="20% - Accent3 8" xfId="4117" hidden="1" xr:uid="{00000000-0005-0000-0000-000065070000}"/>
    <cellStyle name="20% - Accent3 8" xfId="32070" hidden="1" xr:uid="{00000000-0005-0000-0000-000090070000}"/>
    <cellStyle name="20% - Accent3 8" xfId="29952" hidden="1" xr:uid="{00000000-0005-0000-0000-00007F070000}"/>
    <cellStyle name="20% - Accent3 8" xfId="33546" hidden="1" xr:uid="{00000000-0005-0000-0000-00009F070000}"/>
    <cellStyle name="20% - Accent3 8" xfId="32305" hidden="1" xr:uid="{00000000-0005-0000-0000-000099070000}"/>
    <cellStyle name="20% - Accent3 8" xfId="32332" hidden="1" xr:uid="{00000000-0005-0000-0000-000094070000}"/>
    <cellStyle name="20% - Accent3 8" xfId="29260" hidden="1" xr:uid="{00000000-0005-0000-0000-000083070000}"/>
    <cellStyle name="20% - Accent3 8" xfId="30417" hidden="1" xr:uid="{00000000-0005-0000-0000-000084070000}"/>
    <cellStyle name="20% - Accent3 8" xfId="30484" hidden="1" xr:uid="{00000000-0005-0000-0000-000085070000}"/>
    <cellStyle name="20% - Accent3 8" xfId="30562" hidden="1" xr:uid="{00000000-0005-0000-0000-000086070000}"/>
    <cellStyle name="20% - Accent3 8" xfId="6549" hidden="1" xr:uid="{00000000-0005-0000-0000-000060070000}"/>
    <cellStyle name="20% - Accent3 8" xfId="462" hidden="1" xr:uid="{00000000-0005-0000-0000-00005C070000}"/>
    <cellStyle name="20% - Accent3 8" xfId="19038" hidden="1" xr:uid="{00000000-0005-0000-0000-00006C070000}"/>
    <cellStyle name="20% - Accent3 8" xfId="31091" hidden="1" xr:uid="{00000000-0005-0000-0000-00008A070000}"/>
    <cellStyle name="20% - Accent3 8" xfId="33613" hidden="1" xr:uid="{00000000-0005-0000-0000-0000A0070000}"/>
    <cellStyle name="20% - Accent3 8" xfId="33691" hidden="1" xr:uid="{00000000-0005-0000-0000-0000A1070000}"/>
    <cellStyle name="20% - Accent3 8" xfId="22662" hidden="1" xr:uid="{00000000-0005-0000-0000-000070070000}"/>
    <cellStyle name="20% - Accent3 8" xfId="33209" hidden="1" xr:uid="{00000000-0005-0000-0000-00009C070000}"/>
    <cellStyle name="20% - Accent3 8" xfId="33883" hidden="1" xr:uid="{00000000-0005-0000-0000-0000A2070000}"/>
    <cellStyle name="20% - Accent3 8" xfId="19751" hidden="1" xr:uid="{00000000-0005-0000-0000-00006E070000}"/>
    <cellStyle name="20% - Accent3 8" xfId="32052" hidden="1" xr:uid="{00000000-0005-0000-0000-00009B070000}"/>
    <cellStyle name="20% - Accent3 8" xfId="30754" hidden="1" xr:uid="{00000000-0005-0000-0000-000087070000}"/>
    <cellStyle name="20% - Accent3 8" xfId="29540" hidden="1" xr:uid="{00000000-0005-0000-0000-00007C070000}"/>
    <cellStyle name="20% - Accent3 8" xfId="28981" hidden="1" xr:uid="{00000000-0005-0000-0000-00007D070000}"/>
    <cellStyle name="20% - Accent3 8" xfId="30821" hidden="1" xr:uid="{00000000-0005-0000-0000-000088070000}"/>
    <cellStyle name="20% - Accent3 8" xfId="32035" hidden="1" xr:uid="{00000000-0005-0000-0000-000093070000}"/>
    <cellStyle name="20% - Accent3 8" xfId="22293" hidden="1" xr:uid="{00000000-0005-0000-0000-00006F070000}"/>
    <cellStyle name="20% - Accent3 8" xfId="29436" hidden="1" xr:uid="{00000000-0005-0000-0000-00007A070000}"/>
    <cellStyle name="20% - Accent3 8" xfId="32916" hidden="1" xr:uid="{00000000-0005-0000-0000-00009A070000}"/>
    <cellStyle name="20% - Accent3 8" xfId="32228" hidden="1" xr:uid="{00000000-0005-0000-0000-000092070000}"/>
    <cellStyle name="20% - Accent3 8" xfId="29357" hidden="1" xr:uid="{00000000-0005-0000-0000-000079070000}"/>
    <cellStyle name="20% - Accent3 9" xfId="33372" hidden="1" xr:uid="{00000000-0005-0000-0000-0000E6070000}"/>
    <cellStyle name="20% - Accent3 9" xfId="29970" hidden="1" xr:uid="{00000000-0005-0000-0000-0000C7070000}"/>
    <cellStyle name="20% - Accent3 9" xfId="818" hidden="1" xr:uid="{00000000-0005-0000-0000-0000A5070000}"/>
    <cellStyle name="20% - Accent3 9" xfId="5354" hidden="1" xr:uid="{00000000-0005-0000-0000-0000B2070000}"/>
    <cellStyle name="20% - Accent3 9" xfId="32686" hidden="1" xr:uid="{00000000-0005-0000-0000-0000DE070000}"/>
    <cellStyle name="20% - Accent3 9" xfId="33968" hidden="1" xr:uid="{00000000-0005-0000-0000-0000EB070000}"/>
    <cellStyle name="20% - Accent3 9" xfId="32026" hidden="1" xr:uid="{00000000-0005-0000-0000-0000E3070000}"/>
    <cellStyle name="20% - Accent3 9" xfId="7378" hidden="1" xr:uid="{00000000-0005-0000-0000-0000AA070000}"/>
    <cellStyle name="20% - Accent3 9" xfId="33294" hidden="1" xr:uid="{00000000-0005-0000-0000-0000E5070000}"/>
    <cellStyle name="20% - Accent3 9" xfId="30272" hidden="1" xr:uid="{00000000-0005-0000-0000-0000C9070000}"/>
    <cellStyle name="20% - Accent3 9" xfId="29127" hidden="1" xr:uid="{00000000-0005-0000-0000-0000CA070000}"/>
    <cellStyle name="20% - Accent3 9" xfId="29234" hidden="1" xr:uid="{00000000-0005-0000-0000-0000CB070000}"/>
    <cellStyle name="20% - Accent3 9" xfId="30426" hidden="1" xr:uid="{00000000-0005-0000-0000-0000CC070000}"/>
    <cellStyle name="20% - Accent3 9" xfId="33555" hidden="1" xr:uid="{00000000-0005-0000-0000-0000E7070000}"/>
    <cellStyle name="20% - Accent3 9" xfId="10695" hidden="1" xr:uid="{00000000-0005-0000-0000-0000AB070000}"/>
    <cellStyle name="20% - Accent3 9" xfId="22481" hidden="1" xr:uid="{00000000-0005-0000-0000-0000B7070000}"/>
    <cellStyle name="20% - Accent3 9" xfId="22807" hidden="1" xr:uid="{00000000-0005-0000-0000-0000B8070000}"/>
    <cellStyle name="20% - Accent3 9" xfId="23149" hidden="1" xr:uid="{00000000-0005-0000-0000-0000B9070000}"/>
    <cellStyle name="20% - Accent3 9" xfId="25649" hidden="1" xr:uid="{00000000-0005-0000-0000-0000BA070000}"/>
    <cellStyle name="20% - Accent3 9" xfId="25973" hidden="1" xr:uid="{00000000-0005-0000-0000-0000BB070000}"/>
    <cellStyle name="20% - Accent3 9" xfId="28486" hidden="1" xr:uid="{00000000-0005-0000-0000-0000BC070000}"/>
    <cellStyle name="20% - Accent3 9" xfId="28560" hidden="1" xr:uid="{00000000-0005-0000-0000-0000BD070000}"/>
    <cellStyle name="20% - Accent3 9" xfId="28636" hidden="1" xr:uid="{00000000-0005-0000-0000-0000BE070000}"/>
    <cellStyle name="20% - Accent3 9" xfId="28714" hidden="1" xr:uid="{00000000-0005-0000-0000-0000BF070000}"/>
    <cellStyle name="20% - Accent3 9" xfId="29299" hidden="1" xr:uid="{00000000-0005-0000-0000-0000C0070000}"/>
    <cellStyle name="20% - Accent3 9" xfId="29375" hidden="1" xr:uid="{00000000-0005-0000-0000-0000C1070000}"/>
    <cellStyle name="20% - Accent3 9" xfId="29454" hidden="1" xr:uid="{00000000-0005-0000-0000-0000C2070000}"/>
    <cellStyle name="20% - Accent3 9" xfId="29712" hidden="1" xr:uid="{00000000-0005-0000-0000-0000C3070000}"/>
    <cellStyle name="20% - Accent3 9" xfId="29096" hidden="1" xr:uid="{00000000-0005-0000-0000-0000C4070000}"/>
    <cellStyle name="20% - Accent3 9" xfId="28988" hidden="1" xr:uid="{00000000-0005-0000-0000-0000C5070000}"/>
    <cellStyle name="20% - Accent3 9" xfId="29894" hidden="1" xr:uid="{00000000-0005-0000-0000-0000C6070000}"/>
    <cellStyle name="20% - Accent3 9" xfId="32762" hidden="1" xr:uid="{00000000-0005-0000-0000-0000DF070000}"/>
    <cellStyle name="20% - Accent3 9" xfId="32840" hidden="1" xr:uid="{00000000-0005-0000-0000-0000E0070000}"/>
    <cellStyle name="20% - Accent3 9" xfId="33064" hidden="1" xr:uid="{00000000-0005-0000-0000-0000E1070000}"/>
    <cellStyle name="20% - Accent3 9" xfId="31919" hidden="1" xr:uid="{00000000-0005-0000-0000-0000E2070000}"/>
    <cellStyle name="20% - Accent3 9" xfId="7033" hidden="1" xr:uid="{00000000-0005-0000-0000-0000A9070000}"/>
    <cellStyle name="20% - Accent3 9" xfId="33892" hidden="1" xr:uid="{00000000-0005-0000-0000-0000EA070000}"/>
    <cellStyle name="20% - Accent3 9" xfId="30502" hidden="1" xr:uid="{00000000-0005-0000-0000-0000CD070000}"/>
    <cellStyle name="20% - Accent3 9" xfId="30580" hidden="1" xr:uid="{00000000-0005-0000-0000-0000CE070000}"/>
    <cellStyle name="20% - Accent3 9" xfId="30763" hidden="1" xr:uid="{00000000-0005-0000-0000-0000CF070000}"/>
    <cellStyle name="20% - Accent3 9" xfId="30839" hidden="1" xr:uid="{00000000-0005-0000-0000-0000D0070000}"/>
    <cellStyle name="20% - Accent3 9" xfId="30917" hidden="1" xr:uid="{00000000-0005-0000-0000-0000D1070000}"/>
    <cellStyle name="20% - Accent3 9" xfId="31100" hidden="1" xr:uid="{00000000-0005-0000-0000-0000D2070000}"/>
    <cellStyle name="20% - Accent3 9" xfId="31176" hidden="1" xr:uid="{00000000-0005-0000-0000-0000D3070000}"/>
    <cellStyle name="20% - Accent3 9" xfId="31278" hidden="1" xr:uid="{00000000-0005-0000-0000-0000D4070000}"/>
    <cellStyle name="20% - Accent3 9" xfId="31352" hidden="1" xr:uid="{00000000-0005-0000-0000-0000D5070000}"/>
    <cellStyle name="20% - Accent3 9" xfId="31428" hidden="1" xr:uid="{00000000-0005-0000-0000-0000D6070000}"/>
    <cellStyle name="20% - Accent3 9" xfId="31506" hidden="1" xr:uid="{00000000-0005-0000-0000-0000D7070000}"/>
    <cellStyle name="20% - Accent3 9" xfId="32091" hidden="1" xr:uid="{00000000-0005-0000-0000-0000D8070000}"/>
    <cellStyle name="20% - Accent3 9" xfId="32167" hidden="1" xr:uid="{00000000-0005-0000-0000-0000D9070000}"/>
    <cellStyle name="20% - Accent3 9" xfId="32246" hidden="1" xr:uid="{00000000-0005-0000-0000-0000DA070000}"/>
    <cellStyle name="20% - Accent3 9" xfId="32504" hidden="1" xr:uid="{00000000-0005-0000-0000-0000DB070000}"/>
    <cellStyle name="20% - Accent3 9" xfId="31888" hidden="1" xr:uid="{00000000-0005-0000-0000-0000DC070000}"/>
    <cellStyle name="20% - Accent3 9" xfId="4154" hidden="1" xr:uid="{00000000-0005-0000-0000-0000AD070000}"/>
    <cellStyle name="20% - Accent3 9" xfId="13147" hidden="1" xr:uid="{00000000-0005-0000-0000-0000AE070000}"/>
    <cellStyle name="20% - Accent3 9" xfId="13471" hidden="1" xr:uid="{00000000-0005-0000-0000-0000AF070000}"/>
    <cellStyle name="20% - Accent3 9" xfId="13813" hidden="1" xr:uid="{00000000-0005-0000-0000-0000B0070000}"/>
    <cellStyle name="20% - Accent3 9" xfId="33631" hidden="1" xr:uid="{00000000-0005-0000-0000-0000E8070000}"/>
    <cellStyle name="20% - Accent3 9" xfId="1142" hidden="1" xr:uid="{00000000-0005-0000-0000-0000A6070000}"/>
    <cellStyle name="20% - Accent3 9" xfId="6184" hidden="1" xr:uid="{00000000-0005-0000-0000-0000B3070000}"/>
    <cellStyle name="20% - Accent3 9" xfId="19228" hidden="1" xr:uid="{00000000-0005-0000-0000-0000B4070000}"/>
    <cellStyle name="20% - Accent3 9" xfId="19554" hidden="1" xr:uid="{00000000-0005-0000-0000-0000B5070000}"/>
    <cellStyle name="20% - Accent3 9" xfId="19896" hidden="1" xr:uid="{00000000-0005-0000-0000-0000B6070000}"/>
    <cellStyle name="20% - Accent3 9" xfId="6708" hidden="1" xr:uid="{00000000-0005-0000-0000-0000A8070000}"/>
    <cellStyle name="20% - Accent3 9" xfId="31780" hidden="1" xr:uid="{00000000-0005-0000-0000-0000DD070000}"/>
    <cellStyle name="20% - Accent3 9" xfId="33218" hidden="1" xr:uid="{00000000-0005-0000-0000-0000E4070000}"/>
    <cellStyle name="20% - Accent3 9" xfId="30048" hidden="1" xr:uid="{00000000-0005-0000-0000-0000C8070000}"/>
    <cellStyle name="20% - Accent3 9" xfId="5106" hidden="1" xr:uid="{00000000-0005-0000-0000-0000AC070000}"/>
    <cellStyle name="20% - Accent3 9" xfId="496" hidden="1" xr:uid="{00000000-0005-0000-0000-0000A4070000}"/>
    <cellStyle name="20% - Accent3 9" xfId="16905" hidden="1" xr:uid="{00000000-0005-0000-0000-0000B1070000}"/>
    <cellStyle name="20% - Accent3 9" xfId="33709" hidden="1" xr:uid="{00000000-0005-0000-0000-0000E9070000}"/>
    <cellStyle name="20% - Accent3 9" xfId="1484" hidden="1" xr:uid="{00000000-0005-0000-0000-0000A7070000}"/>
    <cellStyle name="20% - Accent4" xfId="5035" builtinId="42" hidden="1" customBuiltin="1"/>
    <cellStyle name="20% - Accent4" xfId="5977" builtinId="42" hidden="1" customBuiltin="1"/>
    <cellStyle name="20% - Accent4" xfId="5873" builtinId="42" hidden="1" customBuiltin="1"/>
    <cellStyle name="20% - Accent4" xfId="5548" builtinId="42" hidden="1" customBuiltin="1"/>
    <cellStyle name="20% - Accent4" xfId="3963" builtinId="42" hidden="1" customBuiltin="1"/>
    <cellStyle name="20% - Accent4" xfId="159" builtinId="42" hidden="1" customBuiltin="1"/>
    <cellStyle name="20% - Accent4" xfId="201" builtinId="42" hidden="1" customBuiltin="1"/>
    <cellStyle name="20% - Accent4" xfId="14012" builtinId="42" hidden="1" customBuiltin="1"/>
    <cellStyle name="20% - Accent4" xfId="4269" builtinId="42" hidden="1" customBuiltin="1"/>
    <cellStyle name="20% - Accent4" xfId="5553" builtinId="42" hidden="1" customBuiltin="1"/>
    <cellStyle name="20% - Accent4" xfId="235" builtinId="42" hidden="1" customBuiltin="1"/>
    <cellStyle name="20% - Accent4" xfId="5610" builtinId="42" hidden="1" customBuiltin="1"/>
    <cellStyle name="20% - Accent4" xfId="309" builtinId="42" hidden="1" customBuiltin="1"/>
    <cellStyle name="20% - Accent4" xfId="4457" builtinId="42" hidden="1" customBuiltin="1"/>
    <cellStyle name="20% - Accent4" xfId="378" builtinId="42" hidden="1" customBuiltin="1"/>
    <cellStyle name="20% - Accent4" xfId="4037" builtinId="42" hidden="1" customBuiltin="1"/>
    <cellStyle name="20% - Accent4" xfId="4071" builtinId="42" hidden="1" customBuiltin="1"/>
    <cellStyle name="20% - Accent4" xfId="6249" builtinId="42" hidden="1" customBuiltin="1"/>
    <cellStyle name="20% - Accent4" xfId="7648" builtinId="42" hidden="1" customBuiltin="1"/>
    <cellStyle name="20% - Accent4" xfId="6027" builtinId="42" hidden="1" customBuiltin="1"/>
    <cellStyle name="20% - Accent4" xfId="14416" builtinId="42" hidden="1" customBuiltin="1"/>
    <cellStyle name="20% - Accent4" xfId="81" builtinId="42" hidden="1" customBuiltin="1"/>
    <cellStyle name="20% - Accent4" xfId="116" builtinId="42" hidden="1" customBuiltin="1"/>
    <cellStyle name="20% - Accent4" xfId="272" builtinId="42" hidden="1" customBuiltin="1"/>
    <cellStyle name="20% - Accent4" xfId="4000" builtinId="42" hidden="1" customBuiltin="1"/>
    <cellStyle name="20% - Accent4" xfId="6018" builtinId="42" hidden="1" customBuiltin="1"/>
    <cellStyle name="20% - Accent4" xfId="7537" builtinId="42" hidden="1" customBuiltin="1"/>
    <cellStyle name="20% - Accent4" xfId="5750" builtinId="42" hidden="1" customBuiltin="1"/>
    <cellStyle name="20% - Accent4" xfId="10732" builtinId="42" hidden="1" customBuiltin="1"/>
    <cellStyle name="20% - Accent4" xfId="8098" builtinId="42" hidden="1" customBuiltin="1"/>
    <cellStyle name="20% - Accent4" xfId="5431" builtinId="42" hidden="1" customBuiltin="1"/>
    <cellStyle name="20% - Accent4" xfId="7917" builtinId="42" hidden="1" customBuiltin="1"/>
    <cellStyle name="20% - Accent4" xfId="3929" builtinId="42" hidden="1" customBuiltin="1"/>
    <cellStyle name="20% - Accent4" xfId="5162" builtinId="42" hidden="1" customBuiltin="1"/>
    <cellStyle name="20% - Accent4" xfId="4786" builtinId="42" hidden="1" customBuiltin="1"/>
    <cellStyle name="20% - Accent4" xfId="5190" builtinId="42" hidden="1" customBuiltin="1"/>
    <cellStyle name="20% - Accent4" xfId="14173" builtinId="42" hidden="1" customBuiltin="1"/>
    <cellStyle name="20% - Accent4" xfId="10251" builtinId="42" hidden="1" customBuiltin="1"/>
    <cellStyle name="20% - Accent4" xfId="5771" builtinId="42" hidden="1" customBuiltin="1"/>
    <cellStyle name="20% - Accent4" xfId="5221" builtinId="42" hidden="1" customBuiltin="1"/>
    <cellStyle name="20% - Accent4" xfId="23337" builtinId="42" hidden="1" customBuiltin="1"/>
    <cellStyle name="20% - Accent4" xfId="7598" builtinId="42" hidden="1" customBuiltin="1"/>
    <cellStyle name="20% - Accent4" xfId="5091" builtinId="42" hidden="1" customBuiltin="1"/>
    <cellStyle name="20% - Accent4" xfId="33" builtinId="42" hidden="1" customBuiltin="1"/>
    <cellStyle name="20% - Accent4" xfId="8009" builtinId="42" hidden="1" customBuiltin="1"/>
    <cellStyle name="20% - Accent4" xfId="14265" builtinId="42" hidden="1" customBuiltin="1"/>
    <cellStyle name="20% - Accent4" xfId="20127" builtinId="42" hidden="1" customBuiltin="1"/>
    <cellStyle name="20% - Accent4" xfId="4343" builtinId="42" hidden="1" customBuiltin="1"/>
    <cellStyle name="20% - Accent4" xfId="4097" builtinId="42" hidden="1" customBuiltin="1"/>
    <cellStyle name="20% - Accent4" xfId="14433" builtinId="42" hidden="1" customBuiltin="1"/>
    <cellStyle name="20% - Accent4" xfId="10640" builtinId="42" hidden="1" customBuiltin="1"/>
    <cellStyle name="20% - Accent4" xfId="343" builtinId="42" hidden="1" customBuiltin="1"/>
    <cellStyle name="20% - Accent4 10" xfId="32182" hidden="1" xr:uid="{00000000-0005-0000-0000-000055080000}"/>
    <cellStyle name="20% - Accent4 10" xfId="1523" hidden="1" xr:uid="{00000000-0005-0000-0000-000023080000}"/>
    <cellStyle name="20% - Accent4 10" xfId="860" hidden="1" xr:uid="{00000000-0005-0000-0000-000021080000}"/>
    <cellStyle name="20% - Accent4 10" xfId="1181" hidden="1" xr:uid="{00000000-0005-0000-0000-000022080000}"/>
    <cellStyle name="20% - Accent4 10" xfId="31293" hidden="1" xr:uid="{00000000-0005-0000-0000-000050080000}"/>
    <cellStyle name="20% - Accent4 10" xfId="31848" hidden="1" xr:uid="{00000000-0005-0000-0000-000058080000}"/>
    <cellStyle name="20% - Accent4 10" xfId="31939" hidden="1" xr:uid="{00000000-0005-0000-0000-000059080000}"/>
    <cellStyle name="20% - Accent4 10" xfId="32701" hidden="1" xr:uid="{00000000-0005-0000-0000-00005A080000}"/>
    <cellStyle name="20% - Accent4 10" xfId="7640" hidden="1" xr:uid="{00000000-0005-0000-0000-00002F080000}"/>
    <cellStyle name="20% - Accent4 10" xfId="26012" hidden="1" xr:uid="{00000000-0005-0000-0000-000037080000}"/>
    <cellStyle name="20% - Accent4 10" xfId="28501" hidden="1" xr:uid="{00000000-0005-0000-0000-000038080000}"/>
    <cellStyle name="20% - Accent4 10" xfId="13510" hidden="1" xr:uid="{00000000-0005-0000-0000-00002B080000}"/>
    <cellStyle name="20% - Accent4 10" xfId="13852" hidden="1" xr:uid="{00000000-0005-0000-0000-00002C080000}"/>
    <cellStyle name="20% - Accent4 10" xfId="33233" hidden="1" xr:uid="{00000000-0005-0000-0000-000060080000}"/>
    <cellStyle name="20% - Accent4 10" xfId="33309" hidden="1" xr:uid="{00000000-0005-0000-0000-000061080000}"/>
    <cellStyle name="20% - Accent4 10" xfId="33387" hidden="1" xr:uid="{00000000-0005-0000-0000-000062080000}"/>
    <cellStyle name="20% - Accent4 10" xfId="19271" hidden="1" xr:uid="{00000000-0005-0000-0000-000030080000}"/>
    <cellStyle name="20% - Accent4 10" xfId="19593" hidden="1" xr:uid="{00000000-0005-0000-0000-000031080000}"/>
    <cellStyle name="20% - Accent4 10" xfId="33983" hidden="1" xr:uid="{00000000-0005-0000-0000-000067080000}"/>
    <cellStyle name="20% - Accent4 10" xfId="29147" hidden="1" xr:uid="{00000000-0005-0000-0000-000041080000}"/>
    <cellStyle name="20% - Accent4 10" xfId="29909" hidden="1" xr:uid="{00000000-0005-0000-0000-000042080000}"/>
    <cellStyle name="20% - Accent4 10" xfId="23188" hidden="1" xr:uid="{00000000-0005-0000-0000-000035080000}"/>
    <cellStyle name="20% - Accent4 10" xfId="25691" hidden="1" xr:uid="{00000000-0005-0000-0000-000036080000}"/>
    <cellStyle name="20% - Accent4 10" xfId="33570" hidden="1" xr:uid="{00000000-0005-0000-0000-000063080000}"/>
    <cellStyle name="20% - Accent4 10" xfId="10814" hidden="1" xr:uid="{00000000-0005-0000-0000-00002D080000}"/>
    <cellStyle name="20% - Accent4 10" xfId="6017" hidden="1" xr:uid="{00000000-0005-0000-0000-00002E080000}"/>
    <cellStyle name="20% - Accent4 10" xfId="28651" hidden="1" xr:uid="{00000000-0005-0000-0000-00003A080000}"/>
    <cellStyle name="20% - Accent4 10" xfId="28729" hidden="1" xr:uid="{00000000-0005-0000-0000-00003B080000}"/>
    <cellStyle name="20% - Accent4 10" xfId="29985" hidden="1" xr:uid="{00000000-0005-0000-0000-000043080000}"/>
    <cellStyle name="20% - Accent4 10" xfId="19935" hidden="1" xr:uid="{00000000-0005-0000-0000-000032080000}"/>
    <cellStyle name="20% - Accent4 10" xfId="22524" hidden="1" xr:uid="{00000000-0005-0000-0000-000033080000}"/>
    <cellStyle name="20% - Accent4 10" xfId="29055" hidden="1" xr:uid="{00000000-0005-0000-0000-00003F080000}"/>
    <cellStyle name="20% - Accent4 10" xfId="29056" hidden="1" xr:uid="{00000000-0005-0000-0000-000040080000}"/>
    <cellStyle name="20% - Accent4 10" xfId="4813" hidden="1" xr:uid="{00000000-0005-0000-0000-000028080000}"/>
    <cellStyle name="20% - Accent4 10" xfId="5485" hidden="1" xr:uid="{00000000-0005-0000-0000-000029080000}"/>
    <cellStyle name="20% - Accent4 10" xfId="13189" hidden="1" xr:uid="{00000000-0005-0000-0000-00002A080000}"/>
    <cellStyle name="20% - Accent4 10" xfId="30778" hidden="1" xr:uid="{00000000-0005-0000-0000-00004B080000}"/>
    <cellStyle name="20% - Accent4 10" xfId="31521" hidden="1" xr:uid="{00000000-0005-0000-0000-000053080000}"/>
    <cellStyle name="20% - Accent4 10" xfId="32106" hidden="1" xr:uid="{00000000-0005-0000-0000-000054080000}"/>
    <cellStyle name="20% - Accent4 10" xfId="29510" hidden="1" xr:uid="{00000000-0005-0000-0000-000047080000}"/>
    <cellStyle name="20% - Accent4 10" xfId="30441" hidden="1" xr:uid="{00000000-0005-0000-0000-000048080000}"/>
    <cellStyle name="20% - Accent4 10" xfId="6750" hidden="1" xr:uid="{00000000-0005-0000-0000-000024080000}"/>
    <cellStyle name="20% - Accent4 10" xfId="7072" hidden="1" xr:uid="{00000000-0005-0000-0000-000025080000}"/>
    <cellStyle name="20% - Accent4 10" xfId="7418" hidden="1" xr:uid="{00000000-0005-0000-0000-000026080000}"/>
    <cellStyle name="20% - Accent4 10" xfId="30854" hidden="1" xr:uid="{00000000-0005-0000-0000-00004C080000}"/>
    <cellStyle name="20% - Accent4 10" xfId="30932" hidden="1" xr:uid="{00000000-0005-0000-0000-00004D080000}"/>
    <cellStyle name="20% - Accent4 10" xfId="536" hidden="1" xr:uid="{00000000-0005-0000-0000-000020080000}"/>
    <cellStyle name="20% - Accent4 10" xfId="32529" hidden="1" xr:uid="{00000000-0005-0000-0000-00005D080000}"/>
    <cellStyle name="20% - Accent4 10" xfId="32008" hidden="1" xr:uid="{00000000-0005-0000-0000-00005E080000}"/>
    <cellStyle name="20% - Accent4 10" xfId="31367" hidden="1" xr:uid="{00000000-0005-0000-0000-000051080000}"/>
    <cellStyle name="20% - Accent4 10" xfId="31443" hidden="1" xr:uid="{00000000-0005-0000-0000-000052080000}"/>
    <cellStyle name="20% - Accent4 10" xfId="4801" hidden="1" xr:uid="{00000000-0005-0000-0000-000027080000}"/>
    <cellStyle name="20% - Accent4 10" xfId="30517" hidden="1" xr:uid="{00000000-0005-0000-0000-000049080000}"/>
    <cellStyle name="20% - Accent4 10" xfId="30595" hidden="1" xr:uid="{00000000-0005-0000-0000-00004A080000}"/>
    <cellStyle name="20% - Accent4 10" xfId="32261" hidden="1" xr:uid="{00000000-0005-0000-0000-000056080000}"/>
    <cellStyle name="20% - Accent4 10" xfId="31847" hidden="1" xr:uid="{00000000-0005-0000-0000-000057080000}"/>
    <cellStyle name="20% - Accent4 10" xfId="32302" hidden="1" xr:uid="{00000000-0005-0000-0000-00005F080000}"/>
    <cellStyle name="20% - Accent4 10" xfId="31115" hidden="1" xr:uid="{00000000-0005-0000-0000-00004E080000}"/>
    <cellStyle name="20% - Accent4 10" xfId="31191" hidden="1" xr:uid="{00000000-0005-0000-0000-00004F080000}"/>
    <cellStyle name="20% - Accent4 10" xfId="32777" hidden="1" xr:uid="{00000000-0005-0000-0000-00005B080000}"/>
    <cellStyle name="20% - Accent4 10" xfId="32855" hidden="1" xr:uid="{00000000-0005-0000-0000-00005C080000}"/>
    <cellStyle name="20% - Accent4 10" xfId="30063" hidden="1" xr:uid="{00000000-0005-0000-0000-000044080000}"/>
    <cellStyle name="20% - Accent4 10" xfId="29737" hidden="1" xr:uid="{00000000-0005-0000-0000-000045080000}"/>
    <cellStyle name="20% - Accent4 10" xfId="29216" hidden="1" xr:uid="{00000000-0005-0000-0000-000046080000}"/>
    <cellStyle name="20% - Accent4 10" xfId="22846" hidden="1" xr:uid="{00000000-0005-0000-0000-000034080000}"/>
    <cellStyle name="20% - Accent4 10" xfId="29314" hidden="1" xr:uid="{00000000-0005-0000-0000-00003C080000}"/>
    <cellStyle name="20% - Accent4 10" xfId="29390" hidden="1" xr:uid="{00000000-0005-0000-0000-00003D080000}"/>
    <cellStyle name="20% - Accent4 10" xfId="29469" hidden="1" xr:uid="{00000000-0005-0000-0000-00003E080000}"/>
    <cellStyle name="20% - Accent4 10" xfId="33907" hidden="1" xr:uid="{00000000-0005-0000-0000-000066080000}"/>
    <cellStyle name="20% - Accent4 10" xfId="33646" hidden="1" xr:uid="{00000000-0005-0000-0000-000064080000}"/>
    <cellStyle name="20% - Accent4 10" xfId="33724" hidden="1" xr:uid="{00000000-0005-0000-0000-000065080000}"/>
    <cellStyle name="20% - Accent4 10" xfId="28575" hidden="1" xr:uid="{00000000-0005-0000-0000-000039080000}"/>
    <cellStyle name="20% - Accent4 11" xfId="19308" hidden="1" xr:uid="{00000000-0005-0000-0000-000078080000}"/>
    <cellStyle name="20% - Accent4 11" xfId="896" hidden="1" xr:uid="{00000000-0005-0000-0000-000069080000}"/>
    <cellStyle name="20% - Accent4 11" xfId="10664" hidden="1" xr:uid="{00000000-0005-0000-0000-00006F080000}"/>
    <cellStyle name="20% - Accent4 11" xfId="28664" hidden="1" xr:uid="{00000000-0005-0000-0000-000082080000}"/>
    <cellStyle name="20% - Accent4 11" xfId="1559" hidden="1" xr:uid="{00000000-0005-0000-0000-00006B080000}"/>
    <cellStyle name="20% - Accent4 11" xfId="30454" hidden="1" xr:uid="{00000000-0005-0000-0000-000090080000}"/>
    <cellStyle name="20% - Accent4 11" xfId="7108" hidden="1" xr:uid="{00000000-0005-0000-0000-00006D080000}"/>
    <cellStyle name="20% - Accent4 11" xfId="29327" hidden="1" xr:uid="{00000000-0005-0000-0000-000084080000}"/>
    <cellStyle name="20% - Accent4 11" xfId="29482" hidden="1" xr:uid="{00000000-0005-0000-0000-000086080000}"/>
    <cellStyle name="20% - Accent4 11" xfId="29708" hidden="1" xr:uid="{00000000-0005-0000-0000-000087080000}"/>
    <cellStyle name="20% - Accent4 11" xfId="29100" hidden="1" xr:uid="{00000000-0005-0000-0000-000089080000}"/>
    <cellStyle name="20% - Accent4 11" xfId="22561" hidden="1" xr:uid="{00000000-0005-0000-0000-00007B080000}"/>
    <cellStyle name="20% - Accent4 11" xfId="5997" hidden="1" xr:uid="{00000000-0005-0000-0000-000070080000}"/>
    <cellStyle name="20% - Accent4 11" xfId="30271" hidden="1" xr:uid="{00000000-0005-0000-0000-00008D080000}"/>
    <cellStyle name="20% - Accent4 11" xfId="25727" hidden="1" xr:uid="{00000000-0005-0000-0000-00007E080000}"/>
    <cellStyle name="20% - Accent4 11" xfId="13225" hidden="1" xr:uid="{00000000-0005-0000-0000-000072080000}"/>
    <cellStyle name="20% - Accent4 11" xfId="13546" hidden="1" xr:uid="{00000000-0005-0000-0000-000073080000}"/>
    <cellStyle name="20% - Accent4 11" xfId="16880" hidden="1" xr:uid="{00000000-0005-0000-0000-000075080000}"/>
    <cellStyle name="20% - Accent4 11" xfId="11749" hidden="1" xr:uid="{00000000-0005-0000-0000-000076080000}"/>
    <cellStyle name="20% - Accent4 11" xfId="5659" hidden="1" xr:uid="{00000000-0005-0000-0000-000077080000}"/>
    <cellStyle name="20% - Accent4 11" xfId="6786" hidden="1" xr:uid="{00000000-0005-0000-0000-00006C080000}"/>
    <cellStyle name="20% - Accent4 11" xfId="29403" hidden="1" xr:uid="{00000000-0005-0000-0000-000085080000}"/>
    <cellStyle name="20% - Accent4 11" xfId="19629" hidden="1" xr:uid="{00000000-0005-0000-0000-000079080000}"/>
    <cellStyle name="20% - Accent4 11" xfId="1217" hidden="1" xr:uid="{00000000-0005-0000-0000-00006A080000}"/>
    <cellStyle name="20% - Accent4 11" xfId="29212" hidden="1" xr:uid="{00000000-0005-0000-0000-000088080000}"/>
    <cellStyle name="20% - Accent4 11" xfId="22882" hidden="1" xr:uid="{00000000-0005-0000-0000-00007C080000}"/>
    <cellStyle name="20% - Accent4 11" xfId="23224" hidden="1" xr:uid="{00000000-0005-0000-0000-00007D080000}"/>
    <cellStyle name="20% - Accent4 11" xfId="26048" hidden="1" xr:uid="{00000000-0005-0000-0000-00007F080000}"/>
    <cellStyle name="20% - Accent4 11" xfId="28514" hidden="1" xr:uid="{00000000-0005-0000-0000-000080080000}"/>
    <cellStyle name="20% - Accent4 11" xfId="28588" hidden="1" xr:uid="{00000000-0005-0000-0000-000081080000}"/>
    <cellStyle name="20% - Accent4 11" xfId="33400" hidden="1" xr:uid="{00000000-0005-0000-0000-0000AA080000}"/>
    <cellStyle name="20% - Accent4 11" xfId="13888" hidden="1" xr:uid="{00000000-0005-0000-0000-000074080000}"/>
    <cellStyle name="20% - Accent4 11" xfId="28742" hidden="1" xr:uid="{00000000-0005-0000-0000-000083080000}"/>
    <cellStyle name="20% - Accent4 11" xfId="572" hidden="1" xr:uid="{00000000-0005-0000-0000-000068080000}"/>
    <cellStyle name="20% - Accent4 11" xfId="31892" hidden="1" xr:uid="{00000000-0005-0000-0000-0000A1080000}"/>
    <cellStyle name="20% - Accent4 11" xfId="29922" hidden="1" xr:uid="{00000000-0005-0000-0000-00008A080000}"/>
    <cellStyle name="20% - Accent4 11" xfId="19971" hidden="1" xr:uid="{00000000-0005-0000-0000-00007A080000}"/>
    <cellStyle name="20% - Accent4 11" xfId="30076" hidden="1" xr:uid="{00000000-0005-0000-0000-00008C080000}"/>
    <cellStyle name="20% - Accent4 11" xfId="32790" hidden="1" xr:uid="{00000000-0005-0000-0000-0000A3080000}"/>
    <cellStyle name="20% - Accent4 11" xfId="33063" hidden="1" xr:uid="{00000000-0005-0000-0000-0000A5080000}"/>
    <cellStyle name="20% - Accent4 11" xfId="32559" hidden="1" xr:uid="{00000000-0005-0000-0000-0000A6080000}"/>
    <cellStyle name="20% - Accent4 11" xfId="33246" hidden="1" xr:uid="{00000000-0005-0000-0000-0000A8080000}"/>
    <cellStyle name="20% - Accent4 11" xfId="31456" hidden="1" xr:uid="{00000000-0005-0000-0000-00009A080000}"/>
    <cellStyle name="20% - Accent4 11" xfId="29173" hidden="1" xr:uid="{00000000-0005-0000-0000-00008F080000}"/>
    <cellStyle name="20% - Accent4 11" xfId="33659" hidden="1" xr:uid="{00000000-0005-0000-0000-0000AC080000}"/>
    <cellStyle name="20% - Accent4 11" xfId="32195" hidden="1" xr:uid="{00000000-0005-0000-0000-00009D080000}"/>
    <cellStyle name="20% - Accent4 11" xfId="30530" hidden="1" xr:uid="{00000000-0005-0000-0000-000091080000}"/>
    <cellStyle name="20% - Accent4 11" xfId="30608" hidden="1" xr:uid="{00000000-0005-0000-0000-000092080000}"/>
    <cellStyle name="20% - Accent4 11" xfId="30867" hidden="1" xr:uid="{00000000-0005-0000-0000-000094080000}"/>
    <cellStyle name="20% - Accent4 11" xfId="30945" hidden="1" xr:uid="{00000000-0005-0000-0000-000095080000}"/>
    <cellStyle name="20% - Accent4 11" xfId="31128" hidden="1" xr:uid="{00000000-0005-0000-0000-000096080000}"/>
    <cellStyle name="20% - Accent4 11" xfId="29998" hidden="1" xr:uid="{00000000-0005-0000-0000-00008B080000}"/>
    <cellStyle name="20% - Accent4 11" xfId="32868" hidden="1" xr:uid="{00000000-0005-0000-0000-0000A4080000}"/>
    <cellStyle name="20% - Accent4 11" xfId="31306" hidden="1" xr:uid="{00000000-0005-0000-0000-000098080000}"/>
    <cellStyle name="20% - Accent4 11" xfId="33996" hidden="1" xr:uid="{00000000-0005-0000-0000-0000AF080000}"/>
    <cellStyle name="20% - Accent4 11" xfId="31965" hidden="1" xr:uid="{00000000-0005-0000-0000-0000A7080000}"/>
    <cellStyle name="20% - Accent4 11" xfId="31534" hidden="1" xr:uid="{00000000-0005-0000-0000-00009B080000}"/>
    <cellStyle name="20% - Accent4 11" xfId="32119" hidden="1" xr:uid="{00000000-0005-0000-0000-00009C080000}"/>
    <cellStyle name="20% - Accent4 11" xfId="32274" hidden="1" xr:uid="{00000000-0005-0000-0000-00009E080000}"/>
    <cellStyle name="20% - Accent4 11" xfId="32500" hidden="1" xr:uid="{00000000-0005-0000-0000-00009F080000}"/>
    <cellStyle name="20% - Accent4 11" xfId="32004" hidden="1" xr:uid="{00000000-0005-0000-0000-0000A0080000}"/>
    <cellStyle name="20% - Accent4 11" xfId="7454" hidden="1" xr:uid="{00000000-0005-0000-0000-00006E080000}"/>
    <cellStyle name="20% - Accent4 11" xfId="30791" hidden="1" xr:uid="{00000000-0005-0000-0000-000093080000}"/>
    <cellStyle name="20% - Accent4 11" xfId="32714" hidden="1" xr:uid="{00000000-0005-0000-0000-0000A2080000}"/>
    <cellStyle name="20% - Accent4 11" xfId="33737" hidden="1" xr:uid="{00000000-0005-0000-0000-0000AD080000}"/>
    <cellStyle name="20% - Accent4 11" xfId="5139" hidden="1" xr:uid="{00000000-0005-0000-0000-000071080000}"/>
    <cellStyle name="20% - Accent4 11" xfId="33322" hidden="1" xr:uid="{00000000-0005-0000-0000-0000A9080000}"/>
    <cellStyle name="20% - Accent4 11" xfId="31380" hidden="1" xr:uid="{00000000-0005-0000-0000-000099080000}"/>
    <cellStyle name="20% - Accent4 11" xfId="33583" hidden="1" xr:uid="{00000000-0005-0000-0000-0000AB080000}"/>
    <cellStyle name="20% - Accent4 11" xfId="31204" hidden="1" xr:uid="{00000000-0005-0000-0000-000097080000}"/>
    <cellStyle name="20% - Accent4 11" xfId="33920" hidden="1" xr:uid="{00000000-0005-0000-0000-0000AE080000}"/>
    <cellStyle name="20% - Accent4 11" xfId="29767" hidden="1" xr:uid="{00000000-0005-0000-0000-00008E080000}"/>
    <cellStyle name="20% - Accent4 12" xfId="606" hidden="1" xr:uid="{00000000-0005-0000-0000-0000B0080000}"/>
    <cellStyle name="20% - Accent4 12" xfId="29557" hidden="1" xr:uid="{00000000-0005-0000-0000-0000D7080000}"/>
    <cellStyle name="20% - Accent4 12" xfId="29057" hidden="1" xr:uid="{00000000-0005-0000-0000-0000CF080000}"/>
    <cellStyle name="20% - Accent4 12" xfId="29187" hidden="1" xr:uid="{00000000-0005-0000-0000-0000D1080000}"/>
    <cellStyle name="20% - Accent4 12" xfId="29936" hidden="1" xr:uid="{00000000-0005-0000-0000-0000D2080000}"/>
    <cellStyle name="20% - Accent4 12" xfId="6149" hidden="1" xr:uid="{00000000-0005-0000-0000-0000B8080000}"/>
    <cellStyle name="20% - Accent4 12" xfId="30011" hidden="1" xr:uid="{00000000-0005-0000-0000-0000D3080000}"/>
    <cellStyle name="20% - Accent4 12" xfId="26082" hidden="1" xr:uid="{00000000-0005-0000-0000-0000C7080000}"/>
    <cellStyle name="20% - Accent4 12" xfId="28527" hidden="1" xr:uid="{00000000-0005-0000-0000-0000C8080000}"/>
    <cellStyle name="20% - Accent4 12" xfId="28602" hidden="1" xr:uid="{00000000-0005-0000-0000-0000C9080000}"/>
    <cellStyle name="20% - Accent4 12" xfId="28677" hidden="1" xr:uid="{00000000-0005-0000-0000-0000CA080000}"/>
    <cellStyle name="20% - Accent4 12" xfId="28755" hidden="1" xr:uid="{00000000-0005-0000-0000-0000CB080000}"/>
    <cellStyle name="20% - Accent4 12" xfId="29341" hidden="1" xr:uid="{00000000-0005-0000-0000-0000CC080000}"/>
    <cellStyle name="20% - Accent4 12" xfId="29416" hidden="1" xr:uid="{00000000-0005-0000-0000-0000CD080000}"/>
    <cellStyle name="20% - Accent4 12" xfId="29495" hidden="1" xr:uid="{00000000-0005-0000-0000-0000CE080000}"/>
    <cellStyle name="20% - Accent4 12" xfId="20005" hidden="1" xr:uid="{00000000-0005-0000-0000-0000C2080000}"/>
    <cellStyle name="20% - Accent4 12" xfId="7488" hidden="1" xr:uid="{00000000-0005-0000-0000-0000B6080000}"/>
    <cellStyle name="20% - Accent4 12" xfId="4822" hidden="1" xr:uid="{00000000-0005-0000-0000-0000B7080000}"/>
    <cellStyle name="20% - Accent4 12" xfId="1251" hidden="1" xr:uid="{00000000-0005-0000-0000-0000B2080000}"/>
    <cellStyle name="20% - Accent4 12" xfId="25762" hidden="1" xr:uid="{00000000-0005-0000-0000-0000C6080000}"/>
    <cellStyle name="20% - Accent4 12" xfId="1593" hidden="1" xr:uid="{00000000-0005-0000-0000-0000B3080000}"/>
    <cellStyle name="20% - Accent4 12" xfId="13260" hidden="1" xr:uid="{00000000-0005-0000-0000-0000BA080000}"/>
    <cellStyle name="20% - Accent4 12" xfId="13580" hidden="1" xr:uid="{00000000-0005-0000-0000-0000BB080000}"/>
    <cellStyle name="20% - Accent4 12" xfId="13922" hidden="1" xr:uid="{00000000-0005-0000-0000-0000BC080000}"/>
    <cellStyle name="20% - Accent4 12" xfId="8393" hidden="1" xr:uid="{00000000-0005-0000-0000-0000BD080000}"/>
    <cellStyle name="20% - Accent4 12" xfId="4851" hidden="1" xr:uid="{00000000-0005-0000-0000-0000BE080000}"/>
    <cellStyle name="20% - Accent4 12" xfId="8217" hidden="1" xr:uid="{00000000-0005-0000-0000-0000BF080000}"/>
    <cellStyle name="20% - Accent4 12" xfId="19343" hidden="1" xr:uid="{00000000-0005-0000-0000-0000C0080000}"/>
    <cellStyle name="20% - Accent4 12" xfId="6821" hidden="1" xr:uid="{00000000-0005-0000-0000-0000B4080000}"/>
    <cellStyle name="20% - Accent4 12" xfId="29231" hidden="1" xr:uid="{00000000-0005-0000-0000-0000D0080000}"/>
    <cellStyle name="20% - Accent4 12" xfId="22916" hidden="1" xr:uid="{00000000-0005-0000-0000-0000C4080000}"/>
    <cellStyle name="20% - Accent4 12" xfId="23258" hidden="1" xr:uid="{00000000-0005-0000-0000-0000C5080000}"/>
    <cellStyle name="20% - Accent4 12" xfId="33934" hidden="1" xr:uid="{00000000-0005-0000-0000-0000F6080000}"/>
    <cellStyle name="20% - Accent4 12" xfId="5775" hidden="1" xr:uid="{00000000-0005-0000-0000-0000B9080000}"/>
    <cellStyle name="20% - Accent4 12" xfId="19663" hidden="1" xr:uid="{00000000-0005-0000-0000-0000C1080000}"/>
    <cellStyle name="20% - Accent4 12" xfId="22596" hidden="1" xr:uid="{00000000-0005-0000-0000-0000C3080000}"/>
    <cellStyle name="20% - Accent4 12" xfId="33335" hidden="1" xr:uid="{00000000-0005-0000-0000-0000F1080000}"/>
    <cellStyle name="20% - Accent4 12" xfId="33597" hidden="1" xr:uid="{00000000-0005-0000-0000-0000F3080000}"/>
    <cellStyle name="20% - Accent4 12" xfId="33672" hidden="1" xr:uid="{00000000-0005-0000-0000-0000F4080000}"/>
    <cellStyle name="20% - Accent4 12" xfId="30621" hidden="1" xr:uid="{00000000-0005-0000-0000-0000DA080000}"/>
    <cellStyle name="20% - Accent4 12" xfId="33750" hidden="1" xr:uid="{00000000-0005-0000-0000-0000F5080000}"/>
    <cellStyle name="20% - Accent4 12" xfId="31979" hidden="1" xr:uid="{00000000-0005-0000-0000-0000E9080000}"/>
    <cellStyle name="20% - Accent4 12" xfId="32728" hidden="1" xr:uid="{00000000-0005-0000-0000-0000EA080000}"/>
    <cellStyle name="20% - Accent4 12" xfId="32803" hidden="1" xr:uid="{00000000-0005-0000-0000-0000EB080000}"/>
    <cellStyle name="20% - Accent4 12" xfId="32881" hidden="1" xr:uid="{00000000-0005-0000-0000-0000EC080000}"/>
    <cellStyle name="20% - Accent4 12" xfId="32364" hidden="1" xr:uid="{00000000-0005-0000-0000-0000ED080000}"/>
    <cellStyle name="20% - Accent4 12" xfId="31854" hidden="1" xr:uid="{00000000-0005-0000-0000-0000EE080000}"/>
    <cellStyle name="20% - Accent4 12" xfId="32349" hidden="1" xr:uid="{00000000-0005-0000-0000-0000EF080000}"/>
    <cellStyle name="20% - Accent4 12" xfId="33260" hidden="1" xr:uid="{00000000-0005-0000-0000-0000F0080000}"/>
    <cellStyle name="20% - Accent4 12" xfId="32133" hidden="1" xr:uid="{00000000-0005-0000-0000-0000E4080000}"/>
    <cellStyle name="20% - Accent4 12" xfId="30468" hidden="1" xr:uid="{00000000-0005-0000-0000-0000D8080000}"/>
    <cellStyle name="20% - Accent4 12" xfId="30543" hidden="1" xr:uid="{00000000-0005-0000-0000-0000D9080000}"/>
    <cellStyle name="20% - Accent4 12" xfId="30089" hidden="1" xr:uid="{00000000-0005-0000-0000-0000D4080000}"/>
    <cellStyle name="20% - Accent4 12" xfId="32023" hidden="1" xr:uid="{00000000-0005-0000-0000-0000E8080000}"/>
    <cellStyle name="20% - Accent4 12" xfId="29572" hidden="1" xr:uid="{00000000-0005-0000-0000-0000D5080000}"/>
    <cellStyle name="20% - Accent4 12" xfId="30880" hidden="1" xr:uid="{00000000-0005-0000-0000-0000DC080000}"/>
    <cellStyle name="20% - Accent4 12" xfId="30958" hidden="1" xr:uid="{00000000-0005-0000-0000-0000DD080000}"/>
    <cellStyle name="20% - Accent4 12" xfId="31142" hidden="1" xr:uid="{00000000-0005-0000-0000-0000DE080000}"/>
    <cellStyle name="20% - Accent4 12" xfId="31217" hidden="1" xr:uid="{00000000-0005-0000-0000-0000DF080000}"/>
    <cellStyle name="20% - Accent4 12" xfId="31319" hidden="1" xr:uid="{00000000-0005-0000-0000-0000E0080000}"/>
    <cellStyle name="20% - Accent4 12" xfId="31394" hidden="1" xr:uid="{00000000-0005-0000-0000-0000E1080000}"/>
    <cellStyle name="20% - Accent4 12" xfId="31469" hidden="1" xr:uid="{00000000-0005-0000-0000-0000E2080000}"/>
    <cellStyle name="20% - Accent4 12" xfId="29062" hidden="1" xr:uid="{00000000-0005-0000-0000-0000D6080000}"/>
    <cellStyle name="20% - Accent4 12" xfId="33413" hidden="1" xr:uid="{00000000-0005-0000-0000-0000F2080000}"/>
    <cellStyle name="20% - Accent4 12" xfId="32287" hidden="1" xr:uid="{00000000-0005-0000-0000-0000E6080000}"/>
    <cellStyle name="20% - Accent4 12" xfId="31849" hidden="1" xr:uid="{00000000-0005-0000-0000-0000E7080000}"/>
    <cellStyle name="20% - Accent4 12" xfId="931" hidden="1" xr:uid="{00000000-0005-0000-0000-0000B1080000}"/>
    <cellStyle name="20% - Accent4 12" xfId="30805" hidden="1" xr:uid="{00000000-0005-0000-0000-0000DB080000}"/>
    <cellStyle name="20% - Accent4 12" xfId="31547" hidden="1" xr:uid="{00000000-0005-0000-0000-0000E3080000}"/>
    <cellStyle name="20% - Accent4 12" xfId="32208" hidden="1" xr:uid="{00000000-0005-0000-0000-0000E5080000}"/>
    <cellStyle name="20% - Accent4 12" xfId="7142" hidden="1" xr:uid="{00000000-0005-0000-0000-0000B5080000}"/>
    <cellStyle name="20% - Accent4 12" xfId="34009" hidden="1" xr:uid="{00000000-0005-0000-0000-0000F7080000}"/>
    <cellStyle name="20% - Accent4 13" xfId="24592" hidden="1" xr:uid="{00000000-0005-0000-0000-0000FF080000}"/>
    <cellStyle name="20% - Accent4 13" xfId="15771" hidden="1" xr:uid="{00000000-0005-0000-0000-0000FC080000}"/>
    <cellStyle name="20% - Accent4 13" xfId="9520" hidden="1" xr:uid="{00000000-0005-0000-0000-0000FA080000}"/>
    <cellStyle name="20% - Accent4 13" xfId="12033" hidden="1" xr:uid="{00000000-0005-0000-0000-0000FB080000}"/>
    <cellStyle name="20% - Accent4 13" xfId="30172" hidden="1" xr:uid="{00000000-0005-0000-0000-000004090000}"/>
    <cellStyle name="20% - Accent4 13" xfId="1628" hidden="1" xr:uid="{00000000-0005-0000-0000-0000F8080000}"/>
    <cellStyle name="20% - Accent4 13" xfId="30658" hidden="1" xr:uid="{00000000-0005-0000-0000-000006090000}"/>
    <cellStyle name="20% - Accent4 13" xfId="30320" hidden="1" xr:uid="{00000000-0005-0000-0000-000005090000}"/>
    <cellStyle name="20% - Accent4 13" xfId="2894" hidden="1" xr:uid="{00000000-0005-0000-0000-0000F9080000}"/>
    <cellStyle name="20% - Accent4 13" xfId="31675" hidden="1" xr:uid="{00000000-0005-0000-0000-000009090000}"/>
    <cellStyle name="20% - Accent4 13" xfId="31560" hidden="1" xr:uid="{00000000-0005-0000-0000-000008090000}"/>
    <cellStyle name="20% - Accent4 13" xfId="32571" hidden="1" xr:uid="{00000000-0005-0000-0000-00000B090000}"/>
    <cellStyle name="20% - Accent4 13" xfId="21408" hidden="1" xr:uid="{00000000-0005-0000-0000-0000FE080000}"/>
    <cellStyle name="20% - Accent4 13" xfId="18139" hidden="1" xr:uid="{00000000-0005-0000-0000-0000FD080000}"/>
    <cellStyle name="20% - Accent4 13" xfId="28768" hidden="1" xr:uid="{00000000-0005-0000-0000-000000090000}"/>
    <cellStyle name="20% - Accent4 13" xfId="28883" hidden="1" xr:uid="{00000000-0005-0000-0000-000001090000}"/>
    <cellStyle name="20% - Accent4 13" xfId="33787" hidden="1" xr:uid="{00000000-0005-0000-0000-00000F090000}"/>
    <cellStyle name="20% - Accent4 13" xfId="29779" hidden="1" xr:uid="{00000000-0005-0000-0000-000003090000}"/>
    <cellStyle name="20% - Accent4 13" xfId="29606" hidden="1" xr:uid="{00000000-0005-0000-0000-000002090000}"/>
    <cellStyle name="20% - Accent4 13" xfId="33450" hidden="1" xr:uid="{00000000-0005-0000-0000-00000E090000}"/>
    <cellStyle name="20% - Accent4 13" xfId="32964" hidden="1" xr:uid="{00000000-0005-0000-0000-00000C090000}"/>
    <cellStyle name="20% - Accent4 13" xfId="33112" hidden="1" xr:uid="{00000000-0005-0000-0000-00000D090000}"/>
    <cellStyle name="20% - Accent4 13" xfId="30995" hidden="1" xr:uid="{00000000-0005-0000-0000-000007090000}"/>
    <cellStyle name="20% - Accent4 13" xfId="32398" hidden="1" xr:uid="{00000000-0005-0000-0000-00000A090000}"/>
    <cellStyle name="20% - Accent4 2" xfId="34052" xr:uid="{FBBE2731-3C44-4FBB-88E0-3C8005B4846C}"/>
    <cellStyle name="20% - Accent4 3 2 3 2" xfId="24673" hidden="1" xr:uid="{00000000-0005-0000-0000-000017090000}"/>
    <cellStyle name="20% - Accent4 3 2 3 2" xfId="15852" hidden="1" xr:uid="{00000000-0005-0000-0000-000014090000}"/>
    <cellStyle name="20% - Accent4 3 2 3 2" xfId="9601" hidden="1" xr:uid="{00000000-0005-0000-0000-000012090000}"/>
    <cellStyle name="20% - Accent4 3 2 3 2" xfId="12114" hidden="1" xr:uid="{00000000-0005-0000-0000-000013090000}"/>
    <cellStyle name="20% - Accent4 3 2 3 2" xfId="30248" hidden="1" xr:uid="{00000000-0005-0000-0000-00001C090000}"/>
    <cellStyle name="20% - Accent4 3 2 3 2" xfId="1709" hidden="1" xr:uid="{00000000-0005-0000-0000-000010090000}"/>
    <cellStyle name="20% - Accent4 3 2 3 2" xfId="30734" hidden="1" xr:uid="{00000000-0005-0000-0000-00001E090000}"/>
    <cellStyle name="20% - Accent4 3 2 3 2" xfId="30396" hidden="1" xr:uid="{00000000-0005-0000-0000-00001D090000}"/>
    <cellStyle name="20% - Accent4 3 2 3 2" xfId="2975" hidden="1" xr:uid="{00000000-0005-0000-0000-000011090000}"/>
    <cellStyle name="20% - Accent4 3 2 3 2" xfId="31751" hidden="1" xr:uid="{00000000-0005-0000-0000-000021090000}"/>
    <cellStyle name="20% - Accent4 3 2 3 2" xfId="31636" hidden="1" xr:uid="{00000000-0005-0000-0000-000020090000}"/>
    <cellStyle name="20% - Accent4 3 2 3 2" xfId="32647" hidden="1" xr:uid="{00000000-0005-0000-0000-000023090000}"/>
    <cellStyle name="20% - Accent4 3 2 3 2" xfId="21489" hidden="1" xr:uid="{00000000-0005-0000-0000-000016090000}"/>
    <cellStyle name="20% - Accent4 3 2 3 2" xfId="18220" hidden="1" xr:uid="{00000000-0005-0000-0000-000015090000}"/>
    <cellStyle name="20% - Accent4 3 2 3 2" xfId="28844" hidden="1" xr:uid="{00000000-0005-0000-0000-000018090000}"/>
    <cellStyle name="20% - Accent4 3 2 3 2" xfId="28959" hidden="1" xr:uid="{00000000-0005-0000-0000-000019090000}"/>
    <cellStyle name="20% - Accent4 3 2 3 2" xfId="33863" hidden="1" xr:uid="{00000000-0005-0000-0000-000027090000}"/>
    <cellStyle name="20% - Accent4 3 2 3 2" xfId="29855" hidden="1" xr:uid="{00000000-0005-0000-0000-00001B090000}"/>
    <cellStyle name="20% - Accent4 3 2 3 2" xfId="29682" hidden="1" xr:uid="{00000000-0005-0000-0000-00001A090000}"/>
    <cellStyle name="20% - Accent4 3 2 3 2" xfId="33526" hidden="1" xr:uid="{00000000-0005-0000-0000-000026090000}"/>
    <cellStyle name="20% - Accent4 3 2 3 2" xfId="33040" hidden="1" xr:uid="{00000000-0005-0000-0000-000024090000}"/>
    <cellStyle name="20% - Accent4 3 2 3 2" xfId="33188" hidden="1" xr:uid="{00000000-0005-0000-0000-000025090000}"/>
    <cellStyle name="20% - Accent4 3 2 3 2" xfId="31071" hidden="1" xr:uid="{00000000-0005-0000-0000-00001F090000}"/>
    <cellStyle name="20% - Accent4 3 2 3 2" xfId="32474" hidden="1" xr:uid="{00000000-0005-0000-0000-000022090000}"/>
    <cellStyle name="20% - Accent4 3 2 4 2" xfId="24630" hidden="1" xr:uid="{00000000-0005-0000-0000-00002F090000}"/>
    <cellStyle name="20% - Accent4 3 2 4 2" xfId="15809" hidden="1" xr:uid="{00000000-0005-0000-0000-00002C090000}"/>
    <cellStyle name="20% - Accent4 3 2 4 2" xfId="9558" hidden="1" xr:uid="{00000000-0005-0000-0000-00002A090000}"/>
    <cellStyle name="20% - Accent4 3 2 4 2" xfId="12071" hidden="1" xr:uid="{00000000-0005-0000-0000-00002B090000}"/>
    <cellStyle name="20% - Accent4 3 2 4 2" xfId="30205" hidden="1" xr:uid="{00000000-0005-0000-0000-000034090000}"/>
    <cellStyle name="20% - Accent4 3 2 4 2" xfId="1666" hidden="1" xr:uid="{00000000-0005-0000-0000-000028090000}"/>
    <cellStyle name="20% - Accent4 3 2 4 2" xfId="30691" hidden="1" xr:uid="{00000000-0005-0000-0000-000036090000}"/>
    <cellStyle name="20% - Accent4 3 2 4 2" xfId="30353" hidden="1" xr:uid="{00000000-0005-0000-0000-000035090000}"/>
    <cellStyle name="20% - Accent4 3 2 4 2" xfId="2932" hidden="1" xr:uid="{00000000-0005-0000-0000-000029090000}"/>
    <cellStyle name="20% - Accent4 3 2 4 2" xfId="31708" hidden="1" xr:uid="{00000000-0005-0000-0000-000039090000}"/>
    <cellStyle name="20% - Accent4 3 2 4 2" xfId="31593" hidden="1" xr:uid="{00000000-0005-0000-0000-000038090000}"/>
    <cellStyle name="20% - Accent4 3 2 4 2" xfId="32604" hidden="1" xr:uid="{00000000-0005-0000-0000-00003B090000}"/>
    <cellStyle name="20% - Accent4 3 2 4 2" xfId="21446" hidden="1" xr:uid="{00000000-0005-0000-0000-00002E090000}"/>
    <cellStyle name="20% - Accent4 3 2 4 2" xfId="18177" hidden="1" xr:uid="{00000000-0005-0000-0000-00002D090000}"/>
    <cellStyle name="20% - Accent4 3 2 4 2" xfId="28801" hidden="1" xr:uid="{00000000-0005-0000-0000-000030090000}"/>
    <cellStyle name="20% - Accent4 3 2 4 2" xfId="28916" hidden="1" xr:uid="{00000000-0005-0000-0000-000031090000}"/>
    <cellStyle name="20% - Accent4 3 2 4 2" xfId="33820" hidden="1" xr:uid="{00000000-0005-0000-0000-00003F090000}"/>
    <cellStyle name="20% - Accent4 3 2 4 2" xfId="29812" hidden="1" xr:uid="{00000000-0005-0000-0000-000033090000}"/>
    <cellStyle name="20% - Accent4 3 2 4 2" xfId="29639" hidden="1" xr:uid="{00000000-0005-0000-0000-000032090000}"/>
    <cellStyle name="20% - Accent4 3 2 4 2" xfId="33483" hidden="1" xr:uid="{00000000-0005-0000-0000-00003E090000}"/>
    <cellStyle name="20% - Accent4 3 2 4 2" xfId="32997" hidden="1" xr:uid="{00000000-0005-0000-0000-00003C090000}"/>
    <cellStyle name="20% - Accent4 3 2 4 2" xfId="33145" hidden="1" xr:uid="{00000000-0005-0000-0000-00003D090000}"/>
    <cellStyle name="20% - Accent4 3 2 4 2" xfId="31028" hidden="1" xr:uid="{00000000-0005-0000-0000-000037090000}"/>
    <cellStyle name="20% - Accent4 3 2 4 2" xfId="32431" hidden="1" xr:uid="{00000000-0005-0000-0000-00003A090000}"/>
    <cellStyle name="20% - Accent4 3 3 3 2" xfId="24629" hidden="1" xr:uid="{00000000-0005-0000-0000-000047090000}"/>
    <cellStyle name="20% - Accent4 3 3 3 2" xfId="15808" hidden="1" xr:uid="{00000000-0005-0000-0000-000044090000}"/>
    <cellStyle name="20% - Accent4 3 3 3 2" xfId="9557" hidden="1" xr:uid="{00000000-0005-0000-0000-000042090000}"/>
    <cellStyle name="20% - Accent4 3 3 3 2" xfId="12070" hidden="1" xr:uid="{00000000-0005-0000-0000-000043090000}"/>
    <cellStyle name="20% - Accent4 3 3 3 2" xfId="30204" hidden="1" xr:uid="{00000000-0005-0000-0000-00004C090000}"/>
    <cellStyle name="20% - Accent4 3 3 3 2" xfId="1665" hidden="1" xr:uid="{00000000-0005-0000-0000-000040090000}"/>
    <cellStyle name="20% - Accent4 3 3 3 2" xfId="30690" hidden="1" xr:uid="{00000000-0005-0000-0000-00004E090000}"/>
    <cellStyle name="20% - Accent4 3 3 3 2" xfId="30352" hidden="1" xr:uid="{00000000-0005-0000-0000-00004D090000}"/>
    <cellStyle name="20% - Accent4 3 3 3 2" xfId="2931" hidden="1" xr:uid="{00000000-0005-0000-0000-000041090000}"/>
    <cellStyle name="20% - Accent4 3 3 3 2" xfId="31707" hidden="1" xr:uid="{00000000-0005-0000-0000-000051090000}"/>
    <cellStyle name="20% - Accent4 3 3 3 2" xfId="31592" hidden="1" xr:uid="{00000000-0005-0000-0000-000050090000}"/>
    <cellStyle name="20% - Accent4 3 3 3 2" xfId="32603" hidden="1" xr:uid="{00000000-0005-0000-0000-000053090000}"/>
    <cellStyle name="20% - Accent4 3 3 3 2" xfId="21445" hidden="1" xr:uid="{00000000-0005-0000-0000-000046090000}"/>
    <cellStyle name="20% - Accent4 3 3 3 2" xfId="18176" hidden="1" xr:uid="{00000000-0005-0000-0000-000045090000}"/>
    <cellStyle name="20% - Accent4 3 3 3 2" xfId="28800" hidden="1" xr:uid="{00000000-0005-0000-0000-000048090000}"/>
    <cellStyle name="20% - Accent4 3 3 3 2" xfId="28915" hidden="1" xr:uid="{00000000-0005-0000-0000-000049090000}"/>
    <cellStyle name="20% - Accent4 3 3 3 2" xfId="33819" hidden="1" xr:uid="{00000000-0005-0000-0000-000057090000}"/>
    <cellStyle name="20% - Accent4 3 3 3 2" xfId="29811" hidden="1" xr:uid="{00000000-0005-0000-0000-00004B090000}"/>
    <cellStyle name="20% - Accent4 3 3 3 2" xfId="29638" hidden="1" xr:uid="{00000000-0005-0000-0000-00004A090000}"/>
    <cellStyle name="20% - Accent4 3 3 3 2" xfId="33482" hidden="1" xr:uid="{00000000-0005-0000-0000-000056090000}"/>
    <cellStyle name="20% - Accent4 3 3 3 2" xfId="32996" hidden="1" xr:uid="{00000000-0005-0000-0000-000054090000}"/>
    <cellStyle name="20% - Accent4 3 3 3 2" xfId="33144" hidden="1" xr:uid="{00000000-0005-0000-0000-000055090000}"/>
    <cellStyle name="20% - Accent4 3 3 3 2" xfId="31027" hidden="1" xr:uid="{00000000-0005-0000-0000-00004F090000}"/>
    <cellStyle name="20% - Accent4 3 3 3 2" xfId="32430" hidden="1" xr:uid="{00000000-0005-0000-0000-000052090000}"/>
    <cellStyle name="20% - Accent4 4 2 3 2" xfId="24674" hidden="1" xr:uid="{00000000-0005-0000-0000-00005F090000}"/>
    <cellStyle name="20% - Accent4 4 2 3 2" xfId="15853" hidden="1" xr:uid="{00000000-0005-0000-0000-00005C090000}"/>
    <cellStyle name="20% - Accent4 4 2 3 2" xfId="9602" hidden="1" xr:uid="{00000000-0005-0000-0000-00005A090000}"/>
    <cellStyle name="20% - Accent4 4 2 3 2" xfId="12115" hidden="1" xr:uid="{00000000-0005-0000-0000-00005B090000}"/>
    <cellStyle name="20% - Accent4 4 2 3 2" xfId="30249" hidden="1" xr:uid="{00000000-0005-0000-0000-000064090000}"/>
    <cellStyle name="20% - Accent4 4 2 3 2" xfId="1710" hidden="1" xr:uid="{00000000-0005-0000-0000-000058090000}"/>
    <cellStyle name="20% - Accent4 4 2 3 2" xfId="30735" hidden="1" xr:uid="{00000000-0005-0000-0000-000066090000}"/>
    <cellStyle name="20% - Accent4 4 2 3 2" xfId="30397" hidden="1" xr:uid="{00000000-0005-0000-0000-000065090000}"/>
    <cellStyle name="20% - Accent4 4 2 3 2" xfId="2976" hidden="1" xr:uid="{00000000-0005-0000-0000-000059090000}"/>
    <cellStyle name="20% - Accent4 4 2 3 2" xfId="31752" hidden="1" xr:uid="{00000000-0005-0000-0000-000069090000}"/>
    <cellStyle name="20% - Accent4 4 2 3 2" xfId="31637" hidden="1" xr:uid="{00000000-0005-0000-0000-000068090000}"/>
    <cellStyle name="20% - Accent4 4 2 3 2" xfId="32648" hidden="1" xr:uid="{00000000-0005-0000-0000-00006B090000}"/>
    <cellStyle name="20% - Accent4 4 2 3 2" xfId="21490" hidden="1" xr:uid="{00000000-0005-0000-0000-00005E090000}"/>
    <cellStyle name="20% - Accent4 4 2 3 2" xfId="18221" hidden="1" xr:uid="{00000000-0005-0000-0000-00005D090000}"/>
    <cellStyle name="20% - Accent4 4 2 3 2" xfId="28845" hidden="1" xr:uid="{00000000-0005-0000-0000-000060090000}"/>
    <cellStyle name="20% - Accent4 4 2 3 2" xfId="28960" hidden="1" xr:uid="{00000000-0005-0000-0000-000061090000}"/>
    <cellStyle name="20% - Accent4 4 2 3 2" xfId="33864" hidden="1" xr:uid="{00000000-0005-0000-0000-00006F090000}"/>
    <cellStyle name="20% - Accent4 4 2 3 2" xfId="29856" hidden="1" xr:uid="{00000000-0005-0000-0000-000063090000}"/>
    <cellStyle name="20% - Accent4 4 2 3 2" xfId="29683" hidden="1" xr:uid="{00000000-0005-0000-0000-000062090000}"/>
    <cellStyle name="20% - Accent4 4 2 3 2" xfId="33527" hidden="1" xr:uid="{00000000-0005-0000-0000-00006E090000}"/>
    <cellStyle name="20% - Accent4 4 2 3 2" xfId="33041" hidden="1" xr:uid="{00000000-0005-0000-0000-00006C090000}"/>
    <cellStyle name="20% - Accent4 4 2 3 2" xfId="33189" hidden="1" xr:uid="{00000000-0005-0000-0000-00006D090000}"/>
    <cellStyle name="20% - Accent4 4 2 3 2" xfId="31072" hidden="1" xr:uid="{00000000-0005-0000-0000-000067090000}"/>
    <cellStyle name="20% - Accent4 4 2 3 2" xfId="32475" hidden="1" xr:uid="{00000000-0005-0000-0000-00006A090000}"/>
    <cellStyle name="20% - Accent4 4 2 4 2" xfId="29641" hidden="1" xr:uid="{00000000-0005-0000-0000-00007A090000}"/>
    <cellStyle name="20% - Accent4 4 2 4 2" xfId="12073" hidden="1" xr:uid="{00000000-0005-0000-0000-000073090000}"/>
    <cellStyle name="20% - Accent4 4 2 4 2" xfId="2934" hidden="1" xr:uid="{00000000-0005-0000-0000-000071090000}"/>
    <cellStyle name="20% - Accent4 4 2 4 2" xfId="9560" hidden="1" xr:uid="{00000000-0005-0000-0000-000072090000}"/>
    <cellStyle name="20% - Accent4 4 2 4 2" xfId="31710" hidden="1" xr:uid="{00000000-0005-0000-0000-000081090000}"/>
    <cellStyle name="20% - Accent4 4 2 4 2" xfId="31030" hidden="1" xr:uid="{00000000-0005-0000-0000-00007F090000}"/>
    <cellStyle name="20% - Accent4 4 2 4 2" xfId="32606" hidden="1" xr:uid="{00000000-0005-0000-0000-000083090000}"/>
    <cellStyle name="20% - Accent4 4 2 4 2" xfId="18179" hidden="1" xr:uid="{00000000-0005-0000-0000-000075090000}"/>
    <cellStyle name="20% - Accent4 4 2 4 2" xfId="32433" hidden="1" xr:uid="{00000000-0005-0000-0000-000082090000}"/>
    <cellStyle name="20% - Accent4 4 2 4 2" xfId="15811" hidden="1" xr:uid="{00000000-0005-0000-0000-000074090000}"/>
    <cellStyle name="20% - Accent4 4 2 4 2" xfId="28803" hidden="1" xr:uid="{00000000-0005-0000-0000-000078090000}"/>
    <cellStyle name="20% - Accent4 4 2 4 2" xfId="28918" hidden="1" xr:uid="{00000000-0005-0000-0000-000079090000}"/>
    <cellStyle name="20% - Accent4 4 2 4 2" xfId="24632" hidden="1" xr:uid="{00000000-0005-0000-0000-000077090000}"/>
    <cellStyle name="20% - Accent4 4 2 4 2" xfId="33822" hidden="1" xr:uid="{00000000-0005-0000-0000-000087090000}"/>
    <cellStyle name="20% - Accent4 4 2 4 2" xfId="30207" hidden="1" xr:uid="{00000000-0005-0000-0000-00007C090000}"/>
    <cellStyle name="20% - Accent4 4 2 4 2" xfId="30355" hidden="1" xr:uid="{00000000-0005-0000-0000-00007D090000}"/>
    <cellStyle name="20% - Accent4 4 2 4 2" xfId="29814" hidden="1" xr:uid="{00000000-0005-0000-0000-00007B090000}"/>
    <cellStyle name="20% - Accent4 4 2 4 2" xfId="1668" hidden="1" xr:uid="{00000000-0005-0000-0000-000070090000}"/>
    <cellStyle name="20% - Accent4 4 2 4 2" xfId="31595" hidden="1" xr:uid="{00000000-0005-0000-0000-000080090000}"/>
    <cellStyle name="20% - Accent4 4 2 4 2" xfId="30693" hidden="1" xr:uid="{00000000-0005-0000-0000-00007E090000}"/>
    <cellStyle name="20% - Accent4 4 2 4 2" xfId="33485" hidden="1" xr:uid="{00000000-0005-0000-0000-000086090000}"/>
    <cellStyle name="20% - Accent4 4 2 4 2" xfId="32999" hidden="1" xr:uid="{00000000-0005-0000-0000-000084090000}"/>
    <cellStyle name="20% - Accent4 4 2 4 2" xfId="33147" hidden="1" xr:uid="{00000000-0005-0000-0000-000085090000}"/>
    <cellStyle name="20% - Accent4 4 2 4 2" xfId="21448" hidden="1" xr:uid="{00000000-0005-0000-0000-000076090000}"/>
    <cellStyle name="20% - Accent4 4 3 3 2" xfId="29640" hidden="1" xr:uid="{00000000-0005-0000-0000-000092090000}"/>
    <cellStyle name="20% - Accent4 4 3 3 2" xfId="12072" hidden="1" xr:uid="{00000000-0005-0000-0000-00008B090000}"/>
    <cellStyle name="20% - Accent4 4 3 3 2" xfId="2933" hidden="1" xr:uid="{00000000-0005-0000-0000-000089090000}"/>
    <cellStyle name="20% - Accent4 4 3 3 2" xfId="9559" hidden="1" xr:uid="{00000000-0005-0000-0000-00008A090000}"/>
    <cellStyle name="20% - Accent4 4 3 3 2" xfId="31709" hidden="1" xr:uid="{00000000-0005-0000-0000-000099090000}"/>
    <cellStyle name="20% - Accent4 4 3 3 2" xfId="31029" hidden="1" xr:uid="{00000000-0005-0000-0000-000097090000}"/>
    <cellStyle name="20% - Accent4 4 3 3 2" xfId="32605" hidden="1" xr:uid="{00000000-0005-0000-0000-00009B090000}"/>
    <cellStyle name="20% - Accent4 4 3 3 2" xfId="18178" hidden="1" xr:uid="{00000000-0005-0000-0000-00008D090000}"/>
    <cellStyle name="20% - Accent4 4 3 3 2" xfId="32432" hidden="1" xr:uid="{00000000-0005-0000-0000-00009A090000}"/>
    <cellStyle name="20% - Accent4 4 3 3 2" xfId="15810" hidden="1" xr:uid="{00000000-0005-0000-0000-00008C090000}"/>
    <cellStyle name="20% - Accent4 4 3 3 2" xfId="28802" hidden="1" xr:uid="{00000000-0005-0000-0000-000090090000}"/>
    <cellStyle name="20% - Accent4 4 3 3 2" xfId="28917" hidden="1" xr:uid="{00000000-0005-0000-0000-000091090000}"/>
    <cellStyle name="20% - Accent4 4 3 3 2" xfId="24631" hidden="1" xr:uid="{00000000-0005-0000-0000-00008F090000}"/>
    <cellStyle name="20% - Accent4 4 3 3 2" xfId="33821" hidden="1" xr:uid="{00000000-0005-0000-0000-00009F090000}"/>
    <cellStyle name="20% - Accent4 4 3 3 2" xfId="30206" hidden="1" xr:uid="{00000000-0005-0000-0000-000094090000}"/>
    <cellStyle name="20% - Accent4 4 3 3 2" xfId="30354" hidden="1" xr:uid="{00000000-0005-0000-0000-000095090000}"/>
    <cellStyle name="20% - Accent4 4 3 3 2" xfId="29813" hidden="1" xr:uid="{00000000-0005-0000-0000-000093090000}"/>
    <cellStyle name="20% - Accent4 4 3 3 2" xfId="1667" hidden="1" xr:uid="{00000000-0005-0000-0000-000088090000}"/>
    <cellStyle name="20% - Accent4 4 3 3 2" xfId="31594" hidden="1" xr:uid="{00000000-0005-0000-0000-000098090000}"/>
    <cellStyle name="20% - Accent4 4 3 3 2" xfId="30692" hidden="1" xr:uid="{00000000-0005-0000-0000-000096090000}"/>
    <cellStyle name="20% - Accent4 4 3 3 2" xfId="33484" hidden="1" xr:uid="{00000000-0005-0000-0000-00009E090000}"/>
    <cellStyle name="20% - Accent4 4 3 3 2" xfId="32998" hidden="1" xr:uid="{00000000-0005-0000-0000-00009C090000}"/>
    <cellStyle name="20% - Accent4 4 3 3 2" xfId="33146" hidden="1" xr:uid="{00000000-0005-0000-0000-00009D090000}"/>
    <cellStyle name="20% - Accent4 4 3 3 2" xfId="21447" hidden="1" xr:uid="{00000000-0005-0000-0000-00008E090000}"/>
    <cellStyle name="20% - Accent4 5 2" xfId="29620" hidden="1" xr:uid="{00000000-0005-0000-0000-0000AA090000}"/>
    <cellStyle name="20% - Accent4 5 2" xfId="12052" hidden="1" xr:uid="{00000000-0005-0000-0000-0000A3090000}"/>
    <cellStyle name="20% - Accent4 5 2" xfId="2913" hidden="1" xr:uid="{00000000-0005-0000-0000-0000A1090000}"/>
    <cellStyle name="20% - Accent4 5 2" xfId="9539" hidden="1" xr:uid="{00000000-0005-0000-0000-0000A2090000}"/>
    <cellStyle name="20% - Accent4 5 2" xfId="31689" hidden="1" xr:uid="{00000000-0005-0000-0000-0000B1090000}"/>
    <cellStyle name="20% - Accent4 5 2" xfId="31009" hidden="1" xr:uid="{00000000-0005-0000-0000-0000AF090000}"/>
    <cellStyle name="20% - Accent4 5 2" xfId="32585" hidden="1" xr:uid="{00000000-0005-0000-0000-0000B3090000}"/>
    <cellStyle name="20% - Accent4 5 2" xfId="18158" hidden="1" xr:uid="{00000000-0005-0000-0000-0000A5090000}"/>
    <cellStyle name="20% - Accent4 5 2" xfId="32412" hidden="1" xr:uid="{00000000-0005-0000-0000-0000B2090000}"/>
    <cellStyle name="20% - Accent4 5 2" xfId="15790" hidden="1" xr:uid="{00000000-0005-0000-0000-0000A4090000}"/>
    <cellStyle name="20% - Accent4 5 2" xfId="28782" hidden="1" xr:uid="{00000000-0005-0000-0000-0000A8090000}"/>
    <cellStyle name="20% - Accent4 5 2" xfId="28897" hidden="1" xr:uid="{00000000-0005-0000-0000-0000A9090000}"/>
    <cellStyle name="20% - Accent4 5 2" xfId="24611" hidden="1" xr:uid="{00000000-0005-0000-0000-0000A7090000}"/>
    <cellStyle name="20% - Accent4 5 2" xfId="33801" hidden="1" xr:uid="{00000000-0005-0000-0000-0000B7090000}"/>
    <cellStyle name="20% - Accent4 5 2" xfId="30186" hidden="1" xr:uid="{00000000-0005-0000-0000-0000AC090000}"/>
    <cellStyle name="20% - Accent4 5 2" xfId="30334" hidden="1" xr:uid="{00000000-0005-0000-0000-0000AD090000}"/>
    <cellStyle name="20% - Accent4 5 2" xfId="29793" hidden="1" xr:uid="{00000000-0005-0000-0000-0000AB090000}"/>
    <cellStyle name="20% - Accent4 5 2" xfId="1647" hidden="1" xr:uid="{00000000-0005-0000-0000-0000A0090000}"/>
    <cellStyle name="20% - Accent4 5 2" xfId="31574" hidden="1" xr:uid="{00000000-0005-0000-0000-0000B0090000}"/>
    <cellStyle name="20% - Accent4 5 2" xfId="30672" hidden="1" xr:uid="{00000000-0005-0000-0000-0000AE090000}"/>
    <cellStyle name="20% - Accent4 5 2" xfId="33464" hidden="1" xr:uid="{00000000-0005-0000-0000-0000B6090000}"/>
    <cellStyle name="20% - Accent4 5 2" xfId="32978" hidden="1" xr:uid="{00000000-0005-0000-0000-0000B4090000}"/>
    <cellStyle name="20% - Accent4 5 2" xfId="33126" hidden="1" xr:uid="{00000000-0005-0000-0000-0000B5090000}"/>
    <cellStyle name="20% - Accent4 5 2" xfId="21427" hidden="1" xr:uid="{00000000-0005-0000-0000-0000A6090000}"/>
    <cellStyle name="20% - Accent4 7" xfId="28631" hidden="1" xr:uid="{00000000-0005-0000-0000-0000D2090000}"/>
    <cellStyle name="20% - Accent4 7" xfId="28555" hidden="1" xr:uid="{00000000-0005-0000-0000-0000D1090000}"/>
    <cellStyle name="20% - Accent4 7" xfId="32162" hidden="1" xr:uid="{00000000-0005-0000-0000-0000ED090000}"/>
    <cellStyle name="20% - Accent4 7" xfId="29238" hidden="1" xr:uid="{00000000-0005-0000-0000-0000D9090000}"/>
    <cellStyle name="20% - Accent4 7" xfId="28709" hidden="1" xr:uid="{00000000-0005-0000-0000-0000D3090000}"/>
    <cellStyle name="20% - Accent4 7" xfId="29548" hidden="1" xr:uid="{00000000-0005-0000-0000-0000D7090000}"/>
    <cellStyle name="20% - Accent4 7" xfId="29449" hidden="1" xr:uid="{00000000-0005-0000-0000-0000D6090000}"/>
    <cellStyle name="20% - Accent4 7" xfId="29067" hidden="1" xr:uid="{00000000-0005-0000-0000-0000D8090000}"/>
    <cellStyle name="20% - Accent4 7" xfId="22796" hidden="1" xr:uid="{00000000-0005-0000-0000-0000CC090000}"/>
    <cellStyle name="20% - Accent4 7" xfId="23138" hidden="1" xr:uid="{00000000-0005-0000-0000-0000CD090000}"/>
    <cellStyle name="20% - Accent4 7" xfId="25637" hidden="1" xr:uid="{00000000-0005-0000-0000-0000CE090000}"/>
    <cellStyle name="20% - Accent4 7" xfId="25962" hidden="1" xr:uid="{00000000-0005-0000-0000-0000CF090000}"/>
    <cellStyle name="20% - Accent4 7" xfId="28459" hidden="1" xr:uid="{00000000-0005-0000-0000-0000D0090000}"/>
    <cellStyle name="20% - Accent4 7" xfId="30575" hidden="1" xr:uid="{00000000-0005-0000-0000-0000E2090000}"/>
    <cellStyle name="20% - Accent4 7" xfId="31347" hidden="1" xr:uid="{00000000-0005-0000-0000-0000E9090000}"/>
    <cellStyle name="20% - Accent4 7" xfId="31423" hidden="1" xr:uid="{00000000-0005-0000-0000-0000EA090000}"/>
    <cellStyle name="20% - Accent4 7" xfId="31501" hidden="1" xr:uid="{00000000-0005-0000-0000-0000EB090000}"/>
    <cellStyle name="20% - Accent4 7" xfId="32086" hidden="1" xr:uid="{00000000-0005-0000-0000-0000EC090000}"/>
    <cellStyle name="20% - Accent4 7" xfId="33704" hidden="1" xr:uid="{00000000-0005-0000-0000-0000FD090000}"/>
    <cellStyle name="20% - Accent4 7" xfId="32241" hidden="1" xr:uid="{00000000-0005-0000-0000-0000EE090000}"/>
    <cellStyle name="20% - Accent4 7" xfId="32340" hidden="1" xr:uid="{00000000-0005-0000-0000-0000EF090000}"/>
    <cellStyle name="20% - Accent4 7" xfId="31859" hidden="1" xr:uid="{00000000-0005-0000-0000-0000F0090000}"/>
    <cellStyle name="20% - Accent4 7" xfId="32030" hidden="1" xr:uid="{00000000-0005-0000-0000-0000F1090000}"/>
    <cellStyle name="20% - Accent4 7" xfId="30758" hidden="1" xr:uid="{00000000-0005-0000-0000-0000E3090000}"/>
    <cellStyle name="20% - Accent4 7" xfId="1131" hidden="1" xr:uid="{00000000-0005-0000-0000-0000BA090000}"/>
    <cellStyle name="20% - Accent4 7" xfId="7367" hidden="1" xr:uid="{00000000-0005-0000-0000-0000BE090000}"/>
    <cellStyle name="20% - Accent4 7" xfId="7022" hidden="1" xr:uid="{00000000-0005-0000-0000-0000BD090000}"/>
    <cellStyle name="20% - Accent4 7" xfId="31251" hidden="1" xr:uid="{00000000-0005-0000-0000-0000E8090000}"/>
    <cellStyle name="20% - Accent4 7" xfId="32681" hidden="1" xr:uid="{00000000-0005-0000-0000-0000F2090000}"/>
    <cellStyle name="20% - Accent4 7" xfId="4894" hidden="1" xr:uid="{00000000-0005-0000-0000-0000C0090000}"/>
    <cellStyle name="20% - Accent4 7" xfId="419" hidden="1" xr:uid="{00000000-0005-0000-0000-0000B8090000}"/>
    <cellStyle name="20% - Accent4 7" xfId="806" hidden="1" xr:uid="{00000000-0005-0000-0000-0000B9090000}"/>
    <cellStyle name="20% - Accent4 7" xfId="8142" hidden="1" xr:uid="{00000000-0005-0000-0000-0000BF090000}"/>
    <cellStyle name="20% - Accent4 7" xfId="5290" hidden="1" xr:uid="{00000000-0005-0000-0000-0000C7090000}"/>
    <cellStyle name="20% - Accent4 7" xfId="19216" hidden="1" xr:uid="{00000000-0005-0000-0000-0000C8090000}"/>
    <cellStyle name="20% - Accent4 7" xfId="19543" hidden="1" xr:uid="{00000000-0005-0000-0000-0000C9090000}"/>
    <cellStyle name="20% - Accent4 7" xfId="19885" hidden="1" xr:uid="{00000000-0005-0000-0000-0000CA090000}"/>
    <cellStyle name="20% - Accent4 7" xfId="6696" hidden="1" xr:uid="{00000000-0005-0000-0000-0000BC090000}"/>
    <cellStyle name="20% - Accent4 7" xfId="33626" hidden="1" xr:uid="{00000000-0005-0000-0000-0000FC090000}"/>
    <cellStyle name="20% - Accent4 7" xfId="33289" hidden="1" xr:uid="{00000000-0005-0000-0000-0000F9090000}"/>
    <cellStyle name="20% - Accent4 7" xfId="33213" hidden="1" xr:uid="{00000000-0005-0000-0000-0000F8090000}"/>
    <cellStyle name="20% - Accent4 7" xfId="6192" hidden="1" xr:uid="{00000000-0005-0000-0000-0000C1090000}"/>
    <cellStyle name="20% - Accent4 7" xfId="22469" hidden="1" xr:uid="{00000000-0005-0000-0000-0000CB090000}"/>
    <cellStyle name="20% - Accent4 7" xfId="33550" hidden="1" xr:uid="{00000000-0005-0000-0000-0000FB090000}"/>
    <cellStyle name="20% - Accent4 7" xfId="33963" hidden="1" xr:uid="{00000000-0005-0000-0000-0000FF090000}"/>
    <cellStyle name="20% - Accent4 7" xfId="33887" hidden="1" xr:uid="{00000000-0005-0000-0000-0000FE090000}"/>
    <cellStyle name="20% - Accent4 7" xfId="33367" hidden="1" xr:uid="{00000000-0005-0000-0000-0000FA090000}"/>
    <cellStyle name="20% - Accent4 7" xfId="32757" hidden="1" xr:uid="{00000000-0005-0000-0000-0000F3090000}"/>
    <cellStyle name="20% - Accent4 7" xfId="32835" hidden="1" xr:uid="{00000000-0005-0000-0000-0000F4090000}"/>
    <cellStyle name="20% - Accent4 7" xfId="32922" hidden="1" xr:uid="{00000000-0005-0000-0000-0000F5090000}"/>
    <cellStyle name="20% - Accent4 7" xfId="31823" hidden="1" xr:uid="{00000000-0005-0000-0000-0000F6090000}"/>
    <cellStyle name="20% - Accent4 7" xfId="31912" hidden="1" xr:uid="{00000000-0005-0000-0000-0000F7090000}"/>
    <cellStyle name="20% - Accent4 7" xfId="29294" hidden="1" xr:uid="{00000000-0005-0000-0000-0000D4090000}"/>
    <cellStyle name="20% - Accent4 7" xfId="29965" hidden="1" xr:uid="{00000000-0005-0000-0000-0000DB090000}"/>
    <cellStyle name="20% - Accent4 7" xfId="30043" hidden="1" xr:uid="{00000000-0005-0000-0000-0000DC090000}"/>
    <cellStyle name="20% - Accent4 7" xfId="30130" hidden="1" xr:uid="{00000000-0005-0000-0000-0000DD090000}"/>
    <cellStyle name="20% - Accent4 7" xfId="29031" hidden="1" xr:uid="{00000000-0005-0000-0000-0000DE090000}"/>
    <cellStyle name="20% - Accent4 7" xfId="1473" hidden="1" xr:uid="{00000000-0005-0000-0000-0000BB090000}"/>
    <cellStyle name="20% - Accent4 7" xfId="13135" hidden="1" xr:uid="{00000000-0005-0000-0000-0000C2090000}"/>
    <cellStyle name="20% - Accent4 7" xfId="13460" hidden="1" xr:uid="{00000000-0005-0000-0000-0000C3090000}"/>
    <cellStyle name="20% - Accent4 7" xfId="13802" hidden="1" xr:uid="{00000000-0005-0000-0000-0000C4090000}"/>
    <cellStyle name="20% - Accent4 7" xfId="14470" hidden="1" xr:uid="{00000000-0005-0000-0000-0000C5090000}"/>
    <cellStyle name="20% - Accent4 7" xfId="29370" hidden="1" xr:uid="{00000000-0005-0000-0000-0000D5090000}"/>
    <cellStyle name="20% - Accent4 7" xfId="30497" hidden="1" xr:uid="{00000000-0005-0000-0000-0000E1090000}"/>
    <cellStyle name="20% - Accent4 7" xfId="30912" hidden="1" xr:uid="{00000000-0005-0000-0000-0000E5090000}"/>
    <cellStyle name="20% - Accent4 7" xfId="30834" hidden="1" xr:uid="{00000000-0005-0000-0000-0000E4090000}"/>
    <cellStyle name="20% - Accent4 7" xfId="31095" hidden="1" xr:uid="{00000000-0005-0000-0000-0000E6090000}"/>
    <cellStyle name="20% - Accent4 7" xfId="29889" hidden="1" xr:uid="{00000000-0005-0000-0000-0000DA090000}"/>
    <cellStyle name="20% - Accent4 7" xfId="4612" hidden="1" xr:uid="{00000000-0005-0000-0000-0000C6090000}"/>
    <cellStyle name="20% - Accent4 7" xfId="31171" hidden="1" xr:uid="{00000000-0005-0000-0000-0000E7090000}"/>
    <cellStyle name="20% - Accent4 7" xfId="29120" hidden="1" xr:uid="{00000000-0005-0000-0000-0000DF090000}"/>
    <cellStyle name="20% - Accent4 7" xfId="30421" hidden="1" xr:uid="{00000000-0005-0000-0000-0000E0090000}"/>
    <cellStyle name="20% - Accent4 8" xfId="32827" hidden="1" xr:uid="{00000000-0005-0000-0000-00003C0A0000}"/>
    <cellStyle name="20% - Accent4 8" xfId="29362" hidden="1" xr:uid="{00000000-0005-0000-0000-00001D0A0000}"/>
    <cellStyle name="20% - Accent4 8" xfId="29256" hidden="1" xr:uid="{00000000-0005-0000-0000-0000200A0000}"/>
    <cellStyle name="20% - Accent4 8" xfId="5280" hidden="1" xr:uid="{00000000-0005-0000-0000-00000A0A0000}"/>
    <cellStyle name="20% - Accent4 8" xfId="31941" hidden="1" xr:uid="{00000000-0005-0000-0000-0000390A0000}"/>
    <cellStyle name="20% - Accent4 8" xfId="6951" hidden="1" xr:uid="{00000000-0005-0000-0000-0000050A0000}"/>
    <cellStyle name="20% - Accent4 8" xfId="7296" hidden="1" xr:uid="{00000000-0005-0000-0000-0000060A0000}"/>
    <cellStyle name="20% - Accent4 8" xfId="8197" hidden="1" xr:uid="{00000000-0005-0000-0000-0000070A0000}"/>
    <cellStyle name="20% - Accent4 8" xfId="6304" hidden="1" xr:uid="{00000000-0005-0000-0000-0000080A0000}"/>
    <cellStyle name="20% - Accent4 8" xfId="5488" hidden="1" xr:uid="{00000000-0005-0000-0000-0000090A0000}"/>
    <cellStyle name="20% - Accent4 8" xfId="29165" hidden="1" xr:uid="{00000000-0005-0000-0000-0000280A0000}"/>
    <cellStyle name="20% - Accent4 8" xfId="32048" hidden="1" xr:uid="{00000000-0005-0000-0000-0000380A0000}"/>
    <cellStyle name="20% - Accent4 8" xfId="33955" hidden="1" xr:uid="{00000000-0005-0000-0000-0000470A0000}"/>
    <cellStyle name="20% - Accent4 8" xfId="31909" hidden="1" xr:uid="{00000000-0005-0000-0000-00003A0A0000}"/>
    <cellStyle name="20% - Accent4 8" xfId="30567" hidden="1" xr:uid="{00000000-0005-0000-0000-00002A0A0000}"/>
    <cellStyle name="20% - Accent4 8" xfId="28999" hidden="1" xr:uid="{00000000-0005-0000-0000-00002B0A0000}"/>
    <cellStyle name="20% - Accent4 8" xfId="31791" hidden="1" xr:uid="{00000000-0005-0000-0000-0000430A0000}"/>
    <cellStyle name="20% - Accent4 8" xfId="33618" hidden="1" xr:uid="{00000000-0005-0000-0000-0000440A0000}"/>
    <cellStyle name="20% - Accent4 8" xfId="29181" hidden="1" xr:uid="{00000000-0005-0000-0000-0000270A0000}"/>
    <cellStyle name="20% - Accent4 8" xfId="13389" hidden="1" xr:uid="{00000000-0005-0000-0000-00000B0A0000}"/>
    <cellStyle name="20% - Accent4 8" xfId="14512" hidden="1" xr:uid="{00000000-0005-0000-0000-00000D0A0000}"/>
    <cellStyle name="20% - Accent4 8" xfId="23067" hidden="1" xr:uid="{00000000-0005-0000-0000-0000150A0000}"/>
    <cellStyle name="20% - Accent4 8" xfId="14458" hidden="1" xr:uid="{00000000-0005-0000-0000-0000160A0000}"/>
    <cellStyle name="20% - Accent4 8" xfId="25891" hidden="1" xr:uid="{00000000-0005-0000-0000-0000170A0000}"/>
    <cellStyle name="20% - Accent4 8" xfId="28475" hidden="1" xr:uid="{00000000-0005-0000-0000-0000180A0000}"/>
    <cellStyle name="20% - Accent4 8" xfId="28546" hidden="1" xr:uid="{00000000-0005-0000-0000-0000190A0000}"/>
    <cellStyle name="20% - Accent4 8" xfId="6617" hidden="1" xr:uid="{00000000-0005-0000-0000-0000040A0000}"/>
    <cellStyle name="20% - Accent4 8" xfId="13731" hidden="1" xr:uid="{00000000-0005-0000-0000-00000C0A0000}"/>
    <cellStyle name="20% - Accent4 8" xfId="32749" hidden="1" xr:uid="{00000000-0005-0000-0000-00003B0A0000}"/>
    <cellStyle name="20% - Accent4 8" xfId="728" hidden="1" xr:uid="{00000000-0005-0000-0000-0000010A0000}"/>
    <cellStyle name="20% - Accent4 8" xfId="32925" hidden="1" xr:uid="{00000000-0005-0000-0000-00003D0A0000}"/>
    <cellStyle name="20% - Accent4 8" xfId="29098" hidden="1" xr:uid="{00000000-0005-0000-0000-0000260A0000}"/>
    <cellStyle name="20% - Accent4 8" xfId="32344" hidden="1" xr:uid="{00000000-0005-0000-0000-0000370A0000}"/>
    <cellStyle name="20% - Accent4 8" xfId="29149" hidden="1" xr:uid="{00000000-0005-0000-0000-0000210A0000}"/>
    <cellStyle name="20% - Accent4 8" xfId="29117" hidden="1" xr:uid="{00000000-0005-0000-0000-0000220A0000}"/>
    <cellStyle name="20% - Accent4 8" xfId="29957" hidden="1" xr:uid="{00000000-0005-0000-0000-0000230A0000}"/>
    <cellStyle name="20% - Accent4 8" xfId="30035" hidden="1" xr:uid="{00000000-0005-0000-0000-0000240A0000}"/>
    <cellStyle name="20% - Accent4 8" xfId="30133" hidden="1" xr:uid="{00000000-0005-0000-0000-0000250A0000}"/>
    <cellStyle name="20% - Accent4 8" xfId="33696" hidden="1" xr:uid="{00000000-0005-0000-0000-0000450A0000}"/>
    <cellStyle name="20% - Accent4 8" xfId="32233" hidden="1" xr:uid="{00000000-0005-0000-0000-0000360A0000}"/>
    <cellStyle name="20% - Accent4 8" xfId="19814" hidden="1" xr:uid="{00000000-0005-0000-0000-0000120A0000}"/>
    <cellStyle name="20% - Accent4 8" xfId="32920" hidden="1" xr:uid="{00000000-0005-0000-0000-0000460A0000}"/>
    <cellStyle name="20% - Accent4 8" xfId="22725" hidden="1" xr:uid="{00000000-0005-0000-0000-0000140A0000}"/>
    <cellStyle name="20% - Accent4 8" xfId="31415" hidden="1" xr:uid="{00000000-0005-0000-0000-0000320A0000}"/>
    <cellStyle name="20% - Accent4 8" xfId="5703" hidden="1" xr:uid="{00000000-0005-0000-0000-00000F0A0000}"/>
    <cellStyle name="20% - Accent4 8" xfId="30904" hidden="1" xr:uid="{00000000-0005-0000-0000-00002D0A0000}"/>
    <cellStyle name="20% - Accent4 8" xfId="30128" hidden="1" xr:uid="{00000000-0005-0000-0000-00002E0A0000}"/>
    <cellStyle name="20% - Accent4 8" xfId="31163" hidden="1" xr:uid="{00000000-0005-0000-0000-00002F0A0000}"/>
    <cellStyle name="20% - Accent4 8" xfId="31267" hidden="1" xr:uid="{00000000-0005-0000-0000-0000300A0000}"/>
    <cellStyle name="20% - Accent4 8" xfId="31338" hidden="1" xr:uid="{00000000-0005-0000-0000-0000310A0000}"/>
    <cellStyle name="20% - Accent4 8" xfId="29285" hidden="1" xr:uid="{00000000-0005-0000-0000-00001C0A0000}"/>
    <cellStyle name="20% - Accent4 8" xfId="5117" hidden="1" xr:uid="{00000000-0005-0000-0000-00000E0A0000}"/>
    <cellStyle name="20% - Accent4 8" xfId="466" hidden="1" xr:uid="{00000000-0005-0000-0000-0000000A0000}"/>
    <cellStyle name="20% - Accent4 8" xfId="5573" hidden="1" xr:uid="{00000000-0005-0000-0000-0000100A0000}"/>
    <cellStyle name="20% - Accent4 8" xfId="29441" hidden="1" xr:uid="{00000000-0005-0000-0000-00001E0A0000}"/>
    <cellStyle name="20% - Accent4 8" xfId="29552" hidden="1" xr:uid="{00000000-0005-0000-0000-00001F0A0000}"/>
    <cellStyle name="20% - Accent4 8" xfId="1060" hidden="1" xr:uid="{00000000-0005-0000-0000-0000020A0000}"/>
    <cellStyle name="20% - Accent4 8" xfId="1402" hidden="1" xr:uid="{00000000-0005-0000-0000-0000030A0000}"/>
    <cellStyle name="20% - Accent4 8" xfId="28623" hidden="1" xr:uid="{00000000-0005-0000-0000-00001A0A0000}"/>
    <cellStyle name="20% - Accent4 8" xfId="28701" hidden="1" xr:uid="{00000000-0005-0000-0000-00001B0A0000}"/>
    <cellStyle name="20% - Accent4 8" xfId="31493" hidden="1" xr:uid="{00000000-0005-0000-0000-0000330A0000}"/>
    <cellStyle name="20% - Accent4 8" xfId="32154" hidden="1" xr:uid="{00000000-0005-0000-0000-0000350A0000}"/>
    <cellStyle name="20% - Accent4 8" xfId="31890" hidden="1" xr:uid="{00000000-0005-0000-0000-00003E0A0000}"/>
    <cellStyle name="20% - Accent4 8" xfId="31973" hidden="1" xr:uid="{00000000-0005-0000-0000-00003F0A0000}"/>
    <cellStyle name="20% - Accent4 8" xfId="31957" hidden="1" xr:uid="{00000000-0005-0000-0000-0000400A0000}"/>
    <cellStyle name="20% - Accent4 8" xfId="33281" hidden="1" xr:uid="{00000000-0005-0000-0000-0000410A0000}"/>
    <cellStyle name="20% - Accent4 8" xfId="33359" hidden="1" xr:uid="{00000000-0005-0000-0000-0000420A0000}"/>
    <cellStyle name="20% - Accent4 8" xfId="30826" hidden="1" xr:uid="{00000000-0005-0000-0000-00002C0A0000}"/>
    <cellStyle name="20% - Accent4 8" xfId="32077" hidden="1" xr:uid="{00000000-0005-0000-0000-0000340A0000}"/>
    <cellStyle name="20% - Accent4 8" xfId="19472" hidden="1" xr:uid="{00000000-0005-0000-0000-0000110A0000}"/>
    <cellStyle name="20% - Accent4 8" xfId="30489" hidden="1" xr:uid="{00000000-0005-0000-0000-0000290A0000}"/>
    <cellStyle name="20% - Accent4 8" xfId="4245" hidden="1" xr:uid="{00000000-0005-0000-0000-0000130A0000}"/>
    <cellStyle name="20% - Accent4 9" xfId="22811" hidden="1" xr:uid="{00000000-0005-0000-0000-00005C0A0000}"/>
    <cellStyle name="20% - Accent4 9" xfId="6035" hidden="1" xr:uid="{00000000-0005-0000-0000-0000510A0000}"/>
    <cellStyle name="20% - Accent4 9" xfId="1146" hidden="1" xr:uid="{00000000-0005-0000-0000-00004A0A0000}"/>
    <cellStyle name="20% - Accent4 9" xfId="1488" hidden="1" xr:uid="{00000000-0005-0000-0000-00004B0A0000}"/>
    <cellStyle name="20% - Accent4 9" xfId="6712" hidden="1" xr:uid="{00000000-0005-0000-0000-00004C0A0000}"/>
    <cellStyle name="20% - Accent4 9" xfId="500" hidden="1" xr:uid="{00000000-0005-0000-0000-0000480A0000}"/>
    <cellStyle name="20% - Accent4 9" xfId="7382" hidden="1" xr:uid="{00000000-0005-0000-0000-00004E0A0000}"/>
    <cellStyle name="20% - Accent4 9" xfId="10758" hidden="1" xr:uid="{00000000-0005-0000-0000-00004F0A0000}"/>
    <cellStyle name="20% - Accent4 9" xfId="5807" hidden="1" xr:uid="{00000000-0005-0000-0000-0000500A0000}"/>
    <cellStyle name="20% - Accent4 9" xfId="29301" hidden="1" xr:uid="{00000000-0005-0000-0000-0000640A0000}"/>
    <cellStyle name="20% - Accent4 9" xfId="13151" hidden="1" xr:uid="{00000000-0005-0000-0000-0000520A0000}"/>
    <cellStyle name="20% - Accent4 9" xfId="13475" hidden="1" xr:uid="{00000000-0005-0000-0000-0000530A0000}"/>
    <cellStyle name="20% - Accent4 9" xfId="13817" hidden="1" xr:uid="{00000000-0005-0000-0000-0000540A0000}"/>
    <cellStyle name="20% - Accent4 9" xfId="16963" hidden="1" xr:uid="{00000000-0005-0000-0000-0000550A0000}"/>
    <cellStyle name="20% - Accent4 9" xfId="10833" hidden="1" xr:uid="{00000000-0005-0000-0000-0000560A0000}"/>
    <cellStyle name="20% - Accent4 9" xfId="12002" hidden="1" xr:uid="{00000000-0005-0000-0000-0000570A0000}"/>
    <cellStyle name="20% - Accent4 9" xfId="19232" hidden="1" xr:uid="{00000000-0005-0000-0000-0000580A0000}"/>
    <cellStyle name="20% - Accent4 9" xfId="19558" hidden="1" xr:uid="{00000000-0005-0000-0000-0000590A0000}"/>
    <cellStyle name="20% - Accent4 9" xfId="19900" hidden="1" xr:uid="{00000000-0005-0000-0000-00005A0A0000}"/>
    <cellStyle name="20% - Accent4 9" xfId="22485" hidden="1" xr:uid="{00000000-0005-0000-0000-00005B0A0000}"/>
    <cellStyle name="20% - Accent4 9" xfId="29377" hidden="1" xr:uid="{00000000-0005-0000-0000-0000650A0000}"/>
    <cellStyle name="20% - Accent4 9" xfId="23153" hidden="1" xr:uid="{00000000-0005-0000-0000-00005D0A0000}"/>
    <cellStyle name="20% - Accent4 9" xfId="25653" hidden="1" xr:uid="{00000000-0005-0000-0000-00005E0A0000}"/>
    <cellStyle name="20% - Accent4 9" xfId="25977" hidden="1" xr:uid="{00000000-0005-0000-0000-00005F0A0000}"/>
    <cellStyle name="20% - Accent4 9" xfId="31430" hidden="1" xr:uid="{00000000-0005-0000-0000-00007A0A0000}"/>
    <cellStyle name="20% - Accent4 9" xfId="28562" hidden="1" xr:uid="{00000000-0005-0000-0000-0000610A0000}"/>
    <cellStyle name="20% - Accent4 9" xfId="28638" hidden="1" xr:uid="{00000000-0005-0000-0000-0000620A0000}"/>
    <cellStyle name="20% - Accent4 9" xfId="28716" hidden="1" xr:uid="{00000000-0005-0000-0000-0000630A0000}"/>
    <cellStyle name="20% - Accent4 9" xfId="28488" hidden="1" xr:uid="{00000000-0005-0000-0000-0000600A0000}"/>
    <cellStyle name="20% - Accent4 9" xfId="30582" hidden="1" xr:uid="{00000000-0005-0000-0000-0000720A0000}"/>
    <cellStyle name="20% - Accent4 9" xfId="7037" hidden="1" xr:uid="{00000000-0005-0000-0000-00004D0A0000}"/>
    <cellStyle name="20% - Accent4 9" xfId="30428" hidden="1" xr:uid="{00000000-0005-0000-0000-0000700A0000}"/>
    <cellStyle name="20% - Accent4 9" xfId="29191" hidden="1" xr:uid="{00000000-0005-0000-0000-0000680A0000}"/>
    <cellStyle name="20% - Accent4 9" xfId="29219" hidden="1" xr:uid="{00000000-0005-0000-0000-0000690A0000}"/>
    <cellStyle name="20% - Accent4 9" xfId="29896" hidden="1" xr:uid="{00000000-0005-0000-0000-00006A0A0000}"/>
    <cellStyle name="20% - Accent4 9" xfId="29456" hidden="1" xr:uid="{00000000-0005-0000-0000-0000660A0000}"/>
    <cellStyle name="20% - Accent4 9" xfId="30050" hidden="1" xr:uid="{00000000-0005-0000-0000-00006C0A0000}"/>
    <cellStyle name="20% - Accent4 9" xfId="30283" hidden="1" xr:uid="{00000000-0005-0000-0000-00006D0A0000}"/>
    <cellStyle name="20% - Accent4 9" xfId="29740" hidden="1" xr:uid="{00000000-0005-0000-0000-00006E0A0000}"/>
    <cellStyle name="20% - Accent4 9" xfId="29972" hidden="1" xr:uid="{00000000-0005-0000-0000-00006B0A0000}"/>
    <cellStyle name="20% - Accent4 9" xfId="822" hidden="1" xr:uid="{00000000-0005-0000-0000-0000490A0000}"/>
    <cellStyle name="20% - Accent4 9" xfId="32532" hidden="1" xr:uid="{00000000-0005-0000-0000-0000860A0000}"/>
    <cellStyle name="20% - Accent4 9" xfId="31508" hidden="1" xr:uid="{00000000-0005-0000-0000-00007B0A0000}"/>
    <cellStyle name="20% - Accent4 9" xfId="30765" hidden="1" xr:uid="{00000000-0005-0000-0000-0000730A0000}"/>
    <cellStyle name="20% - Accent4 9" xfId="30841" hidden="1" xr:uid="{00000000-0005-0000-0000-0000740A0000}"/>
    <cellStyle name="20% - Accent4 9" xfId="30919" hidden="1" xr:uid="{00000000-0005-0000-0000-0000750A0000}"/>
    <cellStyle name="20% - Accent4 9" xfId="30504" hidden="1" xr:uid="{00000000-0005-0000-0000-0000710A0000}"/>
    <cellStyle name="20% - Accent4 9" xfId="31178" hidden="1" xr:uid="{00000000-0005-0000-0000-0000770A0000}"/>
    <cellStyle name="20% - Accent4 9" xfId="31280" hidden="1" xr:uid="{00000000-0005-0000-0000-0000780A0000}"/>
    <cellStyle name="20% - Accent4 9" xfId="31354" hidden="1" xr:uid="{00000000-0005-0000-0000-0000790A0000}"/>
    <cellStyle name="20% - Accent4 9" xfId="31102" hidden="1" xr:uid="{00000000-0005-0000-0000-0000760A0000}"/>
    <cellStyle name="20% - Accent4 9" xfId="33894" hidden="1" xr:uid="{00000000-0005-0000-0000-00008E0A0000}"/>
    <cellStyle name="20% - Accent4 9" xfId="32093" hidden="1" xr:uid="{00000000-0005-0000-0000-00007C0A0000}"/>
    <cellStyle name="20% - Accent4 9" xfId="32169" hidden="1" xr:uid="{00000000-0005-0000-0000-00007D0A0000}"/>
    <cellStyle name="20% - Accent4 9" xfId="32248" hidden="1" xr:uid="{00000000-0005-0000-0000-00007E0A0000}"/>
    <cellStyle name="20% - Accent4 9" xfId="32517" hidden="1" xr:uid="{00000000-0005-0000-0000-00007F0A0000}"/>
    <cellStyle name="20% - Accent4 9" xfId="31983" hidden="1" xr:uid="{00000000-0005-0000-0000-0000800A0000}"/>
    <cellStyle name="20% - Accent4 9" xfId="32011" hidden="1" xr:uid="{00000000-0005-0000-0000-0000810A0000}"/>
    <cellStyle name="20% - Accent4 9" xfId="32688" hidden="1" xr:uid="{00000000-0005-0000-0000-0000820A0000}"/>
    <cellStyle name="20% - Accent4 9" xfId="32764" hidden="1" xr:uid="{00000000-0005-0000-0000-0000830A0000}"/>
    <cellStyle name="20% - Accent4 9" xfId="32842" hidden="1" xr:uid="{00000000-0005-0000-0000-0000840A0000}"/>
    <cellStyle name="20% - Accent4 9" xfId="33075" hidden="1" xr:uid="{00000000-0005-0000-0000-0000850A0000}"/>
    <cellStyle name="20% - Accent4 9" xfId="33970" hidden="1" xr:uid="{00000000-0005-0000-0000-00008F0A0000}"/>
    <cellStyle name="20% - Accent4 9" xfId="32563" hidden="1" xr:uid="{00000000-0005-0000-0000-0000870A0000}"/>
    <cellStyle name="20% - Accent4 9" xfId="33220" hidden="1" xr:uid="{00000000-0005-0000-0000-0000880A0000}"/>
    <cellStyle name="20% - Accent4 9" xfId="33296" hidden="1" xr:uid="{00000000-0005-0000-0000-0000890A0000}"/>
    <cellStyle name="20% - Accent4 9" xfId="29771" hidden="1" xr:uid="{00000000-0005-0000-0000-00006F0A0000}"/>
    <cellStyle name="20% - Accent4 9" xfId="33557" hidden="1" xr:uid="{00000000-0005-0000-0000-00008B0A0000}"/>
    <cellStyle name="20% - Accent4 9" xfId="33633" hidden="1" xr:uid="{00000000-0005-0000-0000-00008C0A0000}"/>
    <cellStyle name="20% - Accent4 9" xfId="33711" hidden="1" xr:uid="{00000000-0005-0000-0000-00008D0A0000}"/>
    <cellStyle name="20% - Accent4 9" xfId="33374" hidden="1" xr:uid="{00000000-0005-0000-0000-00008A0A0000}"/>
    <cellStyle name="20% - Accent4 9" xfId="29725" hidden="1" xr:uid="{00000000-0005-0000-0000-0000670A0000}"/>
    <cellStyle name="20% - Accent5" xfId="37" builtinId="46" hidden="1" customBuiltin="1"/>
    <cellStyle name="20% - Accent5" xfId="313" builtinId="46" hidden="1" customBuiltin="1"/>
    <cellStyle name="20% - Accent5" xfId="120" builtinId="46" hidden="1" customBuiltin="1"/>
    <cellStyle name="20% - Accent5" xfId="239" builtinId="46" hidden="1" customBuiltin="1"/>
    <cellStyle name="20% - Accent5" xfId="205" builtinId="46" hidden="1" customBuiltin="1"/>
    <cellStyle name="20% - Accent5" xfId="382" builtinId="46" hidden="1" customBuiltin="1"/>
    <cellStyle name="20% - Accent5" xfId="276" builtinId="46" hidden="1" customBuiltin="1"/>
    <cellStyle name="20% - Accent5" xfId="85" builtinId="46" hidden="1" customBuiltin="1"/>
    <cellStyle name="20% - Accent5" xfId="347" builtinId="46" hidden="1" customBuiltin="1"/>
    <cellStyle name="20% - Accent5" xfId="163" builtinId="46" hidden="1" customBuiltin="1"/>
    <cellStyle name="20% - Accent5" xfId="10874" builtinId="46" hidden="1" customBuiltin="1"/>
    <cellStyle name="20% - Accent5" xfId="5863" builtinId="46" hidden="1" customBuiltin="1"/>
    <cellStyle name="20% - Accent5" xfId="4435" builtinId="46" hidden="1" customBuiltin="1"/>
    <cellStyle name="20% - Accent5" xfId="7738" builtinId="46" hidden="1" customBuiltin="1"/>
    <cellStyle name="20% - Accent5" xfId="14636" builtinId="46" hidden="1" customBuiltin="1"/>
    <cellStyle name="20% - Accent5" xfId="16927" builtinId="46" hidden="1" customBuiltin="1"/>
    <cellStyle name="20% - Accent5" xfId="16829" builtinId="46" hidden="1" customBuiltin="1"/>
    <cellStyle name="20% - Accent5" xfId="4146" builtinId="46" hidden="1" customBuiltin="1"/>
    <cellStyle name="20% - Accent5" xfId="14418" builtinId="46" hidden="1" customBuiltin="1"/>
    <cellStyle name="20% - Accent5" xfId="14531" builtinId="46" hidden="1" customBuiltin="1"/>
    <cellStyle name="20% - Accent5" xfId="8542" builtinId="46" hidden="1" customBuiltin="1"/>
    <cellStyle name="20% - Accent5" xfId="14239" builtinId="46" hidden="1" customBuiltin="1"/>
    <cellStyle name="20% - Accent5" xfId="17043" builtinId="46" hidden="1" customBuiltin="1"/>
    <cellStyle name="20% - Accent5" xfId="4703" builtinId="46" hidden="1" customBuiltin="1"/>
    <cellStyle name="20% - Accent5" xfId="5875" builtinId="46" hidden="1" customBuiltin="1"/>
    <cellStyle name="20% - Accent5" xfId="14117" builtinId="46" hidden="1" customBuiltin="1"/>
    <cellStyle name="20% - Accent5" xfId="17126" builtinId="46" hidden="1" customBuiltin="1"/>
    <cellStyle name="20% - Accent5" xfId="13987" builtinId="46" hidden="1" customBuiltin="1"/>
    <cellStyle name="20% - Accent5" xfId="3933" builtinId="46" hidden="1" customBuiltin="1"/>
    <cellStyle name="20% - Accent5" xfId="3967" builtinId="46" hidden="1" customBuiltin="1"/>
    <cellStyle name="20% - Accent5" xfId="4004" builtinId="46" hidden="1" customBuiltin="1"/>
    <cellStyle name="20% - Accent5" xfId="4041" builtinId="46" hidden="1" customBuiltin="1"/>
    <cellStyle name="20% - Accent5" xfId="4075" builtinId="46" hidden="1" customBuiltin="1"/>
    <cellStyle name="20% - Accent5" xfId="4273" builtinId="46" hidden="1" customBuiltin="1"/>
    <cellStyle name="20% - Accent5" xfId="8343" builtinId="46" hidden="1" customBuiltin="1"/>
    <cellStyle name="20% - Accent5" xfId="10718" builtinId="46" hidden="1" customBuiltin="1"/>
    <cellStyle name="20% - Accent5" xfId="10597" builtinId="46" hidden="1" customBuiltin="1"/>
    <cellStyle name="20% - Accent5" xfId="5187" builtinId="46" hidden="1" customBuiltin="1"/>
    <cellStyle name="20% - Accent5" xfId="8084" builtinId="46" hidden="1" customBuiltin="1"/>
    <cellStyle name="20% - Accent5" xfId="8218" builtinId="46" hidden="1" customBuiltin="1"/>
    <cellStyle name="20% - Accent5" xfId="5854" builtinId="46" hidden="1" customBuiltin="1"/>
    <cellStyle name="20% - Accent5" xfId="7883" builtinId="46" hidden="1" customBuiltin="1"/>
    <cellStyle name="20% - Accent5" xfId="20410" builtinId="46" hidden="1" customBuiltin="1"/>
    <cellStyle name="20% - Accent5" xfId="5481" builtinId="46" hidden="1" customBuiltin="1"/>
    <cellStyle name="20% - Accent5" xfId="4292" builtinId="46" hidden="1" customBuiltin="1"/>
    <cellStyle name="20% - Accent5" xfId="11983" builtinId="46" hidden="1" customBuiltin="1"/>
    <cellStyle name="20% - Accent5" xfId="12408" builtinId="46" hidden="1" customBuiltin="1"/>
    <cellStyle name="20% - Accent5" xfId="14696" builtinId="46" hidden="1" customBuiltin="1"/>
    <cellStyle name="20% - Accent5" xfId="4323" builtinId="46" hidden="1" customBuiltin="1"/>
    <cellStyle name="20% - Accent5" xfId="11446" builtinId="46" hidden="1" customBuiltin="1"/>
    <cellStyle name="20% - Accent5" xfId="16939" builtinId="46" hidden="1" customBuiltin="1"/>
    <cellStyle name="20% - Accent5" xfId="10663" builtinId="46" hidden="1" customBuiltin="1"/>
    <cellStyle name="20% - Accent5 10" xfId="576" hidden="1" xr:uid="{00000000-0005-0000-0000-0000C40A0000}"/>
    <cellStyle name="20% - Accent5 10" xfId="31824" hidden="1" xr:uid="{00000000-0005-0000-0000-0000030B0000}"/>
    <cellStyle name="20% - Accent5 10" xfId="13892" hidden="1" xr:uid="{00000000-0005-0000-0000-0000D00A0000}"/>
    <cellStyle name="20% - Accent5 10" xfId="4794" hidden="1" xr:uid="{00000000-0005-0000-0000-0000D20A0000}"/>
    <cellStyle name="20% - Accent5 10" xfId="23228" hidden="1" xr:uid="{00000000-0005-0000-0000-0000D90A0000}"/>
    <cellStyle name="20% - Accent5 10" xfId="25731" hidden="1" xr:uid="{00000000-0005-0000-0000-0000DA0A0000}"/>
    <cellStyle name="20% - Accent5 10" xfId="26052" hidden="1" xr:uid="{00000000-0005-0000-0000-0000DB0A0000}"/>
    <cellStyle name="20% - Accent5 10" xfId="32276" hidden="1" xr:uid="{00000000-0005-0000-0000-0000FA0A0000}"/>
    <cellStyle name="20% - Accent5 10" xfId="7112" hidden="1" xr:uid="{00000000-0005-0000-0000-0000C90A0000}"/>
    <cellStyle name="20% - Accent5 10" xfId="7713" hidden="1" xr:uid="{00000000-0005-0000-0000-0000CB0A0000}"/>
    <cellStyle name="20% - Accent5 10" xfId="30456" hidden="1" xr:uid="{00000000-0005-0000-0000-0000EC0A0000}"/>
    <cellStyle name="20% - Accent5 10" xfId="30610" hidden="1" xr:uid="{00000000-0005-0000-0000-0000EE0A0000}"/>
    <cellStyle name="20% - Accent5 10" xfId="28516" hidden="1" xr:uid="{00000000-0005-0000-0000-0000DC0A0000}"/>
    <cellStyle name="20% - Accent5 10" xfId="28590" hidden="1" xr:uid="{00000000-0005-0000-0000-0000DD0A0000}"/>
    <cellStyle name="20% - Accent5 10" xfId="28666" hidden="1" xr:uid="{00000000-0005-0000-0000-0000DE0A0000}"/>
    <cellStyle name="20% - Accent5 10" xfId="1563" hidden="1" xr:uid="{00000000-0005-0000-0000-0000C70A0000}"/>
    <cellStyle name="20% - Accent5 10" xfId="6790" hidden="1" xr:uid="{00000000-0005-0000-0000-0000C80A0000}"/>
    <cellStyle name="20% - Accent5 10" xfId="900" hidden="1" xr:uid="{00000000-0005-0000-0000-0000C50A0000}"/>
    <cellStyle name="20% - Accent5 10" xfId="29053" hidden="1" xr:uid="{00000000-0005-0000-0000-0000EA0A0000}"/>
    <cellStyle name="20% - Accent5 10" xfId="29032" hidden="1" xr:uid="{00000000-0005-0000-0000-0000EB0A0000}"/>
    <cellStyle name="20% - Accent5 10" xfId="30078" hidden="1" xr:uid="{00000000-0005-0000-0000-0000E80A0000}"/>
    <cellStyle name="20% - Accent5 10" xfId="19975" hidden="1" xr:uid="{00000000-0005-0000-0000-0000D60A0000}"/>
    <cellStyle name="20% - Accent5 10" xfId="22886" hidden="1" xr:uid="{00000000-0005-0000-0000-0000D80A0000}"/>
    <cellStyle name="20% - Accent5 10" xfId="13229" hidden="1" xr:uid="{00000000-0005-0000-0000-0000CE0A0000}"/>
    <cellStyle name="20% - Accent5 10" xfId="13550" hidden="1" xr:uid="{00000000-0005-0000-0000-0000CF0A0000}"/>
    <cellStyle name="20% - Accent5 10" xfId="30107" hidden="1" xr:uid="{00000000-0005-0000-0000-0000E90A0000}"/>
    <cellStyle name="20% - Accent5 10" xfId="32870" hidden="1" xr:uid="{00000000-0005-0000-0000-0000000B0000}"/>
    <cellStyle name="20% - Accent5 10" xfId="28744" hidden="1" xr:uid="{00000000-0005-0000-0000-0000DF0A0000}"/>
    <cellStyle name="20% - Accent5 10" xfId="30532" hidden="1" xr:uid="{00000000-0005-0000-0000-0000ED0A0000}"/>
    <cellStyle name="20% - Accent5 10" xfId="32792" hidden="1" xr:uid="{00000000-0005-0000-0000-0000FF0A0000}"/>
    <cellStyle name="20% - Accent5 10" xfId="32899" hidden="1" xr:uid="{00000000-0005-0000-0000-0000010B0000}"/>
    <cellStyle name="20% - Accent5 10" xfId="31536" hidden="1" xr:uid="{00000000-0005-0000-0000-0000F70A0000}"/>
    <cellStyle name="20% - Accent5 10" xfId="32121" hidden="1" xr:uid="{00000000-0005-0000-0000-0000F80A0000}"/>
    <cellStyle name="20% - Accent5 10" xfId="30947" hidden="1" xr:uid="{00000000-0005-0000-0000-0000F10A0000}"/>
    <cellStyle name="20% - Accent5 10" xfId="19312" hidden="1" xr:uid="{00000000-0005-0000-0000-0000D40A0000}"/>
    <cellStyle name="20% - Accent5 10" xfId="30000" hidden="1" xr:uid="{00000000-0005-0000-0000-0000E70A0000}"/>
    <cellStyle name="20% - Accent5 10" xfId="31382" hidden="1" xr:uid="{00000000-0005-0000-0000-0000F50A0000}"/>
    <cellStyle name="20% - Accent5 10" xfId="4625" hidden="1" xr:uid="{00000000-0005-0000-0000-0000D30A0000}"/>
    <cellStyle name="20% - Accent5 10" xfId="19633" hidden="1" xr:uid="{00000000-0005-0000-0000-0000D50A0000}"/>
    <cellStyle name="20% - Accent5 10" xfId="5447" hidden="1" xr:uid="{00000000-0005-0000-0000-0000CC0A0000}"/>
    <cellStyle name="20% - Accent5 10" xfId="5484" hidden="1" xr:uid="{00000000-0005-0000-0000-0000CD0A0000}"/>
    <cellStyle name="20% - Accent5 10" xfId="1221" hidden="1" xr:uid="{00000000-0005-0000-0000-0000C60A0000}"/>
    <cellStyle name="20% - Accent5 10" xfId="31938" hidden="1" xr:uid="{00000000-0005-0000-0000-0000FD0A0000}"/>
    <cellStyle name="20% - Accent5 10" xfId="30793" hidden="1" xr:uid="{00000000-0005-0000-0000-0000EF0A0000}"/>
    <cellStyle name="20% - Accent5 10" xfId="7458" hidden="1" xr:uid="{00000000-0005-0000-0000-0000CA0A0000}"/>
    <cellStyle name="20% - Accent5 10" xfId="31934" hidden="1" xr:uid="{00000000-0005-0000-0000-0000FC0A0000}"/>
    <cellStyle name="20% - Accent5 10" xfId="32716" hidden="1" xr:uid="{00000000-0005-0000-0000-0000FE0A0000}"/>
    <cellStyle name="20% - Accent5 10" xfId="33324" hidden="1" xr:uid="{00000000-0005-0000-0000-0000050B0000}"/>
    <cellStyle name="20% - Accent5 10" xfId="33402" hidden="1" xr:uid="{00000000-0005-0000-0000-0000060B0000}"/>
    <cellStyle name="20% - Accent5 10" xfId="33585" hidden="1" xr:uid="{00000000-0005-0000-0000-0000070B0000}"/>
    <cellStyle name="20% - Accent5 10" xfId="14097" hidden="1" xr:uid="{00000000-0005-0000-0000-0000D10A0000}"/>
    <cellStyle name="20% - Accent5 10" xfId="31308" hidden="1" xr:uid="{00000000-0005-0000-0000-0000F40A0000}"/>
    <cellStyle name="20% - Accent5 10" xfId="31458" hidden="1" xr:uid="{00000000-0005-0000-0000-0000F60A0000}"/>
    <cellStyle name="20% - Accent5 10" xfId="29142" hidden="1" xr:uid="{00000000-0005-0000-0000-0000E40A0000}"/>
    <cellStyle name="20% - Accent5 10" xfId="29146" hidden="1" xr:uid="{00000000-0005-0000-0000-0000E50A0000}"/>
    <cellStyle name="20% - Accent5 10" xfId="29924" hidden="1" xr:uid="{00000000-0005-0000-0000-0000E60A0000}"/>
    <cellStyle name="20% - Accent5 10" xfId="33661" hidden="1" xr:uid="{00000000-0005-0000-0000-0000080B0000}"/>
    <cellStyle name="20% - Accent5 10" xfId="33739" hidden="1" xr:uid="{00000000-0005-0000-0000-0000090B0000}"/>
    <cellStyle name="20% - Accent5 10" xfId="33922" hidden="1" xr:uid="{00000000-0005-0000-0000-00000A0B0000}"/>
    <cellStyle name="20% - Accent5 10" xfId="31130" hidden="1" xr:uid="{00000000-0005-0000-0000-0000F20A0000}"/>
    <cellStyle name="20% - Accent5 10" xfId="31206" hidden="1" xr:uid="{00000000-0005-0000-0000-0000F30A0000}"/>
    <cellStyle name="20% - Accent5 10" xfId="30869" hidden="1" xr:uid="{00000000-0005-0000-0000-0000F00A0000}"/>
    <cellStyle name="20% - Accent5 10" xfId="29484" hidden="1" xr:uid="{00000000-0005-0000-0000-0000E20A0000}"/>
    <cellStyle name="20% - Accent5 10" xfId="29519" hidden="1" xr:uid="{00000000-0005-0000-0000-0000E30A0000}"/>
    <cellStyle name="20% - Accent5 10" xfId="29329" hidden="1" xr:uid="{00000000-0005-0000-0000-0000E00A0000}"/>
    <cellStyle name="20% - Accent5 10" xfId="31845" hidden="1" xr:uid="{00000000-0005-0000-0000-0000020B0000}"/>
    <cellStyle name="20% - Accent5 10" xfId="33248" hidden="1" xr:uid="{00000000-0005-0000-0000-0000040B0000}"/>
    <cellStyle name="20% - Accent5 10" xfId="32197" hidden="1" xr:uid="{00000000-0005-0000-0000-0000F90A0000}"/>
    <cellStyle name="20% - Accent5 10" xfId="32311" hidden="1" xr:uid="{00000000-0005-0000-0000-0000FB0A0000}"/>
    <cellStyle name="20% - Accent5 10" xfId="29405" hidden="1" xr:uid="{00000000-0005-0000-0000-0000E10A0000}"/>
    <cellStyle name="20% - Accent5 10" xfId="22565" hidden="1" xr:uid="{00000000-0005-0000-0000-0000D70A0000}"/>
    <cellStyle name="20% - Accent5 10" xfId="33998" hidden="1" xr:uid="{00000000-0005-0000-0000-00000B0B0000}"/>
    <cellStyle name="20% - Accent5 11" xfId="28679" hidden="1" xr:uid="{00000000-0005-0000-0000-0000260B0000}"/>
    <cellStyle name="20% - Accent5 11" xfId="33599" hidden="1" xr:uid="{00000000-0005-0000-0000-00004F0B0000}"/>
    <cellStyle name="20% - Accent5 11" xfId="30091" hidden="1" xr:uid="{00000000-0005-0000-0000-0000300B0000}"/>
    <cellStyle name="20% - Accent5 11" xfId="30149" hidden="1" xr:uid="{00000000-0005-0000-0000-0000310B0000}"/>
    <cellStyle name="20% - Accent5 11" xfId="29076" hidden="1" xr:uid="{00000000-0005-0000-0000-00002D0B0000}"/>
    <cellStyle name="20% - Accent5 11" xfId="20009" hidden="1" xr:uid="{00000000-0005-0000-0000-00001E0B0000}"/>
    <cellStyle name="20% - Accent5 11" xfId="22600" hidden="1" xr:uid="{00000000-0005-0000-0000-00001F0B0000}"/>
    <cellStyle name="20% - Accent5 11" xfId="22920" hidden="1" xr:uid="{00000000-0005-0000-0000-0000200B0000}"/>
    <cellStyle name="20% - Accent5 11" xfId="23262" hidden="1" xr:uid="{00000000-0005-0000-0000-0000210B0000}"/>
    <cellStyle name="20% - Accent5 11" xfId="7146" hidden="1" xr:uid="{00000000-0005-0000-0000-0000110B0000}"/>
    <cellStyle name="20% - Accent5 11" xfId="7492" hidden="1" xr:uid="{00000000-0005-0000-0000-0000120B0000}"/>
    <cellStyle name="20% - Accent5 11" xfId="8507" hidden="1" xr:uid="{00000000-0005-0000-0000-0000130B0000}"/>
    <cellStyle name="20% - Accent5 11" xfId="5070" hidden="1" xr:uid="{00000000-0005-0000-0000-0000140B0000}"/>
    <cellStyle name="20% - Accent5 11" xfId="4983" hidden="1" xr:uid="{00000000-0005-0000-0000-0000150B0000}"/>
    <cellStyle name="20% - Accent5 11" xfId="13264" hidden="1" xr:uid="{00000000-0005-0000-0000-0000160B0000}"/>
    <cellStyle name="20% - Accent5 11" xfId="13584" hidden="1" xr:uid="{00000000-0005-0000-0000-0000170B0000}"/>
    <cellStyle name="20% - Accent5 11" xfId="13926" hidden="1" xr:uid="{00000000-0005-0000-0000-0000180B0000}"/>
    <cellStyle name="20% - Accent5 11" xfId="14781" hidden="1" xr:uid="{00000000-0005-0000-0000-0000190B0000}"/>
    <cellStyle name="20% - Accent5 11" xfId="9627" hidden="1" xr:uid="{00000000-0005-0000-0000-00001A0B0000}"/>
    <cellStyle name="20% - Accent5 11" xfId="5500" hidden="1" xr:uid="{00000000-0005-0000-0000-00001B0B0000}"/>
    <cellStyle name="20% - Accent5 11" xfId="19347" hidden="1" xr:uid="{00000000-0005-0000-0000-00001C0B0000}"/>
    <cellStyle name="20% - Accent5 11" xfId="19667" hidden="1" xr:uid="{00000000-0005-0000-0000-00001D0B0000}"/>
    <cellStyle name="20% - Accent5 11" xfId="31321" hidden="1" xr:uid="{00000000-0005-0000-0000-00003C0B0000}"/>
    <cellStyle name="20% - Accent5 11" xfId="31396" hidden="1" xr:uid="{00000000-0005-0000-0000-00003D0B0000}"/>
    <cellStyle name="20% - Accent5 11" xfId="30960" hidden="1" xr:uid="{00000000-0005-0000-0000-0000390B0000}"/>
    <cellStyle name="20% - Accent5 11" xfId="29343" hidden="1" xr:uid="{00000000-0005-0000-0000-0000280B0000}"/>
    <cellStyle name="20% - Accent5 11" xfId="29698" hidden="1" xr:uid="{00000000-0005-0000-0000-0000320B0000}"/>
    <cellStyle name="20% - Accent5 11" xfId="30013" hidden="1" xr:uid="{00000000-0005-0000-0000-00002F0B0000}"/>
    <cellStyle name="20% - Accent5 11" xfId="1597" hidden="1" xr:uid="{00000000-0005-0000-0000-00000F0B0000}"/>
    <cellStyle name="20% - Accent5 11" xfId="6825" hidden="1" xr:uid="{00000000-0005-0000-0000-0000100B0000}"/>
    <cellStyle name="20% - Accent5 11" xfId="935" hidden="1" xr:uid="{00000000-0005-0000-0000-00000D0B0000}"/>
    <cellStyle name="20% - Accent5 11" xfId="29938" hidden="1" xr:uid="{00000000-0005-0000-0000-00002E0B0000}"/>
    <cellStyle name="20% - Accent5 11" xfId="30882" hidden="1" xr:uid="{00000000-0005-0000-0000-0000380B0000}"/>
    <cellStyle name="20% - Accent5 11" xfId="30545" hidden="1" xr:uid="{00000000-0005-0000-0000-0000350B0000}"/>
    <cellStyle name="20% - Accent5 11" xfId="33674" hidden="1" xr:uid="{00000000-0005-0000-0000-0000500B0000}"/>
    <cellStyle name="20% - Accent5 11" xfId="33752" hidden="1" xr:uid="{00000000-0005-0000-0000-0000510B0000}"/>
    <cellStyle name="20% - Accent5 11" xfId="33936" hidden="1" xr:uid="{00000000-0005-0000-0000-0000520B0000}"/>
    <cellStyle name="20% - Accent5 11" xfId="30470" hidden="1" xr:uid="{00000000-0005-0000-0000-0000340B0000}"/>
    <cellStyle name="20% - Accent5 11" xfId="610" hidden="1" xr:uid="{00000000-0005-0000-0000-00000C0B0000}"/>
    <cellStyle name="20% - Accent5 11" xfId="31219" hidden="1" xr:uid="{00000000-0005-0000-0000-00003B0B0000}"/>
    <cellStyle name="20% - Accent5 11" xfId="26086" hidden="1" xr:uid="{00000000-0005-0000-0000-0000230B0000}"/>
    <cellStyle name="20% - Accent5 11" xfId="28529" hidden="1" xr:uid="{00000000-0005-0000-0000-0000240B0000}"/>
    <cellStyle name="20% - Accent5 11" xfId="28604" hidden="1" xr:uid="{00000000-0005-0000-0000-0000250B0000}"/>
    <cellStyle name="20% - Accent5 11" xfId="31144" hidden="1" xr:uid="{00000000-0005-0000-0000-00003A0B0000}"/>
    <cellStyle name="20% - Accent5 11" xfId="34011" hidden="1" xr:uid="{00000000-0005-0000-0000-0000530B0000}"/>
    <cellStyle name="20% - Accent5 11" xfId="1255" hidden="1" xr:uid="{00000000-0005-0000-0000-00000E0B0000}"/>
    <cellStyle name="20% - Accent5 11" xfId="29418" hidden="1" xr:uid="{00000000-0005-0000-0000-0000290B0000}"/>
    <cellStyle name="20% - Accent5 11" xfId="29497" hidden="1" xr:uid="{00000000-0005-0000-0000-00002A0B0000}"/>
    <cellStyle name="20% - Accent5 11" xfId="29578" hidden="1" xr:uid="{00000000-0005-0000-0000-00002B0B0000}"/>
    <cellStyle name="20% - Accent5 11" xfId="28757" hidden="1" xr:uid="{00000000-0005-0000-0000-0000270B0000}"/>
    <cellStyle name="20% - Accent5 11" xfId="31946" hidden="1" xr:uid="{00000000-0005-0000-0000-00004B0B0000}"/>
    <cellStyle name="20% - Accent5 11" xfId="33262" hidden="1" xr:uid="{00000000-0005-0000-0000-00004C0B0000}"/>
    <cellStyle name="20% - Accent5 11" xfId="33337" hidden="1" xr:uid="{00000000-0005-0000-0000-00004D0B0000}"/>
    <cellStyle name="20% - Accent5 11" xfId="33415" hidden="1" xr:uid="{00000000-0005-0000-0000-00004E0B0000}"/>
    <cellStyle name="20% - Accent5 11" xfId="31471" hidden="1" xr:uid="{00000000-0005-0000-0000-00003E0B0000}"/>
    <cellStyle name="20% - Accent5 11" xfId="31549" hidden="1" xr:uid="{00000000-0005-0000-0000-00003F0B0000}"/>
    <cellStyle name="20% - Accent5 11" xfId="32135" hidden="1" xr:uid="{00000000-0005-0000-0000-0000400B0000}"/>
    <cellStyle name="20% - Accent5 11" xfId="32210" hidden="1" xr:uid="{00000000-0005-0000-0000-0000410B0000}"/>
    <cellStyle name="20% - Accent5 11" xfId="32289" hidden="1" xr:uid="{00000000-0005-0000-0000-0000420B0000}"/>
    <cellStyle name="20% - Accent5 11" xfId="32370" hidden="1" xr:uid="{00000000-0005-0000-0000-0000430B0000}"/>
    <cellStyle name="20% - Accent5 11" xfId="31884" hidden="1" xr:uid="{00000000-0005-0000-0000-0000440B0000}"/>
    <cellStyle name="20% - Accent5 11" xfId="31868" hidden="1" xr:uid="{00000000-0005-0000-0000-0000450B0000}"/>
    <cellStyle name="20% - Accent5 11" xfId="32730" hidden="1" xr:uid="{00000000-0005-0000-0000-0000460B0000}"/>
    <cellStyle name="20% - Accent5 11" xfId="32805" hidden="1" xr:uid="{00000000-0005-0000-0000-0000470B0000}"/>
    <cellStyle name="20% - Accent5 11" xfId="32883" hidden="1" xr:uid="{00000000-0005-0000-0000-0000480B0000}"/>
    <cellStyle name="20% - Accent5 11" xfId="32941" hidden="1" xr:uid="{00000000-0005-0000-0000-0000490B0000}"/>
    <cellStyle name="20% - Accent5 11" xfId="32490" hidden="1" xr:uid="{00000000-0005-0000-0000-00004A0B0000}"/>
    <cellStyle name="20% - Accent5 11" xfId="30623" hidden="1" xr:uid="{00000000-0005-0000-0000-0000360B0000}"/>
    <cellStyle name="20% - Accent5 11" xfId="30807" hidden="1" xr:uid="{00000000-0005-0000-0000-0000370B0000}"/>
    <cellStyle name="20% - Accent5 11" xfId="29154" hidden="1" xr:uid="{00000000-0005-0000-0000-0000330B0000}"/>
    <cellStyle name="20% - Accent5 11" xfId="25766" hidden="1" xr:uid="{00000000-0005-0000-0000-0000220B0000}"/>
    <cellStyle name="20% - Accent5 11" xfId="29092" hidden="1" xr:uid="{00000000-0005-0000-0000-00002C0B0000}"/>
    <cellStyle name="20% - Accent5 12" xfId="2898" hidden="1" xr:uid="{00000000-0005-0000-0000-0000550B0000}"/>
    <cellStyle name="20% - Accent5 12" xfId="1632" hidden="1" xr:uid="{00000000-0005-0000-0000-0000540B0000}"/>
    <cellStyle name="20% - Accent5 12" xfId="21412" hidden="1" xr:uid="{00000000-0005-0000-0000-00005A0B0000}"/>
    <cellStyle name="20% - Accent5 12" xfId="31562" hidden="1" xr:uid="{00000000-0005-0000-0000-0000640B0000}"/>
    <cellStyle name="20% - Accent5 12" xfId="28885" hidden="1" xr:uid="{00000000-0005-0000-0000-00005D0B0000}"/>
    <cellStyle name="20% - Accent5 12" xfId="29608" hidden="1" xr:uid="{00000000-0005-0000-0000-00005E0B0000}"/>
    <cellStyle name="20% - Accent5 12" xfId="9524" hidden="1" xr:uid="{00000000-0005-0000-0000-0000560B0000}"/>
    <cellStyle name="20% - Accent5 12" xfId="32966" hidden="1" xr:uid="{00000000-0005-0000-0000-0000680B0000}"/>
    <cellStyle name="20% - Accent5 12" xfId="30174" hidden="1" xr:uid="{00000000-0005-0000-0000-0000600B0000}"/>
    <cellStyle name="20% - Accent5 12" xfId="15775" hidden="1" xr:uid="{00000000-0005-0000-0000-0000580B0000}"/>
    <cellStyle name="20% - Accent5 12" xfId="18143" hidden="1" xr:uid="{00000000-0005-0000-0000-0000590B0000}"/>
    <cellStyle name="20% - Accent5 12" xfId="30997" hidden="1" xr:uid="{00000000-0005-0000-0000-0000630B0000}"/>
    <cellStyle name="20% - Accent5 12" xfId="28770" hidden="1" xr:uid="{00000000-0005-0000-0000-00005C0B0000}"/>
    <cellStyle name="20% - Accent5 12" xfId="32400" hidden="1" xr:uid="{00000000-0005-0000-0000-0000660B0000}"/>
    <cellStyle name="20% - Accent5 12" xfId="32573" hidden="1" xr:uid="{00000000-0005-0000-0000-0000670B0000}"/>
    <cellStyle name="20% - Accent5 12" xfId="29781" hidden="1" xr:uid="{00000000-0005-0000-0000-00005F0B0000}"/>
    <cellStyle name="20% - Accent5 12" xfId="12037" hidden="1" xr:uid="{00000000-0005-0000-0000-0000570B0000}"/>
    <cellStyle name="20% - Accent5 12" xfId="33114" hidden="1" xr:uid="{00000000-0005-0000-0000-0000690B0000}"/>
    <cellStyle name="20% - Accent5 12" xfId="30322" hidden="1" xr:uid="{00000000-0005-0000-0000-0000610B0000}"/>
    <cellStyle name="20% - Accent5 12" xfId="30660" hidden="1" xr:uid="{00000000-0005-0000-0000-0000620B0000}"/>
    <cellStyle name="20% - Accent5 12" xfId="24596" hidden="1" xr:uid="{00000000-0005-0000-0000-00005B0B0000}"/>
    <cellStyle name="20% - Accent5 12" xfId="31677" hidden="1" xr:uid="{00000000-0005-0000-0000-0000650B0000}"/>
    <cellStyle name="20% - Accent5 12" xfId="33789" hidden="1" xr:uid="{00000000-0005-0000-0000-00006B0B0000}"/>
    <cellStyle name="20% - Accent5 12" xfId="33452" hidden="1" xr:uid="{00000000-0005-0000-0000-00006A0B0000}"/>
    <cellStyle name="20% - Accent5 2" xfId="34053" xr:uid="{C7A8D064-CAF7-49C9-99CC-9263053C5EE4}"/>
    <cellStyle name="20% - Accent5 3 2 3 2" xfId="1711" hidden="1" xr:uid="{00000000-0005-0000-0000-00006C0B0000}"/>
    <cellStyle name="20% - Accent5 3 2 3 2" xfId="33042" hidden="1" xr:uid="{00000000-0005-0000-0000-0000800B0000}"/>
    <cellStyle name="20% - Accent5 3 2 3 2" xfId="28846" hidden="1" xr:uid="{00000000-0005-0000-0000-0000740B0000}"/>
    <cellStyle name="20% - Accent5 3 2 3 2" xfId="33528" hidden="1" xr:uid="{00000000-0005-0000-0000-0000820B0000}"/>
    <cellStyle name="20% - Accent5 3 2 3 2" xfId="18222" hidden="1" xr:uid="{00000000-0005-0000-0000-0000710B0000}"/>
    <cellStyle name="20% - Accent5 3 2 3 2" xfId="29857" hidden="1" xr:uid="{00000000-0005-0000-0000-0000770B0000}"/>
    <cellStyle name="20% - Accent5 3 2 3 2" xfId="24675" hidden="1" xr:uid="{00000000-0005-0000-0000-0000730B0000}"/>
    <cellStyle name="20% - Accent5 3 2 3 2" xfId="15854" hidden="1" xr:uid="{00000000-0005-0000-0000-0000700B0000}"/>
    <cellStyle name="20% - Accent5 3 2 3 2" xfId="28961" hidden="1" xr:uid="{00000000-0005-0000-0000-0000750B0000}"/>
    <cellStyle name="20% - Accent5 3 2 3 2" xfId="21491" hidden="1" xr:uid="{00000000-0005-0000-0000-0000720B0000}"/>
    <cellStyle name="20% - Accent5 3 2 3 2" xfId="9603" hidden="1" xr:uid="{00000000-0005-0000-0000-00006E0B0000}"/>
    <cellStyle name="20% - Accent5 3 2 3 2" xfId="12116" hidden="1" xr:uid="{00000000-0005-0000-0000-00006F0B0000}"/>
    <cellStyle name="20% - Accent5 3 2 3 2" xfId="32476" hidden="1" xr:uid="{00000000-0005-0000-0000-00007E0B0000}"/>
    <cellStyle name="20% - Accent5 3 2 3 2" xfId="2977" hidden="1" xr:uid="{00000000-0005-0000-0000-00006D0B0000}"/>
    <cellStyle name="20% - Accent5 3 2 3 2" xfId="31073" hidden="1" xr:uid="{00000000-0005-0000-0000-00007B0B0000}"/>
    <cellStyle name="20% - Accent5 3 2 3 2" xfId="33190" hidden="1" xr:uid="{00000000-0005-0000-0000-0000810B0000}"/>
    <cellStyle name="20% - Accent5 3 2 3 2" xfId="31753" hidden="1" xr:uid="{00000000-0005-0000-0000-00007D0B0000}"/>
    <cellStyle name="20% - Accent5 3 2 3 2" xfId="30736" hidden="1" xr:uid="{00000000-0005-0000-0000-00007A0B0000}"/>
    <cellStyle name="20% - Accent5 3 2 3 2" xfId="32649" hidden="1" xr:uid="{00000000-0005-0000-0000-00007F0B0000}"/>
    <cellStyle name="20% - Accent5 3 2 3 2" xfId="31638" hidden="1" xr:uid="{00000000-0005-0000-0000-00007C0B0000}"/>
    <cellStyle name="20% - Accent5 3 2 3 2" xfId="30250" hidden="1" xr:uid="{00000000-0005-0000-0000-0000780B0000}"/>
    <cellStyle name="20% - Accent5 3 2 3 2" xfId="30398" hidden="1" xr:uid="{00000000-0005-0000-0000-0000790B0000}"/>
    <cellStyle name="20% - Accent5 3 2 3 2" xfId="29684" hidden="1" xr:uid="{00000000-0005-0000-0000-0000760B0000}"/>
    <cellStyle name="20% - Accent5 3 2 3 2" xfId="33865" hidden="1" xr:uid="{00000000-0005-0000-0000-0000830B0000}"/>
    <cellStyle name="20% - Accent5 3 2 4 2" xfId="1670" hidden="1" xr:uid="{00000000-0005-0000-0000-0000840B0000}"/>
    <cellStyle name="20% - Accent5 3 2 4 2" xfId="33001" hidden="1" xr:uid="{00000000-0005-0000-0000-0000980B0000}"/>
    <cellStyle name="20% - Accent5 3 2 4 2" xfId="28805" hidden="1" xr:uid="{00000000-0005-0000-0000-00008C0B0000}"/>
    <cellStyle name="20% - Accent5 3 2 4 2" xfId="33487" hidden="1" xr:uid="{00000000-0005-0000-0000-00009A0B0000}"/>
    <cellStyle name="20% - Accent5 3 2 4 2" xfId="18181" hidden="1" xr:uid="{00000000-0005-0000-0000-0000890B0000}"/>
    <cellStyle name="20% - Accent5 3 2 4 2" xfId="29816" hidden="1" xr:uid="{00000000-0005-0000-0000-00008F0B0000}"/>
    <cellStyle name="20% - Accent5 3 2 4 2" xfId="24634" hidden="1" xr:uid="{00000000-0005-0000-0000-00008B0B0000}"/>
    <cellStyle name="20% - Accent5 3 2 4 2" xfId="15813" hidden="1" xr:uid="{00000000-0005-0000-0000-0000880B0000}"/>
    <cellStyle name="20% - Accent5 3 2 4 2" xfId="28920" hidden="1" xr:uid="{00000000-0005-0000-0000-00008D0B0000}"/>
    <cellStyle name="20% - Accent5 3 2 4 2" xfId="21450" hidden="1" xr:uid="{00000000-0005-0000-0000-00008A0B0000}"/>
    <cellStyle name="20% - Accent5 3 2 4 2" xfId="9562" hidden="1" xr:uid="{00000000-0005-0000-0000-0000860B0000}"/>
    <cellStyle name="20% - Accent5 3 2 4 2" xfId="12075" hidden="1" xr:uid="{00000000-0005-0000-0000-0000870B0000}"/>
    <cellStyle name="20% - Accent5 3 2 4 2" xfId="32435" hidden="1" xr:uid="{00000000-0005-0000-0000-0000960B0000}"/>
    <cellStyle name="20% - Accent5 3 2 4 2" xfId="2936" hidden="1" xr:uid="{00000000-0005-0000-0000-0000850B0000}"/>
    <cellStyle name="20% - Accent5 3 2 4 2" xfId="31032" hidden="1" xr:uid="{00000000-0005-0000-0000-0000930B0000}"/>
    <cellStyle name="20% - Accent5 3 2 4 2" xfId="33149" hidden="1" xr:uid="{00000000-0005-0000-0000-0000990B0000}"/>
    <cellStyle name="20% - Accent5 3 2 4 2" xfId="31712" hidden="1" xr:uid="{00000000-0005-0000-0000-0000950B0000}"/>
    <cellStyle name="20% - Accent5 3 2 4 2" xfId="30695" hidden="1" xr:uid="{00000000-0005-0000-0000-0000920B0000}"/>
    <cellStyle name="20% - Accent5 3 2 4 2" xfId="32608" hidden="1" xr:uid="{00000000-0005-0000-0000-0000970B0000}"/>
    <cellStyle name="20% - Accent5 3 2 4 2" xfId="31597" hidden="1" xr:uid="{00000000-0005-0000-0000-0000940B0000}"/>
    <cellStyle name="20% - Accent5 3 2 4 2" xfId="30209" hidden="1" xr:uid="{00000000-0005-0000-0000-0000900B0000}"/>
    <cellStyle name="20% - Accent5 3 2 4 2" xfId="30357" hidden="1" xr:uid="{00000000-0005-0000-0000-0000910B0000}"/>
    <cellStyle name="20% - Accent5 3 2 4 2" xfId="29643" hidden="1" xr:uid="{00000000-0005-0000-0000-00008E0B0000}"/>
    <cellStyle name="20% - Accent5 3 2 4 2" xfId="33824" hidden="1" xr:uid="{00000000-0005-0000-0000-00009B0B0000}"/>
    <cellStyle name="20% - Accent5 3 3 3 2" xfId="1669" hidden="1" xr:uid="{00000000-0005-0000-0000-00009C0B0000}"/>
    <cellStyle name="20% - Accent5 3 3 3 2" xfId="33000" hidden="1" xr:uid="{00000000-0005-0000-0000-0000B00B0000}"/>
    <cellStyle name="20% - Accent5 3 3 3 2" xfId="28804" hidden="1" xr:uid="{00000000-0005-0000-0000-0000A40B0000}"/>
    <cellStyle name="20% - Accent5 3 3 3 2" xfId="33486" hidden="1" xr:uid="{00000000-0005-0000-0000-0000B20B0000}"/>
    <cellStyle name="20% - Accent5 3 3 3 2" xfId="18180" hidden="1" xr:uid="{00000000-0005-0000-0000-0000A10B0000}"/>
    <cellStyle name="20% - Accent5 3 3 3 2" xfId="29815" hidden="1" xr:uid="{00000000-0005-0000-0000-0000A70B0000}"/>
    <cellStyle name="20% - Accent5 3 3 3 2" xfId="24633" hidden="1" xr:uid="{00000000-0005-0000-0000-0000A30B0000}"/>
    <cellStyle name="20% - Accent5 3 3 3 2" xfId="15812" hidden="1" xr:uid="{00000000-0005-0000-0000-0000A00B0000}"/>
    <cellStyle name="20% - Accent5 3 3 3 2" xfId="28919" hidden="1" xr:uid="{00000000-0005-0000-0000-0000A50B0000}"/>
    <cellStyle name="20% - Accent5 3 3 3 2" xfId="21449" hidden="1" xr:uid="{00000000-0005-0000-0000-0000A20B0000}"/>
    <cellStyle name="20% - Accent5 3 3 3 2" xfId="9561" hidden="1" xr:uid="{00000000-0005-0000-0000-00009E0B0000}"/>
    <cellStyle name="20% - Accent5 3 3 3 2" xfId="12074" hidden="1" xr:uid="{00000000-0005-0000-0000-00009F0B0000}"/>
    <cellStyle name="20% - Accent5 3 3 3 2" xfId="32434" hidden="1" xr:uid="{00000000-0005-0000-0000-0000AE0B0000}"/>
    <cellStyle name="20% - Accent5 3 3 3 2" xfId="2935" hidden="1" xr:uid="{00000000-0005-0000-0000-00009D0B0000}"/>
    <cellStyle name="20% - Accent5 3 3 3 2" xfId="31031" hidden="1" xr:uid="{00000000-0005-0000-0000-0000AB0B0000}"/>
    <cellStyle name="20% - Accent5 3 3 3 2" xfId="33148" hidden="1" xr:uid="{00000000-0005-0000-0000-0000B10B0000}"/>
    <cellStyle name="20% - Accent5 3 3 3 2" xfId="31711" hidden="1" xr:uid="{00000000-0005-0000-0000-0000AD0B0000}"/>
    <cellStyle name="20% - Accent5 3 3 3 2" xfId="30694" hidden="1" xr:uid="{00000000-0005-0000-0000-0000AA0B0000}"/>
    <cellStyle name="20% - Accent5 3 3 3 2" xfId="32607" hidden="1" xr:uid="{00000000-0005-0000-0000-0000AF0B0000}"/>
    <cellStyle name="20% - Accent5 3 3 3 2" xfId="31596" hidden="1" xr:uid="{00000000-0005-0000-0000-0000AC0B0000}"/>
    <cellStyle name="20% - Accent5 3 3 3 2" xfId="30208" hidden="1" xr:uid="{00000000-0005-0000-0000-0000A80B0000}"/>
    <cellStyle name="20% - Accent5 3 3 3 2" xfId="30356" hidden="1" xr:uid="{00000000-0005-0000-0000-0000A90B0000}"/>
    <cellStyle name="20% - Accent5 3 3 3 2" xfId="29642" hidden="1" xr:uid="{00000000-0005-0000-0000-0000A60B0000}"/>
    <cellStyle name="20% - Accent5 3 3 3 2" xfId="33823" hidden="1" xr:uid="{00000000-0005-0000-0000-0000B30B0000}"/>
    <cellStyle name="20% - Accent5 4 2 2" xfId="1671" hidden="1" xr:uid="{00000000-0005-0000-0000-0000B40B0000}"/>
    <cellStyle name="20% - Accent5 4 2 2" xfId="33002" hidden="1" xr:uid="{00000000-0005-0000-0000-0000C80B0000}"/>
    <cellStyle name="20% - Accent5 4 2 2" xfId="28806" hidden="1" xr:uid="{00000000-0005-0000-0000-0000BC0B0000}"/>
    <cellStyle name="20% - Accent5 4 2 2" xfId="33488" hidden="1" xr:uid="{00000000-0005-0000-0000-0000CA0B0000}"/>
    <cellStyle name="20% - Accent5 4 2 2" xfId="18182" hidden="1" xr:uid="{00000000-0005-0000-0000-0000B90B0000}"/>
    <cellStyle name="20% - Accent5 4 2 2" xfId="29817" hidden="1" xr:uid="{00000000-0005-0000-0000-0000BF0B0000}"/>
    <cellStyle name="20% - Accent5 4 2 2" xfId="24635" hidden="1" xr:uid="{00000000-0005-0000-0000-0000BB0B0000}"/>
    <cellStyle name="20% - Accent5 4 2 2" xfId="15814" hidden="1" xr:uid="{00000000-0005-0000-0000-0000B80B0000}"/>
    <cellStyle name="20% - Accent5 4 2 2" xfId="28921" hidden="1" xr:uid="{00000000-0005-0000-0000-0000BD0B0000}"/>
    <cellStyle name="20% - Accent5 4 2 2" xfId="21451" hidden="1" xr:uid="{00000000-0005-0000-0000-0000BA0B0000}"/>
    <cellStyle name="20% - Accent5 4 2 2" xfId="9563" hidden="1" xr:uid="{00000000-0005-0000-0000-0000B60B0000}"/>
    <cellStyle name="20% - Accent5 4 2 2" xfId="12076" hidden="1" xr:uid="{00000000-0005-0000-0000-0000B70B0000}"/>
    <cellStyle name="20% - Accent5 4 2 2" xfId="32436" hidden="1" xr:uid="{00000000-0005-0000-0000-0000C60B0000}"/>
    <cellStyle name="20% - Accent5 4 2 2" xfId="2937" hidden="1" xr:uid="{00000000-0005-0000-0000-0000B50B0000}"/>
    <cellStyle name="20% - Accent5 4 2 2" xfId="31033" hidden="1" xr:uid="{00000000-0005-0000-0000-0000C30B0000}"/>
    <cellStyle name="20% - Accent5 4 2 2" xfId="33150" hidden="1" xr:uid="{00000000-0005-0000-0000-0000C90B0000}"/>
    <cellStyle name="20% - Accent5 4 2 2" xfId="31713" hidden="1" xr:uid="{00000000-0005-0000-0000-0000C50B0000}"/>
    <cellStyle name="20% - Accent5 4 2 2" xfId="30696" hidden="1" xr:uid="{00000000-0005-0000-0000-0000C20B0000}"/>
    <cellStyle name="20% - Accent5 4 2 2" xfId="32609" hidden="1" xr:uid="{00000000-0005-0000-0000-0000C70B0000}"/>
    <cellStyle name="20% - Accent5 4 2 2" xfId="31598" hidden="1" xr:uid="{00000000-0005-0000-0000-0000C40B0000}"/>
    <cellStyle name="20% - Accent5 4 2 2" xfId="30210" hidden="1" xr:uid="{00000000-0005-0000-0000-0000C00B0000}"/>
    <cellStyle name="20% - Accent5 4 2 2" xfId="30358" hidden="1" xr:uid="{00000000-0005-0000-0000-0000C10B0000}"/>
    <cellStyle name="20% - Accent5 4 2 2" xfId="29644" hidden="1" xr:uid="{00000000-0005-0000-0000-0000BE0B0000}"/>
    <cellStyle name="20% - Accent5 4 2 2" xfId="33825" hidden="1" xr:uid="{00000000-0005-0000-0000-0000CB0B0000}"/>
    <cellStyle name="20% - Accent5 4 3" xfId="1649" hidden="1" xr:uid="{00000000-0005-0000-0000-0000CC0B0000}"/>
    <cellStyle name="20% - Accent5 4 3" xfId="32980" hidden="1" xr:uid="{00000000-0005-0000-0000-0000E00B0000}"/>
    <cellStyle name="20% - Accent5 4 3" xfId="28784" hidden="1" xr:uid="{00000000-0005-0000-0000-0000D40B0000}"/>
    <cellStyle name="20% - Accent5 4 3" xfId="33466" hidden="1" xr:uid="{00000000-0005-0000-0000-0000E20B0000}"/>
    <cellStyle name="20% - Accent5 4 3" xfId="18160" hidden="1" xr:uid="{00000000-0005-0000-0000-0000D10B0000}"/>
    <cellStyle name="20% - Accent5 4 3" xfId="29795" hidden="1" xr:uid="{00000000-0005-0000-0000-0000D70B0000}"/>
    <cellStyle name="20% - Accent5 4 3" xfId="24613" hidden="1" xr:uid="{00000000-0005-0000-0000-0000D30B0000}"/>
    <cellStyle name="20% - Accent5 4 3" xfId="15792" hidden="1" xr:uid="{00000000-0005-0000-0000-0000D00B0000}"/>
    <cellStyle name="20% - Accent5 4 3" xfId="28899" hidden="1" xr:uid="{00000000-0005-0000-0000-0000D50B0000}"/>
    <cellStyle name="20% - Accent5 4 3" xfId="21429" hidden="1" xr:uid="{00000000-0005-0000-0000-0000D20B0000}"/>
    <cellStyle name="20% - Accent5 4 3" xfId="9541" hidden="1" xr:uid="{00000000-0005-0000-0000-0000CE0B0000}"/>
    <cellStyle name="20% - Accent5 4 3" xfId="12054" hidden="1" xr:uid="{00000000-0005-0000-0000-0000CF0B0000}"/>
    <cellStyle name="20% - Accent5 4 3" xfId="32414" hidden="1" xr:uid="{00000000-0005-0000-0000-0000DE0B0000}"/>
    <cellStyle name="20% - Accent5 4 3" xfId="2915" hidden="1" xr:uid="{00000000-0005-0000-0000-0000CD0B0000}"/>
    <cellStyle name="20% - Accent5 4 3" xfId="31011" hidden="1" xr:uid="{00000000-0005-0000-0000-0000DB0B0000}"/>
    <cellStyle name="20% - Accent5 4 3" xfId="33128" hidden="1" xr:uid="{00000000-0005-0000-0000-0000E10B0000}"/>
    <cellStyle name="20% - Accent5 4 3" xfId="31691" hidden="1" xr:uid="{00000000-0005-0000-0000-0000DD0B0000}"/>
    <cellStyle name="20% - Accent5 4 3" xfId="30674" hidden="1" xr:uid="{00000000-0005-0000-0000-0000DA0B0000}"/>
    <cellStyle name="20% - Accent5 4 3" xfId="32587" hidden="1" xr:uid="{00000000-0005-0000-0000-0000DF0B0000}"/>
    <cellStyle name="20% - Accent5 4 3" xfId="31576" hidden="1" xr:uid="{00000000-0005-0000-0000-0000DC0B0000}"/>
    <cellStyle name="20% - Accent5 4 3" xfId="30188" hidden="1" xr:uid="{00000000-0005-0000-0000-0000D80B0000}"/>
    <cellStyle name="20% - Accent5 4 3" xfId="30336" hidden="1" xr:uid="{00000000-0005-0000-0000-0000D90B0000}"/>
    <cellStyle name="20% - Accent5 4 3" xfId="29622" hidden="1" xr:uid="{00000000-0005-0000-0000-0000D60B0000}"/>
    <cellStyle name="20% - Accent5 4 3" xfId="33803" hidden="1" xr:uid="{00000000-0005-0000-0000-0000E30B0000}"/>
    <cellStyle name="20% - Accent5 6" xfId="25833" hidden="1" xr:uid="{00000000-0005-0000-0000-0000FB0B0000}"/>
    <cellStyle name="20% - Accent5 6" xfId="5999" hidden="1" xr:uid="{00000000-0005-0000-0000-0000EB0B0000}"/>
    <cellStyle name="20% - Accent5 6" xfId="20686" hidden="1" xr:uid="{00000000-0005-0000-0000-0000F70B0000}"/>
    <cellStyle name="20% - Accent5 6" xfId="22667" hidden="1" xr:uid="{00000000-0005-0000-0000-0000F80B0000}"/>
    <cellStyle name="20% - Accent5 6" xfId="23882" hidden="1" xr:uid="{00000000-0005-0000-0000-0000FA0B0000}"/>
    <cellStyle name="20% - Accent5 6" xfId="11153" hidden="1" xr:uid="{00000000-0005-0000-0000-0000F10B0000}"/>
    <cellStyle name="20% - Accent5 6" xfId="14101" hidden="1" xr:uid="{00000000-0005-0000-0000-0000F20B0000}"/>
    <cellStyle name="20% - Accent5 6" xfId="13673" hidden="1" xr:uid="{00000000-0005-0000-0000-0000F00B0000}"/>
    <cellStyle name="20% - Accent5 6" xfId="17405" hidden="1" xr:uid="{00000000-0005-0000-0000-0000F40B0000}"/>
    <cellStyle name="20% - Accent5 6" xfId="19414" hidden="1" xr:uid="{00000000-0005-0000-0000-0000F50B0000}"/>
    <cellStyle name="20% - Accent5 6" xfId="6554" hidden="1" xr:uid="{00000000-0005-0000-0000-0000E80B0000}"/>
    <cellStyle name="20% - Accent5 6" xfId="423" hidden="1" xr:uid="{00000000-0005-0000-0000-0000E40B0000}"/>
    <cellStyle name="20% - Accent5 6" xfId="19756" hidden="1" xr:uid="{00000000-0005-0000-0000-0000F60B0000}"/>
    <cellStyle name="20% - Accent5 6" xfId="1002" hidden="1" xr:uid="{00000000-0005-0000-0000-0000E60B0000}"/>
    <cellStyle name="20% - Accent5 6" xfId="1344" hidden="1" xr:uid="{00000000-0005-0000-0000-0000E70B0000}"/>
    <cellStyle name="20% - Accent5 6" xfId="666" hidden="1" xr:uid="{00000000-0005-0000-0000-0000E50B0000}"/>
    <cellStyle name="20% - Accent5 6" xfId="6892" hidden="1" xr:uid="{00000000-0005-0000-0000-0000E90B0000}"/>
    <cellStyle name="20% - Accent5 6" xfId="7236" hidden="1" xr:uid="{00000000-0005-0000-0000-0000EA0B0000}"/>
    <cellStyle name="20% - Accent5 6" xfId="23009" hidden="1" xr:uid="{00000000-0005-0000-0000-0000F90B0000}"/>
    <cellStyle name="20% - Accent5 6" xfId="7717" hidden="1" xr:uid="{00000000-0005-0000-0000-0000EC0B0000}"/>
    <cellStyle name="20% - Accent5 6" xfId="5392" hidden="1" xr:uid="{00000000-0005-0000-0000-0000ED0B0000}"/>
    <cellStyle name="20% - Accent5 6" xfId="11260" hidden="1" xr:uid="{00000000-0005-0000-0000-0000EE0B0000}"/>
    <cellStyle name="20% - Accent5 6" xfId="4949" hidden="1" xr:uid="{00000000-0005-0000-0000-0000F30B0000}"/>
    <cellStyle name="20% - Accent5 6" xfId="13331" hidden="1" xr:uid="{00000000-0005-0000-0000-0000EF0B0000}"/>
    <cellStyle name="20% - Accent5 6" xfId="28461" hidden="1" xr:uid="{00000000-0005-0000-0000-0000FC0B0000}"/>
    <cellStyle name="20% - Accent5 6" xfId="28541" hidden="1" xr:uid="{00000000-0005-0000-0000-0000FD0B0000}"/>
    <cellStyle name="20% - Accent5 6" xfId="28619" hidden="1" xr:uid="{00000000-0005-0000-0000-0000FE0B0000}"/>
    <cellStyle name="20% - Accent5 6" xfId="28697" hidden="1" xr:uid="{00000000-0005-0000-0000-0000FF0B0000}"/>
    <cellStyle name="20% - Accent5 6" xfId="29279" hidden="1" xr:uid="{00000000-0005-0000-0000-0000000C0000}"/>
    <cellStyle name="20% - Accent5 6" xfId="29358" hidden="1" xr:uid="{00000000-0005-0000-0000-0000010C0000}"/>
    <cellStyle name="20% - Accent5 6" xfId="29437" hidden="1" xr:uid="{00000000-0005-0000-0000-0000020C0000}"/>
    <cellStyle name="20% - Accent5 6" xfId="29213" hidden="1" xr:uid="{00000000-0005-0000-0000-0000030C0000}"/>
    <cellStyle name="20% - Accent5 6" xfId="29520" hidden="1" xr:uid="{00000000-0005-0000-0000-0000040C0000}"/>
    <cellStyle name="20% - Accent5 6" xfId="29133" hidden="1" xr:uid="{00000000-0005-0000-0000-0000050C0000}"/>
    <cellStyle name="20% - Accent5 6" xfId="29753" hidden="1" xr:uid="{00000000-0005-0000-0000-0000060C0000}"/>
    <cellStyle name="20% - Accent5 6" xfId="29953" hidden="1" xr:uid="{00000000-0005-0000-0000-0000070C0000}"/>
    <cellStyle name="20% - Accent5 6" xfId="30031" hidden="1" xr:uid="{00000000-0005-0000-0000-0000080C0000}"/>
    <cellStyle name="20% - Accent5 6" xfId="29750" hidden="1" xr:uid="{00000000-0005-0000-0000-0000090C0000}"/>
    <cellStyle name="20% - Accent5 6" xfId="30108" hidden="1" xr:uid="{00000000-0005-0000-0000-00000A0C0000}"/>
    <cellStyle name="20% - Accent5 6" xfId="29074" hidden="1" xr:uid="{00000000-0005-0000-0000-00000B0C0000}"/>
    <cellStyle name="20% - Accent5 6" xfId="30299" hidden="1" xr:uid="{00000000-0005-0000-0000-00000C0C0000}"/>
    <cellStyle name="20% - Accent5 6" xfId="30485" hidden="1" xr:uid="{00000000-0005-0000-0000-00000D0C0000}"/>
    <cellStyle name="20% - Accent5 6" xfId="30563" hidden="1" xr:uid="{00000000-0005-0000-0000-00000E0C0000}"/>
    <cellStyle name="20% - Accent5 6" xfId="30640" hidden="1" xr:uid="{00000000-0005-0000-0000-00000F0C0000}"/>
    <cellStyle name="20% - Accent5 6" xfId="30822" hidden="1" xr:uid="{00000000-0005-0000-0000-0000100C0000}"/>
    <cellStyle name="20% - Accent5 6" xfId="30900" hidden="1" xr:uid="{00000000-0005-0000-0000-0000110C0000}"/>
    <cellStyle name="20% - Accent5 6" xfId="30977" hidden="1" xr:uid="{00000000-0005-0000-0000-0000120C0000}"/>
    <cellStyle name="20% - Accent5 6" xfId="31159" hidden="1" xr:uid="{00000000-0005-0000-0000-0000130C0000}"/>
    <cellStyle name="20% - Accent5 6" xfId="33951" hidden="1" xr:uid="{00000000-0005-0000-0000-00002B0C0000}"/>
    <cellStyle name="20% - Accent5 6" xfId="32005" hidden="1" xr:uid="{00000000-0005-0000-0000-00001B0C0000}"/>
    <cellStyle name="20% - Accent5 6" xfId="33432" hidden="1" xr:uid="{00000000-0005-0000-0000-0000270C0000}"/>
    <cellStyle name="20% - Accent5 6" xfId="33614" hidden="1" xr:uid="{00000000-0005-0000-0000-0000280C0000}"/>
    <cellStyle name="20% - Accent5 6" xfId="33769" hidden="1" xr:uid="{00000000-0005-0000-0000-00002A0C0000}"/>
    <cellStyle name="20% - Accent5 6" xfId="32542" hidden="1" xr:uid="{00000000-0005-0000-0000-0000210C0000}"/>
    <cellStyle name="20% - Accent5 6" xfId="32900" hidden="1" xr:uid="{00000000-0005-0000-0000-0000220C0000}"/>
    <cellStyle name="20% - Accent5 6" xfId="32823" hidden="1" xr:uid="{00000000-0005-0000-0000-0000200C0000}"/>
    <cellStyle name="20% - Accent5 6" xfId="33091" hidden="1" xr:uid="{00000000-0005-0000-0000-0000240C0000}"/>
    <cellStyle name="20% - Accent5 6" xfId="33277" hidden="1" xr:uid="{00000000-0005-0000-0000-0000250C0000}"/>
    <cellStyle name="20% - Accent5 6" xfId="32071" hidden="1" xr:uid="{00000000-0005-0000-0000-0000180C0000}"/>
    <cellStyle name="20% - Accent5 6" xfId="31253" hidden="1" xr:uid="{00000000-0005-0000-0000-0000140C0000}"/>
    <cellStyle name="20% - Accent5 6" xfId="33355" hidden="1" xr:uid="{00000000-0005-0000-0000-0000260C0000}"/>
    <cellStyle name="20% - Accent5 6" xfId="31411" hidden="1" xr:uid="{00000000-0005-0000-0000-0000160C0000}"/>
    <cellStyle name="20% - Accent5 6" xfId="31489" hidden="1" xr:uid="{00000000-0005-0000-0000-0000170C0000}"/>
    <cellStyle name="20% - Accent5 6" xfId="31333" hidden="1" xr:uid="{00000000-0005-0000-0000-0000150C0000}"/>
    <cellStyle name="20% - Accent5 6" xfId="32150" hidden="1" xr:uid="{00000000-0005-0000-0000-0000190C0000}"/>
    <cellStyle name="20% - Accent5 6" xfId="32229" hidden="1" xr:uid="{00000000-0005-0000-0000-00001A0C0000}"/>
    <cellStyle name="20% - Accent5 6" xfId="33692" hidden="1" xr:uid="{00000000-0005-0000-0000-0000290C0000}"/>
    <cellStyle name="20% - Accent5 6" xfId="32312" hidden="1" xr:uid="{00000000-0005-0000-0000-00001C0C0000}"/>
    <cellStyle name="20% - Accent5 6" xfId="31925" hidden="1" xr:uid="{00000000-0005-0000-0000-00001D0C0000}"/>
    <cellStyle name="20% - Accent5 6" xfId="32545" hidden="1" xr:uid="{00000000-0005-0000-0000-00001E0C0000}"/>
    <cellStyle name="20% - Accent5 6" xfId="31866" hidden="1" xr:uid="{00000000-0005-0000-0000-0000230C0000}"/>
    <cellStyle name="20% - Accent5 6" xfId="32745" hidden="1" xr:uid="{00000000-0005-0000-0000-00001F0C0000}"/>
    <cellStyle name="20% - Accent5 7" xfId="7931" hidden="1" xr:uid="{00000000-0005-0000-0000-00003B0C0000}"/>
    <cellStyle name="20% - Accent5 7" xfId="14245" hidden="1" xr:uid="{00000000-0005-0000-0000-0000390C0000}"/>
    <cellStyle name="20% - Accent5 7" xfId="28707" hidden="1" xr:uid="{00000000-0005-0000-0000-0000470C0000}"/>
    <cellStyle name="20% - Accent5 7" xfId="7011" hidden="1" xr:uid="{00000000-0005-0000-0000-0000310C0000}"/>
    <cellStyle name="20% - Accent5 7" xfId="7356" hidden="1" xr:uid="{00000000-0005-0000-0000-0000320C0000}"/>
    <cellStyle name="20% - Accent5 7" xfId="16941" hidden="1" xr:uid="{00000000-0005-0000-0000-00003C0C0000}"/>
    <cellStyle name="20% - Accent5 7" xfId="19532" hidden="1" xr:uid="{00000000-0005-0000-0000-00003D0C0000}"/>
    <cellStyle name="20% - Accent5 7" xfId="16946" hidden="1" xr:uid="{00000000-0005-0000-0000-0000420C0000}"/>
    <cellStyle name="20% - Accent5 7" xfId="25951" hidden="1" xr:uid="{00000000-0005-0000-0000-0000430C0000}"/>
    <cellStyle name="20% - Accent5 7" xfId="23127" hidden="1" xr:uid="{00000000-0005-0000-0000-0000410C0000}"/>
    <cellStyle name="20% - Accent5 7" xfId="29536" hidden="1" xr:uid="{00000000-0005-0000-0000-00004B0C0000}"/>
    <cellStyle name="20% - Accent5 7" xfId="6683" hidden="1" xr:uid="{00000000-0005-0000-0000-0000300C0000}"/>
    <cellStyle name="20% - Accent5 7" xfId="4991" hidden="1" xr:uid="{00000000-0005-0000-0000-0000350C0000}"/>
    <cellStyle name="20% - Accent5 7" xfId="10731" hidden="1" xr:uid="{00000000-0005-0000-0000-0000360C0000}"/>
    <cellStyle name="20% - Accent5 7" xfId="4926" hidden="1" xr:uid="{00000000-0005-0000-0000-0000340C0000}"/>
    <cellStyle name="20% - Accent5 7" xfId="29368" hidden="1" xr:uid="{00000000-0005-0000-0000-0000490C0000}"/>
    <cellStyle name="20% - Accent5 7" xfId="19874" hidden="1" xr:uid="{00000000-0005-0000-0000-00003E0C0000}"/>
    <cellStyle name="20% - Accent5 7" xfId="4130" hidden="1" xr:uid="{00000000-0005-0000-0000-00003F0C0000}"/>
    <cellStyle name="20% - Accent5 7" xfId="13449" hidden="1" xr:uid="{00000000-0005-0000-0000-0000370C0000}"/>
    <cellStyle name="20% - Accent5 7" xfId="1462" hidden="1" xr:uid="{00000000-0005-0000-0000-00002F0C0000}"/>
    <cellStyle name="20% - Accent5 7" xfId="470" hidden="1" xr:uid="{00000000-0005-0000-0000-00002C0C0000}"/>
    <cellStyle name="20% - Accent5 7" xfId="28552" hidden="1" xr:uid="{00000000-0005-0000-0000-0000450C0000}"/>
    <cellStyle name="20% - Accent5 7" xfId="1120" hidden="1" xr:uid="{00000000-0005-0000-0000-00002E0C0000}"/>
    <cellStyle name="20% - Accent5 7" xfId="29080" hidden="1" xr:uid="{00000000-0005-0000-0000-00004D0C0000}"/>
    <cellStyle name="20% - Accent5 7" xfId="29721" hidden="1" xr:uid="{00000000-0005-0000-0000-00004E0C0000}"/>
    <cellStyle name="20% - Accent5 7" xfId="29963" hidden="1" xr:uid="{00000000-0005-0000-0000-00004F0C0000}"/>
    <cellStyle name="20% - Accent5 7" xfId="30041" hidden="1" xr:uid="{00000000-0005-0000-0000-0000500C0000}"/>
    <cellStyle name="20% - Accent5 7" xfId="30122" hidden="1" xr:uid="{00000000-0005-0000-0000-0000510C0000}"/>
    <cellStyle name="20% - Accent5 7" xfId="29118" hidden="1" xr:uid="{00000000-0005-0000-0000-0000520C0000}"/>
    <cellStyle name="20% - Accent5 7" xfId="29539" hidden="1" xr:uid="{00000000-0005-0000-0000-0000530C0000}"/>
    <cellStyle name="20% - Accent5 7" xfId="30279" hidden="1" xr:uid="{00000000-0005-0000-0000-0000540C0000}"/>
    <cellStyle name="20% - Accent5 7" xfId="30495" hidden="1" xr:uid="{00000000-0005-0000-0000-0000550C0000}"/>
    <cellStyle name="20% - Accent5 7" xfId="30573" hidden="1" xr:uid="{00000000-0005-0000-0000-0000560C0000}"/>
    <cellStyle name="20% - Accent5 7" xfId="28983" hidden="1" xr:uid="{00000000-0005-0000-0000-0000570C0000}"/>
    <cellStyle name="20% - Accent5 7" xfId="30832" hidden="1" xr:uid="{00000000-0005-0000-0000-0000580C0000}"/>
    <cellStyle name="20% - Accent5 7" xfId="30910" hidden="1" xr:uid="{00000000-0005-0000-0000-0000590C0000}"/>
    <cellStyle name="20% - Accent5 7" xfId="30280" hidden="1" xr:uid="{00000000-0005-0000-0000-00005A0C0000}"/>
    <cellStyle name="20% - Accent5 7" xfId="31169" hidden="1" xr:uid="{00000000-0005-0000-0000-00005B0C0000}"/>
    <cellStyle name="20% - Accent5 7" xfId="31269" hidden="1" xr:uid="{00000000-0005-0000-0000-00005C0C0000}"/>
    <cellStyle name="20% - Accent5 7" xfId="13791" hidden="1" xr:uid="{00000000-0005-0000-0000-0000380C0000}"/>
    <cellStyle name="20% - Accent5 7" xfId="32914" hidden="1" xr:uid="{00000000-0005-0000-0000-0000690C0000}"/>
    <cellStyle name="20% - Accent5 7" xfId="7894" hidden="1" xr:uid="{00000000-0005-0000-0000-0000330C0000}"/>
    <cellStyle name="20% - Accent5 7" xfId="31862" hidden="1" xr:uid="{00000000-0005-0000-0000-0000640C0000}"/>
    <cellStyle name="20% - Accent5 7" xfId="22785" hidden="1" xr:uid="{00000000-0005-0000-0000-0000400C0000}"/>
    <cellStyle name="20% - Accent5 7" xfId="33702" hidden="1" xr:uid="{00000000-0005-0000-0000-0000710C0000}"/>
    <cellStyle name="20% - Accent5 7" xfId="793" hidden="1" xr:uid="{00000000-0005-0000-0000-00002D0C0000}"/>
    <cellStyle name="20% - Accent5 7" xfId="31421" hidden="1" xr:uid="{00000000-0005-0000-0000-00005E0C0000}"/>
    <cellStyle name="20% - Accent5 7" xfId="5283" hidden="1" xr:uid="{00000000-0005-0000-0000-00003A0C0000}"/>
    <cellStyle name="20% - Accent5 7" xfId="32331" hidden="1" xr:uid="{00000000-0005-0000-0000-00006B0C0000}"/>
    <cellStyle name="20% - Accent5 7" xfId="33071" hidden="1" xr:uid="{00000000-0005-0000-0000-00006C0C0000}"/>
    <cellStyle name="20% - Accent5 7" xfId="31910" hidden="1" xr:uid="{00000000-0005-0000-0000-00006A0C0000}"/>
    <cellStyle name="20% - Accent5 7" xfId="29291" hidden="1" xr:uid="{00000000-0005-0000-0000-0000480C0000}"/>
    <cellStyle name="20% - Accent5 7" xfId="32239" hidden="1" xr:uid="{00000000-0005-0000-0000-0000620C0000}"/>
    <cellStyle name="20% - Accent5 7" xfId="32328" hidden="1" xr:uid="{00000000-0005-0000-0000-0000630C0000}"/>
    <cellStyle name="20% - Accent5 7" xfId="33287" hidden="1" xr:uid="{00000000-0005-0000-0000-00006D0C0000}"/>
    <cellStyle name="20% - Accent5 7" xfId="33365" hidden="1" xr:uid="{00000000-0005-0000-0000-00006E0C0000}"/>
    <cellStyle name="20% - Accent5 7" xfId="33961" hidden="1" xr:uid="{00000000-0005-0000-0000-0000730C0000}"/>
    <cellStyle name="20% - Accent5 7" xfId="28477" hidden="1" xr:uid="{00000000-0005-0000-0000-0000440C0000}"/>
    <cellStyle name="20% - Accent5 7" xfId="33072" hidden="1" xr:uid="{00000000-0005-0000-0000-0000720C0000}"/>
    <cellStyle name="20% - Accent5 7" xfId="29070" hidden="1" xr:uid="{00000000-0005-0000-0000-00004C0C0000}"/>
    <cellStyle name="20% - Accent5 7" xfId="32160" hidden="1" xr:uid="{00000000-0005-0000-0000-0000610C0000}"/>
    <cellStyle name="20% - Accent5 7" xfId="32513" hidden="1" xr:uid="{00000000-0005-0000-0000-0000660C0000}"/>
    <cellStyle name="20% - Accent5 7" xfId="32755" hidden="1" xr:uid="{00000000-0005-0000-0000-0000670C0000}"/>
    <cellStyle name="20% - Accent5 7" xfId="31872" hidden="1" xr:uid="{00000000-0005-0000-0000-0000650C0000}"/>
    <cellStyle name="20% - Accent5 7" xfId="29447" hidden="1" xr:uid="{00000000-0005-0000-0000-00004A0C0000}"/>
    <cellStyle name="20% - Accent5 7" xfId="31775" hidden="1" xr:uid="{00000000-0005-0000-0000-00006F0C0000}"/>
    <cellStyle name="20% - Accent5 7" xfId="33624" hidden="1" xr:uid="{00000000-0005-0000-0000-0000700C0000}"/>
    <cellStyle name="20% - Accent5 7" xfId="32833" hidden="1" xr:uid="{00000000-0005-0000-0000-0000680C0000}"/>
    <cellStyle name="20% - Accent5 7" xfId="32083" hidden="1" xr:uid="{00000000-0005-0000-0000-0000600C0000}"/>
    <cellStyle name="20% - Accent5 7" xfId="31344" hidden="1" xr:uid="{00000000-0005-0000-0000-00005D0C0000}"/>
    <cellStyle name="20% - Accent5 7" xfId="28629" hidden="1" xr:uid="{00000000-0005-0000-0000-0000460C0000}"/>
    <cellStyle name="20% - Accent5 7" xfId="31499" hidden="1" xr:uid="{00000000-0005-0000-0000-00005F0C0000}"/>
    <cellStyle name="20% - Accent5 8" xfId="29303" hidden="1" xr:uid="{00000000-0005-0000-0000-0000900C0000}"/>
    <cellStyle name="20% - Accent5 8" xfId="22815" hidden="1" xr:uid="{00000000-0005-0000-0000-0000880C0000}"/>
    <cellStyle name="20% - Accent5 8" xfId="19562" hidden="1" xr:uid="{00000000-0005-0000-0000-0000850C0000}"/>
    <cellStyle name="20% - Accent5 8" xfId="11442" hidden="1" xr:uid="{00000000-0005-0000-0000-0000830C0000}"/>
    <cellStyle name="20% - Accent5 8" xfId="22489" hidden="1" xr:uid="{00000000-0005-0000-0000-0000870C0000}"/>
    <cellStyle name="20% - Accent5 8" xfId="8144" hidden="1" xr:uid="{00000000-0005-0000-0000-00007B0C0000}"/>
    <cellStyle name="20% - Accent5 8" xfId="19904" hidden="1" xr:uid="{00000000-0005-0000-0000-0000860C0000}"/>
    <cellStyle name="20% - Accent5 8" xfId="31104" hidden="1" xr:uid="{00000000-0005-0000-0000-0000A20C0000}"/>
    <cellStyle name="20% - Accent5 8" xfId="31180" hidden="1" xr:uid="{00000000-0005-0000-0000-0000A30C0000}"/>
    <cellStyle name="20% - Accent5 8" xfId="31282" hidden="1" xr:uid="{00000000-0005-0000-0000-0000A40C0000}"/>
    <cellStyle name="20% - Accent5 8" xfId="1492" hidden="1" xr:uid="{00000000-0005-0000-0000-0000770C0000}"/>
    <cellStyle name="20% - Accent5 8" xfId="30430" hidden="1" xr:uid="{00000000-0005-0000-0000-00009C0C0000}"/>
    <cellStyle name="20% - Accent5 8" xfId="30506" hidden="1" xr:uid="{00000000-0005-0000-0000-00009D0C0000}"/>
    <cellStyle name="20% - Accent5 8" xfId="30584" hidden="1" xr:uid="{00000000-0005-0000-0000-00009E0C0000}"/>
    <cellStyle name="20% - Accent5 8" xfId="19236" hidden="1" xr:uid="{00000000-0005-0000-0000-0000840C0000}"/>
    <cellStyle name="20% - Accent5 8" xfId="29898" hidden="1" xr:uid="{00000000-0005-0000-0000-0000960C0000}"/>
    <cellStyle name="20% - Accent5 8" xfId="504" hidden="1" xr:uid="{00000000-0005-0000-0000-0000740C0000}"/>
    <cellStyle name="20% - Accent5 8" xfId="6716" hidden="1" xr:uid="{00000000-0005-0000-0000-0000780C0000}"/>
    <cellStyle name="20% - Accent5 8" xfId="13479" hidden="1" xr:uid="{00000000-0005-0000-0000-00007F0C0000}"/>
    <cellStyle name="20% - Accent5 8" xfId="1150" hidden="1" xr:uid="{00000000-0005-0000-0000-0000760C0000}"/>
    <cellStyle name="20% - Accent5 8" xfId="25657" hidden="1" xr:uid="{00000000-0005-0000-0000-00008A0C0000}"/>
    <cellStyle name="20% - Accent5 8" xfId="7041" hidden="1" xr:uid="{00000000-0005-0000-0000-0000790C0000}"/>
    <cellStyle name="20% - Accent5 8" xfId="5040" hidden="1" xr:uid="{00000000-0005-0000-0000-0000820C0000}"/>
    <cellStyle name="20% - Accent5 8" xfId="31882" hidden="1" xr:uid="{00000000-0005-0000-0000-0000B20C0000}"/>
    <cellStyle name="20% - Accent5 8" xfId="32551" hidden="1" xr:uid="{00000000-0005-0000-0000-0000B30C0000}"/>
    <cellStyle name="20% - Accent5 8" xfId="33222" hidden="1" xr:uid="{00000000-0005-0000-0000-0000B40C0000}"/>
    <cellStyle name="20% - Accent5 8" xfId="5698" hidden="1" xr:uid="{00000000-0005-0000-0000-00007C0C0000}"/>
    <cellStyle name="20% - Accent5 8" xfId="5990" hidden="1" xr:uid="{00000000-0005-0000-0000-00007D0C0000}"/>
    <cellStyle name="20% - Accent5 8" xfId="13155" hidden="1" xr:uid="{00000000-0005-0000-0000-00007E0C0000}"/>
    <cellStyle name="20% - Accent5 8" xfId="32690" hidden="1" xr:uid="{00000000-0005-0000-0000-0000AE0C0000}"/>
    <cellStyle name="20% - Accent5 8" xfId="32766" hidden="1" xr:uid="{00000000-0005-0000-0000-0000AF0C0000}"/>
    <cellStyle name="20% - Accent5 8" xfId="32844" hidden="1" xr:uid="{00000000-0005-0000-0000-0000B00C0000}"/>
    <cellStyle name="20% - Accent5 8" xfId="25981" hidden="1" xr:uid="{00000000-0005-0000-0000-00008B0C0000}"/>
    <cellStyle name="20% - Accent5 8" xfId="28490" hidden="1" xr:uid="{00000000-0005-0000-0000-00008C0C0000}"/>
    <cellStyle name="20% - Accent5 8" xfId="7386" hidden="1" xr:uid="{00000000-0005-0000-0000-00007A0C0000}"/>
    <cellStyle name="20% - Accent5 8" xfId="28640" hidden="1" xr:uid="{00000000-0005-0000-0000-00008E0C0000}"/>
    <cellStyle name="20% - Accent5 8" xfId="28718" hidden="1" xr:uid="{00000000-0005-0000-0000-00008F0C0000}"/>
    <cellStyle name="20% - Accent5 8" xfId="31972" hidden="1" xr:uid="{00000000-0005-0000-0000-0000AC0C0000}"/>
    <cellStyle name="20% - Accent5 8" xfId="29379" hidden="1" xr:uid="{00000000-0005-0000-0000-0000910C0000}"/>
    <cellStyle name="20% - Accent5 8" xfId="29458" hidden="1" xr:uid="{00000000-0005-0000-0000-0000920C0000}"/>
    <cellStyle name="20% - Accent5 8" xfId="23157" hidden="1" xr:uid="{00000000-0005-0000-0000-0000890C0000}"/>
    <cellStyle name="20% - Accent5 8" xfId="29180" hidden="1" xr:uid="{00000000-0005-0000-0000-0000940C0000}"/>
    <cellStyle name="20% - Accent5 8" xfId="29208" hidden="1" xr:uid="{00000000-0005-0000-0000-0000950C0000}"/>
    <cellStyle name="20% - Accent5 8" xfId="33713" hidden="1" xr:uid="{00000000-0005-0000-0000-0000B90C0000}"/>
    <cellStyle name="20% - Accent5 8" xfId="29974" hidden="1" xr:uid="{00000000-0005-0000-0000-0000970C0000}"/>
    <cellStyle name="20% - Accent5 8" xfId="30052" hidden="1" xr:uid="{00000000-0005-0000-0000-0000980C0000}"/>
    <cellStyle name="20% - Accent5 8" xfId="826" hidden="1" xr:uid="{00000000-0005-0000-0000-0000750C0000}"/>
    <cellStyle name="20% - Accent5 8" xfId="29090" hidden="1" xr:uid="{00000000-0005-0000-0000-00009A0C0000}"/>
    <cellStyle name="20% - Accent5 8" xfId="29759" hidden="1" xr:uid="{00000000-0005-0000-0000-00009B0C0000}"/>
    <cellStyle name="20% - Accent5 8" xfId="31510" hidden="1" xr:uid="{00000000-0005-0000-0000-0000A70C0000}"/>
    <cellStyle name="20% - Accent5 8" xfId="29549" hidden="1" xr:uid="{00000000-0005-0000-0000-0000930C0000}"/>
    <cellStyle name="20% - Accent5 8" xfId="33972" hidden="1" xr:uid="{00000000-0005-0000-0000-0000BB0C0000}"/>
    <cellStyle name="20% - Accent5 8" xfId="33559" hidden="1" xr:uid="{00000000-0005-0000-0000-0000B70C0000}"/>
    <cellStyle name="20% - Accent5 8" xfId="33298" hidden="1" xr:uid="{00000000-0005-0000-0000-0000B50C0000}"/>
    <cellStyle name="20% - Accent5 8" xfId="33896" hidden="1" xr:uid="{00000000-0005-0000-0000-0000BA0C0000}"/>
    <cellStyle name="20% - Accent5 8" xfId="32000" hidden="1" xr:uid="{00000000-0005-0000-0000-0000AD0C0000}"/>
    <cellStyle name="20% - Accent5 8" xfId="33635" hidden="1" xr:uid="{00000000-0005-0000-0000-0000B80C0000}"/>
    <cellStyle name="20% - Accent5 8" xfId="31356" hidden="1" xr:uid="{00000000-0005-0000-0000-0000A50C0000}"/>
    <cellStyle name="20% - Accent5 8" xfId="13821" hidden="1" xr:uid="{00000000-0005-0000-0000-0000800C0000}"/>
    <cellStyle name="20% - Accent5 8" xfId="14472" hidden="1" xr:uid="{00000000-0005-0000-0000-0000810C0000}"/>
    <cellStyle name="20% - Accent5 8" xfId="32171" hidden="1" xr:uid="{00000000-0005-0000-0000-0000A90C0000}"/>
    <cellStyle name="20% - Accent5 8" xfId="30767" hidden="1" xr:uid="{00000000-0005-0000-0000-00009F0C0000}"/>
    <cellStyle name="20% - Accent5 8" xfId="30843" hidden="1" xr:uid="{00000000-0005-0000-0000-0000A00C0000}"/>
    <cellStyle name="20% - Accent5 8" xfId="30921" hidden="1" xr:uid="{00000000-0005-0000-0000-0000A10C0000}"/>
    <cellStyle name="20% - Accent5 8" xfId="33376" hidden="1" xr:uid="{00000000-0005-0000-0000-0000B60C0000}"/>
    <cellStyle name="20% - Accent5 8" xfId="30131" hidden="1" xr:uid="{00000000-0005-0000-0000-0000990C0000}"/>
    <cellStyle name="20% - Accent5 8" xfId="31432" hidden="1" xr:uid="{00000000-0005-0000-0000-0000A60C0000}"/>
    <cellStyle name="20% - Accent5 8" xfId="32250" hidden="1" xr:uid="{00000000-0005-0000-0000-0000AA0C0000}"/>
    <cellStyle name="20% - Accent5 8" xfId="32923" hidden="1" xr:uid="{00000000-0005-0000-0000-0000B10C0000}"/>
    <cellStyle name="20% - Accent5 8" xfId="32341" hidden="1" xr:uid="{00000000-0005-0000-0000-0000AB0C0000}"/>
    <cellStyle name="20% - Accent5 8" xfId="32095" hidden="1" xr:uid="{00000000-0005-0000-0000-0000A80C0000}"/>
    <cellStyle name="20% - Accent5 8" xfId="28564" hidden="1" xr:uid="{00000000-0005-0000-0000-00008D0C0000}"/>
    <cellStyle name="20% - Accent5 9" xfId="30148" hidden="1" xr:uid="{00000000-0005-0000-0000-0000E10C0000}"/>
    <cellStyle name="20% - Accent5 9" xfId="19597" hidden="1" xr:uid="{00000000-0005-0000-0000-0000CD0C0000}"/>
    <cellStyle name="20% - Accent5 9" xfId="19939" hidden="1" xr:uid="{00000000-0005-0000-0000-0000CE0C0000}"/>
    <cellStyle name="20% - Accent5 9" xfId="23192" hidden="1" xr:uid="{00000000-0005-0000-0000-0000D10C0000}"/>
    <cellStyle name="20% - Accent5 9" xfId="29200" hidden="1" xr:uid="{00000000-0005-0000-0000-0000E30C0000}"/>
    <cellStyle name="20% - Accent5 9" xfId="4469" hidden="1" xr:uid="{00000000-0005-0000-0000-0000CA0C0000}"/>
    <cellStyle name="20% - Accent5 9" xfId="5936" hidden="1" xr:uid="{00000000-0005-0000-0000-0000CB0C0000}"/>
    <cellStyle name="20% - Accent5 9" xfId="33235" hidden="1" xr:uid="{00000000-0005-0000-0000-0000FC0C0000}"/>
    <cellStyle name="20% - Accent5 9" xfId="33311" hidden="1" xr:uid="{00000000-0005-0000-0000-0000FD0C0000}"/>
    <cellStyle name="20% - Accent5 9" xfId="31117" hidden="1" xr:uid="{00000000-0005-0000-0000-0000EA0C0000}"/>
    <cellStyle name="20% - Accent5 9" xfId="31295" hidden="1" xr:uid="{00000000-0005-0000-0000-0000EC0C0000}"/>
    <cellStyle name="20% - Accent5 9" xfId="29016" hidden="1" xr:uid="{00000000-0005-0000-0000-0000E20C0000}"/>
    <cellStyle name="20% - Accent5 9" xfId="30443" hidden="1" xr:uid="{00000000-0005-0000-0000-0000E40C0000}"/>
    <cellStyle name="20% - Accent5 9" xfId="29471" hidden="1" xr:uid="{00000000-0005-0000-0000-0000DA0C0000}"/>
    <cellStyle name="20% - Accent5 9" xfId="7076" hidden="1" xr:uid="{00000000-0005-0000-0000-0000C10C0000}"/>
    <cellStyle name="20% - Accent5 9" xfId="29577" hidden="1" xr:uid="{00000000-0005-0000-0000-0000DB0C0000}"/>
    <cellStyle name="20% - Accent5 9" xfId="30934" hidden="1" xr:uid="{00000000-0005-0000-0000-0000E90C0000}"/>
    <cellStyle name="20% - Accent5 9" xfId="864" hidden="1" xr:uid="{00000000-0005-0000-0000-0000BD0C0000}"/>
    <cellStyle name="20% - Accent5 9" xfId="1185" hidden="1" xr:uid="{00000000-0005-0000-0000-0000BE0C0000}"/>
    <cellStyle name="20% - Accent5 9" xfId="29392" hidden="1" xr:uid="{00000000-0005-0000-0000-0000D90C0000}"/>
    <cellStyle name="20% - Accent5 9" xfId="31193" hidden="1" xr:uid="{00000000-0005-0000-0000-0000EB0C0000}"/>
    <cellStyle name="20% - Accent5 9" xfId="1527" hidden="1" xr:uid="{00000000-0005-0000-0000-0000BF0C0000}"/>
    <cellStyle name="20% - Accent5 9" xfId="6754" hidden="1" xr:uid="{00000000-0005-0000-0000-0000C00C0000}"/>
    <cellStyle name="20% - Accent5 9" xfId="31808" hidden="1" xr:uid="{00000000-0005-0000-0000-0000FA0C0000}"/>
    <cellStyle name="20% - Accent5 9" xfId="31992" hidden="1" xr:uid="{00000000-0005-0000-0000-0000FB0C0000}"/>
    <cellStyle name="20% - Accent5 9" xfId="32263" hidden="1" xr:uid="{00000000-0005-0000-0000-0000F20C0000}"/>
    <cellStyle name="20% - Accent5 9" xfId="32369" hidden="1" xr:uid="{00000000-0005-0000-0000-0000F30C0000}"/>
    <cellStyle name="20% - Accent5 9" xfId="5545" hidden="1" xr:uid="{00000000-0005-0000-0000-0000C40C0000}"/>
    <cellStyle name="20% - Accent5 9" xfId="6190" hidden="1" xr:uid="{00000000-0005-0000-0000-0000C50C0000}"/>
    <cellStyle name="20% - Accent5 9" xfId="22528" hidden="1" xr:uid="{00000000-0005-0000-0000-0000CF0C0000}"/>
    <cellStyle name="20% - Accent5 9" xfId="22850" hidden="1" xr:uid="{00000000-0005-0000-0000-0000D00C0000}"/>
    <cellStyle name="20% - Accent5 9" xfId="32779" hidden="1" xr:uid="{00000000-0005-0000-0000-0000F70C0000}"/>
    <cellStyle name="20% - Accent5 9" xfId="32857" hidden="1" xr:uid="{00000000-0005-0000-0000-0000F80C0000}"/>
    <cellStyle name="20% - Accent5 9" xfId="33985" hidden="1" xr:uid="{00000000-0005-0000-0000-0000030D0000}"/>
    <cellStyle name="20% - Accent5 9" xfId="32940" hidden="1" xr:uid="{00000000-0005-0000-0000-0000F90C0000}"/>
    <cellStyle name="20% - Accent5 9" xfId="28503" hidden="1" xr:uid="{00000000-0005-0000-0000-0000D40C0000}"/>
    <cellStyle name="20% - Accent5 9" xfId="7422" hidden="1" xr:uid="{00000000-0005-0000-0000-0000C20C0000}"/>
    <cellStyle name="20% - Accent5 9" xfId="540" hidden="1" xr:uid="{00000000-0005-0000-0000-0000BC0C0000}"/>
    <cellStyle name="20% - Accent5 9" xfId="8505" hidden="1" xr:uid="{00000000-0005-0000-0000-0000C30C0000}"/>
    <cellStyle name="20% - Accent5 9" xfId="29316" hidden="1" xr:uid="{00000000-0005-0000-0000-0000D80C0000}"/>
    <cellStyle name="20% - Accent5 9" xfId="32029" hidden="1" xr:uid="{00000000-0005-0000-0000-0000F50C0000}"/>
    <cellStyle name="20% - Accent5 9" xfId="31523" hidden="1" xr:uid="{00000000-0005-0000-0000-0000EF0C0000}"/>
    <cellStyle name="20% - Accent5 9" xfId="32703" hidden="1" xr:uid="{00000000-0005-0000-0000-0000F60C0000}"/>
    <cellStyle name="20% - Accent5 9" xfId="29157" hidden="1" xr:uid="{00000000-0005-0000-0000-0000DC0C0000}"/>
    <cellStyle name="20% - Accent5 9" xfId="25695" hidden="1" xr:uid="{00000000-0005-0000-0000-0000D20C0000}"/>
    <cellStyle name="20% - Accent5 9" xfId="19275" hidden="1" xr:uid="{00000000-0005-0000-0000-0000CC0C0000}"/>
    <cellStyle name="20% - Accent5 9" xfId="26016" hidden="1" xr:uid="{00000000-0005-0000-0000-0000D30C0000}"/>
    <cellStyle name="20% - Accent5 9" xfId="30065" hidden="1" xr:uid="{00000000-0005-0000-0000-0000E00C0000}"/>
    <cellStyle name="20% - Accent5 9" xfId="28653" hidden="1" xr:uid="{00000000-0005-0000-0000-0000D60C0000}"/>
    <cellStyle name="20% - Accent5 9" xfId="33648" hidden="1" xr:uid="{00000000-0005-0000-0000-0000000D0000}"/>
    <cellStyle name="20% - Accent5 9" xfId="28731" hidden="1" xr:uid="{00000000-0005-0000-0000-0000D70C0000}"/>
    <cellStyle name="20% - Accent5 9" xfId="30519" hidden="1" xr:uid="{00000000-0005-0000-0000-0000E50C0000}"/>
    <cellStyle name="20% - Accent5 9" xfId="33726" hidden="1" xr:uid="{00000000-0005-0000-0000-0000010D0000}"/>
    <cellStyle name="20% - Accent5 9" xfId="33909" hidden="1" xr:uid="{00000000-0005-0000-0000-0000020D0000}"/>
    <cellStyle name="20% - Accent5 9" xfId="28577" hidden="1" xr:uid="{00000000-0005-0000-0000-0000D50C0000}"/>
    <cellStyle name="20% - Accent5 9" xfId="30780" hidden="1" xr:uid="{00000000-0005-0000-0000-0000E70C0000}"/>
    <cellStyle name="20% - Accent5 9" xfId="33389" hidden="1" xr:uid="{00000000-0005-0000-0000-0000FE0C0000}"/>
    <cellStyle name="20% - Accent5 9" xfId="33572" hidden="1" xr:uid="{00000000-0005-0000-0000-0000FF0C0000}"/>
    <cellStyle name="20% - Accent5 9" xfId="13193" hidden="1" xr:uid="{00000000-0005-0000-0000-0000C60C0000}"/>
    <cellStyle name="20% - Accent5 9" xfId="13514" hidden="1" xr:uid="{00000000-0005-0000-0000-0000C70C0000}"/>
    <cellStyle name="20% - Accent5 9" xfId="31445" hidden="1" xr:uid="{00000000-0005-0000-0000-0000EE0C0000}"/>
    <cellStyle name="20% - Accent5 9" xfId="13856" hidden="1" xr:uid="{00000000-0005-0000-0000-0000C80C0000}"/>
    <cellStyle name="20% - Accent5 9" xfId="14780" hidden="1" xr:uid="{00000000-0005-0000-0000-0000C90C0000}"/>
    <cellStyle name="20% - Accent5 9" xfId="30597" hidden="1" xr:uid="{00000000-0005-0000-0000-0000E60C0000}"/>
    <cellStyle name="20% - Accent5 9" xfId="30856" hidden="1" xr:uid="{00000000-0005-0000-0000-0000E80C0000}"/>
    <cellStyle name="20% - Accent5 9" xfId="29911" hidden="1" xr:uid="{00000000-0005-0000-0000-0000DE0C0000}"/>
    <cellStyle name="20% - Accent5 9" xfId="31949" hidden="1" xr:uid="{00000000-0005-0000-0000-0000F40C0000}"/>
    <cellStyle name="20% - Accent5 9" xfId="29987" hidden="1" xr:uid="{00000000-0005-0000-0000-0000DF0C0000}"/>
    <cellStyle name="20% - Accent5 9" xfId="31369" hidden="1" xr:uid="{00000000-0005-0000-0000-0000ED0C0000}"/>
    <cellStyle name="20% - Accent5 9" xfId="32108" hidden="1" xr:uid="{00000000-0005-0000-0000-0000F00C0000}"/>
    <cellStyle name="20% - Accent5 9" xfId="32184" hidden="1" xr:uid="{00000000-0005-0000-0000-0000F10C0000}"/>
    <cellStyle name="20% - Accent5 9" xfId="29237" hidden="1" xr:uid="{00000000-0005-0000-0000-0000DD0C0000}"/>
    <cellStyle name="20% - Accent6" xfId="4083" builtinId="50" hidden="1" customBuiltin="1"/>
    <cellStyle name="20% - Accent6" xfId="10698" builtinId="50" hidden="1" customBuiltin="1"/>
    <cellStyle name="20% - Accent6" xfId="10784" builtinId="50" hidden="1" customBuiltin="1"/>
    <cellStyle name="20% - Accent6" xfId="7646" builtinId="50" hidden="1" customBuiltin="1"/>
    <cellStyle name="20% - Accent6" xfId="4079" builtinId="50" hidden="1" customBuiltin="1"/>
    <cellStyle name="20% - Accent6" xfId="4277" builtinId="50" hidden="1" customBuiltin="1"/>
    <cellStyle name="20% - Accent6" xfId="4045" builtinId="50" hidden="1" customBuiltin="1"/>
    <cellStyle name="20% - Accent6" xfId="5552" builtinId="50" hidden="1" customBuiltin="1"/>
    <cellStyle name="20% - Accent6" xfId="5050" builtinId="50" hidden="1" customBuiltin="1"/>
    <cellStyle name="20% - Accent6" xfId="5319" builtinId="50" hidden="1" customBuiltin="1"/>
    <cellStyle name="20% - Accent6" xfId="5601" builtinId="50" hidden="1" customBuiltin="1"/>
    <cellStyle name="20% - Accent6" xfId="5580" builtinId="50" hidden="1" customBuiltin="1"/>
    <cellStyle name="20% - Accent6" xfId="8294" builtinId="50" hidden="1" customBuiltin="1"/>
    <cellStyle name="20% - Accent6" xfId="41" builtinId="50" hidden="1" customBuiltin="1"/>
    <cellStyle name="20% - Accent6" xfId="386" builtinId="50" hidden="1" customBuiltin="1"/>
    <cellStyle name="20% - Accent6" xfId="3937" builtinId="50" hidden="1" customBuiltin="1"/>
    <cellStyle name="20% - Accent6" xfId="3971" builtinId="50" hidden="1" customBuiltin="1"/>
    <cellStyle name="20% - Accent6" xfId="317" builtinId="50" hidden="1" customBuiltin="1"/>
    <cellStyle name="20% - Accent6" xfId="351" builtinId="50" hidden="1" customBuiltin="1"/>
    <cellStyle name="20% - Accent6" xfId="280" builtinId="50" hidden="1" customBuiltin="1"/>
    <cellStyle name="20% - Accent6" xfId="243" builtinId="50" hidden="1" customBuiltin="1"/>
    <cellStyle name="20% - Accent6" xfId="89" builtinId="50" hidden="1" customBuiltin="1"/>
    <cellStyle name="20% - Accent6" xfId="124" builtinId="50" hidden="1" customBuiltin="1"/>
    <cellStyle name="20% - Accent6" xfId="167" builtinId="50" hidden="1" customBuiltin="1"/>
    <cellStyle name="20% - Accent6" xfId="209" builtinId="50" hidden="1" customBuiltin="1"/>
    <cellStyle name="20% - Accent6" xfId="4008" builtinId="50" hidden="1" customBuiltin="1"/>
    <cellStyle name="20% - Accent6" xfId="14104" builtinId="50" hidden="1" customBuiltin="1"/>
    <cellStyle name="20% - Accent6" xfId="13944" builtinId="50" hidden="1" customBuiltin="1"/>
    <cellStyle name="20% - Accent6" xfId="13996" builtinId="50" hidden="1" customBuiltin="1"/>
    <cellStyle name="20% - Accent6" xfId="5723" builtinId="50" hidden="1" customBuiltin="1"/>
    <cellStyle name="20% - Accent6" xfId="18249" builtinId="50" hidden="1" customBuiltin="1"/>
    <cellStyle name="20% - Accent6" xfId="7881" builtinId="50" hidden="1" customBuiltin="1"/>
    <cellStyle name="20% - Accent6" xfId="16543" builtinId="50" hidden="1" customBuiltin="1"/>
    <cellStyle name="20% - Accent6" xfId="10859" builtinId="50" hidden="1" customBuiltin="1"/>
    <cellStyle name="20% - Accent6" xfId="16885" builtinId="50" hidden="1" customBuiltin="1"/>
    <cellStyle name="20% - Accent6" xfId="20057" builtinId="50" hidden="1" customBuiltin="1"/>
    <cellStyle name="20% - Accent6" xfId="21518" builtinId="50" hidden="1" customBuiltin="1"/>
    <cellStyle name="20% - Accent6" xfId="14561" builtinId="50" hidden="1" customBuiltin="1"/>
    <cellStyle name="20% - Accent6" xfId="10736" builtinId="50" hidden="1" customBuiltin="1"/>
    <cellStyle name="20% - Accent6" xfId="4180" builtinId="50" hidden="1" customBuiltin="1"/>
    <cellStyle name="20% - Accent6" xfId="8254" builtinId="50" hidden="1" customBuiltin="1"/>
    <cellStyle name="20% - Accent6" xfId="6168" builtinId="50" hidden="1" customBuiltin="1"/>
    <cellStyle name="20% - Accent6" xfId="4095" builtinId="50" hidden="1" customBuiltin="1"/>
    <cellStyle name="20% - Accent6" xfId="8433" builtinId="50" hidden="1" customBuiltin="1"/>
    <cellStyle name="20% - Accent6" xfId="8866" builtinId="50" hidden="1" customBuiltin="1"/>
    <cellStyle name="20% - Accent6" xfId="4441" builtinId="50" hidden="1" customBuiltin="1"/>
    <cellStyle name="20% - Accent6" xfId="14596" builtinId="50" hidden="1" customBuiltin="1"/>
    <cellStyle name="20% - Accent6" xfId="10304" builtinId="50" hidden="1" customBuiltin="1"/>
    <cellStyle name="20% - Accent6" xfId="16908" builtinId="50" hidden="1" customBuiltin="1"/>
    <cellStyle name="20% - Accent6" xfId="16987" builtinId="50" hidden="1" customBuiltin="1"/>
    <cellStyle name="20% - Accent6" xfId="14051" builtinId="50" hidden="1" customBuiltin="1"/>
    <cellStyle name="20% - Accent6" xfId="8392" builtinId="50" hidden="1" customBuiltin="1"/>
    <cellStyle name="20% - Accent6 10" xfId="32265" hidden="1" xr:uid="{00000000-0005-0000-0000-00006E0D0000}"/>
    <cellStyle name="20% - Accent6 10" xfId="32366" hidden="1" xr:uid="{00000000-0005-0000-0000-00006F0D0000}"/>
    <cellStyle name="20% - Accent6 10" xfId="32186" hidden="1" xr:uid="{00000000-0005-0000-0000-00006D0D0000}"/>
    <cellStyle name="20% - Accent6 10" xfId="33391" hidden="1" xr:uid="{00000000-0005-0000-0000-00007A0D0000}"/>
    <cellStyle name="20% - Accent6 10" xfId="30445" hidden="1" xr:uid="{00000000-0005-0000-0000-0000600D0000}"/>
    <cellStyle name="20% - Accent6 10" xfId="28505" hidden="1" xr:uid="{00000000-0005-0000-0000-0000500D0000}"/>
    <cellStyle name="20% - Accent6 10" xfId="7426" hidden="1" xr:uid="{00000000-0005-0000-0000-00003E0D0000}"/>
    <cellStyle name="20% - Accent6 10" xfId="8409" hidden="1" xr:uid="{00000000-0005-0000-0000-00003F0D0000}"/>
    <cellStyle name="20% - Accent6 10" xfId="5403" hidden="1" xr:uid="{00000000-0005-0000-0000-0000400D0000}"/>
    <cellStyle name="20% - Accent6 10" xfId="6142" hidden="1" xr:uid="{00000000-0005-0000-0000-0000410D0000}"/>
    <cellStyle name="20% - Accent6 10" xfId="13197" hidden="1" xr:uid="{00000000-0005-0000-0000-0000420D0000}"/>
    <cellStyle name="20% - Accent6 10" xfId="13518" hidden="1" xr:uid="{00000000-0005-0000-0000-0000430D0000}"/>
    <cellStyle name="20% - Accent6 10" xfId="33313" hidden="1" xr:uid="{00000000-0005-0000-0000-0000790D0000}"/>
    <cellStyle name="20% - Accent6 10" xfId="28655" hidden="1" xr:uid="{00000000-0005-0000-0000-0000520D0000}"/>
    <cellStyle name="20% - Accent6 10" xfId="6758" hidden="1" xr:uid="{00000000-0005-0000-0000-00003C0D0000}"/>
    <cellStyle name="20% - Accent6 10" xfId="33911" hidden="1" xr:uid="{00000000-0005-0000-0000-00007E0D0000}"/>
    <cellStyle name="20% - Accent6 10" xfId="33987" hidden="1" xr:uid="{00000000-0005-0000-0000-00007F0D0000}"/>
    <cellStyle name="20% - Accent6 10" xfId="33728" hidden="1" xr:uid="{00000000-0005-0000-0000-00007D0D0000}"/>
    <cellStyle name="20% - Accent6 10" xfId="31525" hidden="1" xr:uid="{00000000-0005-0000-0000-00006B0D0000}"/>
    <cellStyle name="20% - Accent6 10" xfId="29135" hidden="1" xr:uid="{00000000-0005-0000-0000-0000580D0000}"/>
    <cellStyle name="20% - Accent6 10" xfId="29318" hidden="1" xr:uid="{00000000-0005-0000-0000-0000540D0000}"/>
    <cellStyle name="20% - Accent6 10" xfId="29394" hidden="1" xr:uid="{00000000-0005-0000-0000-0000550D0000}"/>
    <cellStyle name="20% - Accent6 10" xfId="28733" hidden="1" xr:uid="{00000000-0005-0000-0000-0000530D0000}"/>
    <cellStyle name="20% - Accent6 10" xfId="31927" hidden="1" xr:uid="{00000000-0005-0000-0000-0000700D0000}"/>
    <cellStyle name="20% - Accent6 10" xfId="8278" hidden="1" xr:uid="{00000000-0005-0000-0000-0000460D0000}"/>
    <cellStyle name="20% - Accent6 10" xfId="29563" hidden="1" xr:uid="{00000000-0005-0000-0000-00005E0D0000}"/>
    <cellStyle name="20% - Accent6 10" xfId="29037" hidden="1" xr:uid="{00000000-0005-0000-0000-00005F0D0000}"/>
    <cellStyle name="20% - Accent6 10" xfId="29989" hidden="1" xr:uid="{00000000-0005-0000-0000-00005B0D0000}"/>
    <cellStyle name="20% - Accent6 10" xfId="30067" hidden="1" xr:uid="{00000000-0005-0000-0000-00005C0D0000}"/>
    <cellStyle name="20% - Accent6 10" xfId="29913" hidden="1" xr:uid="{00000000-0005-0000-0000-00005A0D0000}"/>
    <cellStyle name="20% - Accent6 10" xfId="26020" hidden="1" xr:uid="{00000000-0005-0000-0000-00004F0D0000}"/>
    <cellStyle name="20% - Accent6 10" xfId="33650" hidden="1" xr:uid="{00000000-0005-0000-0000-00007C0D0000}"/>
    <cellStyle name="20% - Accent6 10" xfId="30936" hidden="1" xr:uid="{00000000-0005-0000-0000-0000650D0000}"/>
    <cellStyle name="20% - Accent6 10" xfId="31119" hidden="1" xr:uid="{00000000-0005-0000-0000-0000660D0000}"/>
    <cellStyle name="20% - Accent6 10" xfId="30599" hidden="1" xr:uid="{00000000-0005-0000-0000-0000620D0000}"/>
    <cellStyle name="20% - Accent6 10" xfId="30782" hidden="1" xr:uid="{00000000-0005-0000-0000-0000630D0000}"/>
    <cellStyle name="20% - Accent6 10" xfId="30521" hidden="1" xr:uid="{00000000-0005-0000-0000-0000610D0000}"/>
    <cellStyle name="20% - Accent6 10" xfId="29473" hidden="1" xr:uid="{00000000-0005-0000-0000-0000560D0000}"/>
    <cellStyle name="20% - Accent6 10" xfId="7080" hidden="1" xr:uid="{00000000-0005-0000-0000-00003D0D0000}"/>
    <cellStyle name="20% - Accent6 10" xfId="32110" hidden="1" xr:uid="{00000000-0005-0000-0000-00006C0D0000}"/>
    <cellStyle name="20% - Accent6 10" xfId="14694" hidden="1" xr:uid="{00000000-0005-0000-0000-0000450D0000}"/>
    <cellStyle name="20% - Accent6 10" xfId="31371" hidden="1" xr:uid="{00000000-0005-0000-0000-0000690D0000}"/>
    <cellStyle name="20% - Accent6 10" xfId="31447" hidden="1" xr:uid="{00000000-0005-0000-0000-00006A0D0000}"/>
    <cellStyle name="20% - Accent6 10" xfId="31297" hidden="1" xr:uid="{00000000-0005-0000-0000-0000680D0000}"/>
    <cellStyle name="20% - Accent6 10" xfId="30145" hidden="1" xr:uid="{00000000-0005-0000-0000-00005D0D0000}"/>
    <cellStyle name="20% - Accent6 10" xfId="32705" hidden="1" xr:uid="{00000000-0005-0000-0000-0000720D0000}"/>
    <cellStyle name="20% - Accent6 10" xfId="22532" hidden="1" xr:uid="{00000000-0005-0000-0000-00004B0D0000}"/>
    <cellStyle name="20% - Accent6 10" xfId="33574" hidden="1" xr:uid="{00000000-0005-0000-0000-00007B0D0000}"/>
    <cellStyle name="20% - Accent6 10" xfId="19279" hidden="1" xr:uid="{00000000-0005-0000-0000-0000480D0000}"/>
    <cellStyle name="20% - Accent6 10" xfId="19601" hidden="1" xr:uid="{00000000-0005-0000-0000-0000490D0000}"/>
    <cellStyle name="20% - Accent6 10" xfId="4662" hidden="1" xr:uid="{00000000-0005-0000-0000-0000470D0000}"/>
    <cellStyle name="20% - Accent6 10" xfId="30858" hidden="1" xr:uid="{00000000-0005-0000-0000-0000640D0000}"/>
    <cellStyle name="20% - Accent6 10" xfId="28579" hidden="1" xr:uid="{00000000-0005-0000-0000-0000510D0000}"/>
    <cellStyle name="20% - Accent6 10" xfId="23196" hidden="1" xr:uid="{00000000-0005-0000-0000-00004D0D0000}"/>
    <cellStyle name="20% - Accent6 10" xfId="25699" hidden="1" xr:uid="{00000000-0005-0000-0000-00004E0D0000}"/>
    <cellStyle name="20% - Accent6 10" xfId="22854" hidden="1" xr:uid="{00000000-0005-0000-0000-00004C0D0000}"/>
    <cellStyle name="20% - Accent6 10" xfId="1531" hidden="1" xr:uid="{00000000-0005-0000-0000-00003B0D0000}"/>
    <cellStyle name="20% - Accent6 10" xfId="31195" hidden="1" xr:uid="{00000000-0005-0000-0000-0000670D0000}"/>
    <cellStyle name="20% - Accent6 10" xfId="29574" hidden="1" xr:uid="{00000000-0005-0000-0000-0000570D0000}"/>
    <cellStyle name="20% - Accent6 10" xfId="32781" hidden="1" xr:uid="{00000000-0005-0000-0000-0000730D0000}"/>
    <cellStyle name="20% - Accent6 10" xfId="32859" hidden="1" xr:uid="{00000000-0005-0000-0000-0000740D0000}"/>
    <cellStyle name="20% - Accent6 10" xfId="32937" hidden="1" xr:uid="{00000000-0005-0000-0000-0000750D0000}"/>
    <cellStyle name="20% - Accent6 10" xfId="32355" hidden="1" xr:uid="{00000000-0005-0000-0000-0000760D0000}"/>
    <cellStyle name="20% - Accent6 10" xfId="31829" hidden="1" xr:uid="{00000000-0005-0000-0000-0000770D0000}"/>
    <cellStyle name="20% - Accent6 10" xfId="33237" hidden="1" xr:uid="{00000000-0005-0000-0000-0000780D0000}"/>
    <cellStyle name="20% - Accent6 10" xfId="19943" hidden="1" xr:uid="{00000000-0005-0000-0000-00004A0D0000}"/>
    <cellStyle name="20% - Accent6 10" xfId="13860" hidden="1" xr:uid="{00000000-0005-0000-0000-0000440D0000}"/>
    <cellStyle name="20% - Accent6 10" xfId="29230" hidden="1" xr:uid="{00000000-0005-0000-0000-0000590D0000}"/>
    <cellStyle name="20% - Accent6 10" xfId="32022" hidden="1" xr:uid="{00000000-0005-0000-0000-0000710D0000}"/>
    <cellStyle name="20% - Accent6 10" xfId="1189" hidden="1" xr:uid="{00000000-0005-0000-0000-00003A0D0000}"/>
    <cellStyle name="20% - Accent6 10" xfId="544" hidden="1" xr:uid="{00000000-0005-0000-0000-0000380D0000}"/>
    <cellStyle name="20% - Accent6 10" xfId="868" hidden="1" xr:uid="{00000000-0005-0000-0000-0000390D0000}"/>
    <cellStyle name="20% - Accent6 11" xfId="30795" hidden="1" xr:uid="{00000000-0005-0000-0000-0000AB0D0000}"/>
    <cellStyle name="20% - Accent6 11" xfId="14181" hidden="1" xr:uid="{00000000-0005-0000-0000-00008D0D0000}"/>
    <cellStyle name="20% - Accent6 11" xfId="5135" hidden="1" xr:uid="{00000000-0005-0000-0000-00008E0D0000}"/>
    <cellStyle name="20% - Accent6 11" xfId="19316" hidden="1" xr:uid="{00000000-0005-0000-0000-0000900D0000}"/>
    <cellStyle name="20% - Accent6 11" xfId="6794" hidden="1" xr:uid="{00000000-0005-0000-0000-0000840D0000}"/>
    <cellStyle name="20% - Accent6 11" xfId="28668" hidden="1" xr:uid="{00000000-0005-0000-0000-00009A0D0000}"/>
    <cellStyle name="20% - Accent6 11" xfId="7462" hidden="1" xr:uid="{00000000-0005-0000-0000-0000860D0000}"/>
    <cellStyle name="20% - Accent6 11" xfId="30871" hidden="1" xr:uid="{00000000-0005-0000-0000-0000AC0D0000}"/>
    <cellStyle name="20% - Accent6 11" xfId="3896" hidden="1" xr:uid="{00000000-0005-0000-0000-0000880D0000}"/>
    <cellStyle name="20% - Accent6 11" xfId="23232" hidden="1" xr:uid="{00000000-0005-0000-0000-0000950D0000}"/>
    <cellStyle name="20% - Accent6 11" xfId="13233" hidden="1" xr:uid="{00000000-0005-0000-0000-00008A0D0000}"/>
    <cellStyle name="20% - Accent6 11" xfId="29715" hidden="1" xr:uid="{00000000-0005-0000-0000-0000A70D0000}"/>
    <cellStyle name="20% - Accent6 11" xfId="13896" hidden="1" xr:uid="{00000000-0005-0000-0000-00008C0D0000}"/>
    <cellStyle name="20% - Accent6 11" xfId="1567" hidden="1" xr:uid="{00000000-0005-0000-0000-0000830D0000}"/>
    <cellStyle name="20% - Accent6 11" xfId="30080" hidden="1" xr:uid="{00000000-0005-0000-0000-0000A40D0000}"/>
    <cellStyle name="20% - Accent6 11" xfId="30117" hidden="1" xr:uid="{00000000-0005-0000-0000-0000A50D0000}"/>
    <cellStyle name="20% - Accent6 11" xfId="28592" hidden="1" xr:uid="{00000000-0005-0000-0000-0000990D0000}"/>
    <cellStyle name="20% - Accent6 11" xfId="10704" hidden="1" xr:uid="{00000000-0005-0000-0000-00008F0D0000}"/>
    <cellStyle name="20% - Accent6 11" xfId="6187" hidden="1" xr:uid="{00000000-0005-0000-0000-0000890D0000}"/>
    <cellStyle name="20% - Accent6 11" xfId="30534" hidden="1" xr:uid="{00000000-0005-0000-0000-0000A90D0000}"/>
    <cellStyle name="20% - Accent6 11" xfId="30612" hidden="1" xr:uid="{00000000-0005-0000-0000-0000AA0D0000}"/>
    <cellStyle name="20% - Accent6 11" xfId="30458" hidden="1" xr:uid="{00000000-0005-0000-0000-0000A80D0000}"/>
    <cellStyle name="20% - Accent6 11" xfId="22890" hidden="1" xr:uid="{00000000-0005-0000-0000-0000940D0000}"/>
    <cellStyle name="20% - Accent6 11" xfId="7116" hidden="1" xr:uid="{00000000-0005-0000-0000-0000850D0000}"/>
    <cellStyle name="20% - Accent6 11" xfId="904" hidden="1" xr:uid="{00000000-0005-0000-0000-0000810D0000}"/>
    <cellStyle name="20% - Accent6 11" xfId="1225" hidden="1" xr:uid="{00000000-0005-0000-0000-0000820D0000}"/>
    <cellStyle name="20% - Accent6 11" xfId="580" hidden="1" xr:uid="{00000000-0005-0000-0000-0000800D0000}"/>
    <cellStyle name="20% - Accent6 11" xfId="33250" hidden="1" xr:uid="{00000000-0005-0000-0000-0000C00D0000}"/>
    <cellStyle name="20% - Accent6 11" xfId="31460" hidden="1" xr:uid="{00000000-0005-0000-0000-0000B20D0000}"/>
    <cellStyle name="20% - Accent6 11" xfId="31538" hidden="1" xr:uid="{00000000-0005-0000-0000-0000B30D0000}"/>
    <cellStyle name="20% - Accent6 11" xfId="31384" hidden="1" xr:uid="{00000000-0005-0000-0000-0000B10D0000}"/>
    <cellStyle name="20% - Accent6 11" xfId="29407" hidden="1" xr:uid="{00000000-0005-0000-0000-00009D0D0000}"/>
    <cellStyle name="20% - Accent6 11" xfId="32872" hidden="1" xr:uid="{00000000-0005-0000-0000-0000BC0D0000}"/>
    <cellStyle name="20% - Accent6 11" xfId="32321" hidden="1" xr:uid="{00000000-0005-0000-0000-0000B70D0000}"/>
    <cellStyle name="20% - Accent6 11" xfId="31768" hidden="1" xr:uid="{00000000-0005-0000-0000-0000B80D0000}"/>
    <cellStyle name="20% - Accent6 11" xfId="32278" hidden="1" xr:uid="{00000000-0005-0000-0000-0000B60D0000}"/>
    <cellStyle name="20% - Accent6 11" xfId="13554" hidden="1" xr:uid="{00000000-0005-0000-0000-00008B0D0000}"/>
    <cellStyle name="20% - Accent6 11" xfId="19979" hidden="1" xr:uid="{00000000-0005-0000-0000-0000920D0000}"/>
    <cellStyle name="20% - Accent6 11" xfId="22569" hidden="1" xr:uid="{00000000-0005-0000-0000-0000930D0000}"/>
    <cellStyle name="20% - Accent6 11" xfId="19637" hidden="1" xr:uid="{00000000-0005-0000-0000-0000910D0000}"/>
    <cellStyle name="20% - Accent6 11" xfId="29099" hidden="1" xr:uid="{00000000-0005-0000-0000-0000A60D0000}"/>
    <cellStyle name="20% - Accent6 11" xfId="7803" hidden="1" xr:uid="{00000000-0005-0000-0000-0000870D0000}"/>
    <cellStyle name="20% - Accent6 11" xfId="26056" hidden="1" xr:uid="{00000000-0005-0000-0000-0000970D0000}"/>
    <cellStyle name="20% - Accent6 11" xfId="28518" hidden="1" xr:uid="{00000000-0005-0000-0000-0000980D0000}"/>
    <cellStyle name="20% - Accent6 11" xfId="25735" hidden="1" xr:uid="{00000000-0005-0000-0000-0000960D0000}"/>
    <cellStyle name="20% - Accent6 11" xfId="33404" hidden="1" xr:uid="{00000000-0005-0000-0000-0000C20D0000}"/>
    <cellStyle name="20% - Accent6 11" xfId="28746" hidden="1" xr:uid="{00000000-0005-0000-0000-00009B0D0000}"/>
    <cellStyle name="20% - Accent6 11" xfId="29331" hidden="1" xr:uid="{00000000-0005-0000-0000-00009C0D0000}"/>
    <cellStyle name="20% - Accent6 11" xfId="32027" hidden="1" xr:uid="{00000000-0005-0000-0000-0000B90D0000}"/>
    <cellStyle name="20% - Accent6 11" xfId="31208" hidden="1" xr:uid="{00000000-0005-0000-0000-0000AF0D0000}"/>
    <cellStyle name="20% - Accent6 11" xfId="31891" hidden="1" xr:uid="{00000000-0005-0000-0000-0000BE0D0000}"/>
    <cellStyle name="20% - Accent6 11" xfId="28976" hidden="1" xr:uid="{00000000-0005-0000-0000-0000A00D0000}"/>
    <cellStyle name="20% - Accent6 11" xfId="29235" hidden="1" xr:uid="{00000000-0005-0000-0000-0000A10D0000}"/>
    <cellStyle name="20% - Accent6 11" xfId="29529" hidden="1" xr:uid="{00000000-0005-0000-0000-00009F0D0000}"/>
    <cellStyle name="20% - Accent6 11" xfId="32123" hidden="1" xr:uid="{00000000-0005-0000-0000-0000B40D0000}"/>
    <cellStyle name="20% - Accent6 11" xfId="33663" hidden="1" xr:uid="{00000000-0005-0000-0000-0000C40D0000}"/>
    <cellStyle name="20% - Accent6 11" xfId="33741" hidden="1" xr:uid="{00000000-0005-0000-0000-0000C50D0000}"/>
    <cellStyle name="20% - Accent6 11" xfId="33924" hidden="1" xr:uid="{00000000-0005-0000-0000-0000C60D0000}"/>
    <cellStyle name="20% - Accent6 11" xfId="34000" hidden="1" xr:uid="{00000000-0005-0000-0000-0000C70D0000}"/>
    <cellStyle name="20% - Accent6 11" xfId="32794" hidden="1" xr:uid="{00000000-0005-0000-0000-0000BB0D0000}"/>
    <cellStyle name="20% - Accent6 11" xfId="30002" hidden="1" xr:uid="{00000000-0005-0000-0000-0000A30D0000}"/>
    <cellStyle name="20% - Accent6 11" xfId="32909" hidden="1" xr:uid="{00000000-0005-0000-0000-0000BD0D0000}"/>
    <cellStyle name="20% - Accent6 11" xfId="32199" hidden="1" xr:uid="{00000000-0005-0000-0000-0000B50D0000}"/>
    <cellStyle name="20% - Accent6 11" xfId="32507" hidden="1" xr:uid="{00000000-0005-0000-0000-0000BF0D0000}"/>
    <cellStyle name="20% - Accent6 11" xfId="29486" hidden="1" xr:uid="{00000000-0005-0000-0000-00009E0D0000}"/>
    <cellStyle name="20% - Accent6 11" xfId="33326" hidden="1" xr:uid="{00000000-0005-0000-0000-0000C10D0000}"/>
    <cellStyle name="20% - Accent6 11" xfId="31310" hidden="1" xr:uid="{00000000-0005-0000-0000-0000B00D0000}"/>
    <cellStyle name="20% - Accent6 11" xfId="33587" hidden="1" xr:uid="{00000000-0005-0000-0000-0000C30D0000}"/>
    <cellStyle name="20% - Accent6 11" xfId="32718" hidden="1" xr:uid="{00000000-0005-0000-0000-0000BA0D0000}"/>
    <cellStyle name="20% - Accent6 11" xfId="30949" hidden="1" xr:uid="{00000000-0005-0000-0000-0000AD0D0000}"/>
    <cellStyle name="20% - Accent6 11" xfId="31132" hidden="1" xr:uid="{00000000-0005-0000-0000-0000AE0D0000}"/>
    <cellStyle name="20% - Accent6 11" xfId="29926" hidden="1" xr:uid="{00000000-0005-0000-0000-0000A20D0000}"/>
    <cellStyle name="20% - Accent6 12" xfId="30142" hidden="1" xr:uid="{00000000-0005-0000-0000-0000ED0D0000}"/>
    <cellStyle name="20% - Accent6 12" xfId="30015" hidden="1" xr:uid="{00000000-0005-0000-0000-0000EB0D0000}"/>
    <cellStyle name="20% - Accent6 12" xfId="29420" hidden="1" xr:uid="{00000000-0005-0000-0000-0000E50D0000}"/>
    <cellStyle name="20% - Accent6 12" xfId="4119" hidden="1" xr:uid="{00000000-0005-0000-0000-0000D00D0000}"/>
    <cellStyle name="20% - Accent6 12" xfId="5556" hidden="1" xr:uid="{00000000-0005-0000-0000-0000D10D0000}"/>
    <cellStyle name="20% - Accent6 12" xfId="13268" hidden="1" xr:uid="{00000000-0005-0000-0000-0000D20D0000}"/>
    <cellStyle name="20% - Accent6 12" xfId="13588" hidden="1" xr:uid="{00000000-0005-0000-0000-0000D30D0000}"/>
    <cellStyle name="20% - Accent6 12" xfId="13930" hidden="1" xr:uid="{00000000-0005-0000-0000-0000D40D0000}"/>
    <cellStyle name="20% - Accent6 12" xfId="1601" hidden="1" xr:uid="{00000000-0005-0000-0000-0000CB0D0000}"/>
    <cellStyle name="20% - Accent6 12" xfId="6829" hidden="1" xr:uid="{00000000-0005-0000-0000-0000CC0D0000}"/>
    <cellStyle name="20% - Accent6 12" xfId="7150" hidden="1" xr:uid="{00000000-0005-0000-0000-0000CD0D0000}"/>
    <cellStyle name="20% - Accent6 12" xfId="7496" hidden="1" xr:uid="{00000000-0005-0000-0000-0000CE0D0000}"/>
    <cellStyle name="20% - Accent6 12" xfId="8371" hidden="1" xr:uid="{00000000-0005-0000-0000-0000CF0D0000}"/>
    <cellStyle name="20% - Accent6 12" xfId="31774" hidden="1" xr:uid="{00000000-0005-0000-0000-0000000E0000}"/>
    <cellStyle name="20% - Accent6 12" xfId="31473" hidden="1" xr:uid="{00000000-0005-0000-0000-0000FA0D0000}"/>
    <cellStyle name="20% - Accent6 12" xfId="32732" hidden="1" xr:uid="{00000000-0005-0000-0000-0000020E0000}"/>
    <cellStyle name="20% - Accent6 12" xfId="30625" hidden="1" xr:uid="{00000000-0005-0000-0000-0000F20D0000}"/>
    <cellStyle name="20% - Accent6 12" xfId="30809" hidden="1" xr:uid="{00000000-0005-0000-0000-0000F30D0000}"/>
    <cellStyle name="20% - Accent6 12" xfId="30884" hidden="1" xr:uid="{00000000-0005-0000-0000-0000F40D0000}"/>
    <cellStyle name="20% - Accent6 12" xfId="30962" hidden="1" xr:uid="{00000000-0005-0000-0000-0000F50D0000}"/>
    <cellStyle name="20% - Accent6 12" xfId="29028" hidden="1" xr:uid="{00000000-0005-0000-0000-0000EF0D0000}"/>
    <cellStyle name="20% - Accent6 12" xfId="31950" hidden="1" xr:uid="{00000000-0005-0000-0000-0000010E0000}"/>
    <cellStyle name="20% - Accent6 12" xfId="30547" hidden="1" xr:uid="{00000000-0005-0000-0000-0000F10D0000}"/>
    <cellStyle name="20% - Accent6 12" xfId="4573" hidden="1" xr:uid="{00000000-0005-0000-0000-0000D70D0000}"/>
    <cellStyle name="20% - Accent6 12" xfId="19351" hidden="1" xr:uid="{00000000-0005-0000-0000-0000D80D0000}"/>
    <cellStyle name="20% - Accent6 12" xfId="6309" hidden="1" xr:uid="{00000000-0005-0000-0000-0000D60D0000}"/>
    <cellStyle name="20% - Accent6 12" xfId="32137" hidden="1" xr:uid="{00000000-0005-0000-0000-0000FC0D0000}"/>
    <cellStyle name="20% - Accent6 12" xfId="32291" hidden="1" xr:uid="{00000000-0005-0000-0000-0000FE0D0000}"/>
    <cellStyle name="20% - Accent6 12" xfId="32360" hidden="1" xr:uid="{00000000-0005-0000-0000-0000FF0D0000}"/>
    <cellStyle name="20% - Accent6 12" xfId="31398" hidden="1" xr:uid="{00000000-0005-0000-0000-0000F90D0000}"/>
    <cellStyle name="20% - Accent6 12" xfId="14665" hidden="1" xr:uid="{00000000-0005-0000-0000-0000D50D0000}"/>
    <cellStyle name="20% - Accent6 12" xfId="31551" hidden="1" xr:uid="{00000000-0005-0000-0000-0000FB0D0000}"/>
    <cellStyle name="20% - Accent6 12" xfId="28606" hidden="1" xr:uid="{00000000-0005-0000-0000-0000E10D0000}"/>
    <cellStyle name="20% - Accent6 12" xfId="32212" hidden="1" xr:uid="{00000000-0005-0000-0000-0000FD0D0000}"/>
    <cellStyle name="20% - Accent6 12" xfId="34013" hidden="1" xr:uid="{00000000-0005-0000-0000-00000F0E0000}"/>
    <cellStyle name="20% - Accent6 12" xfId="28759" hidden="1" xr:uid="{00000000-0005-0000-0000-0000E30D0000}"/>
    <cellStyle name="20% - Accent6 12" xfId="33938" hidden="1" xr:uid="{00000000-0005-0000-0000-00000E0E0000}"/>
    <cellStyle name="20% - Accent6 12" xfId="22924" hidden="1" xr:uid="{00000000-0005-0000-0000-0000DC0D0000}"/>
    <cellStyle name="20% - Accent6 12" xfId="25770" hidden="1" xr:uid="{00000000-0005-0000-0000-0000DE0D0000}"/>
    <cellStyle name="20% - Accent6 12" xfId="26090" hidden="1" xr:uid="{00000000-0005-0000-0000-0000DF0D0000}"/>
    <cellStyle name="20% - Accent6 12" xfId="19671" hidden="1" xr:uid="{00000000-0005-0000-0000-0000D90D0000}"/>
    <cellStyle name="20% - Accent6 12" xfId="33754" hidden="1" xr:uid="{00000000-0005-0000-0000-00000D0E0000}"/>
    <cellStyle name="20% - Accent6 12" xfId="22604" hidden="1" xr:uid="{00000000-0005-0000-0000-0000DB0D0000}"/>
    <cellStyle name="20% - Accent6 12" xfId="30093" hidden="1" xr:uid="{00000000-0005-0000-0000-0000EC0D0000}"/>
    <cellStyle name="20% - Accent6 12" xfId="23266" hidden="1" xr:uid="{00000000-0005-0000-0000-0000DD0D0000}"/>
    <cellStyle name="20% - Accent6 12" xfId="614" hidden="1" xr:uid="{00000000-0005-0000-0000-0000C80D0000}"/>
    <cellStyle name="20% - Accent6 12" xfId="29257" hidden="1" xr:uid="{00000000-0005-0000-0000-0000EE0D0000}"/>
    <cellStyle name="20% - Accent6 12" xfId="1259" hidden="1" xr:uid="{00000000-0005-0000-0000-0000CA0D0000}"/>
    <cellStyle name="20% - Accent6 12" xfId="29568" hidden="1" xr:uid="{00000000-0005-0000-0000-0000E70D0000}"/>
    <cellStyle name="20% - Accent6 12" xfId="28982" hidden="1" xr:uid="{00000000-0005-0000-0000-0000E80D0000}"/>
    <cellStyle name="20% - Accent6 12" xfId="29158" hidden="1" xr:uid="{00000000-0005-0000-0000-0000E90D0000}"/>
    <cellStyle name="20% - Accent6 12" xfId="29940" hidden="1" xr:uid="{00000000-0005-0000-0000-0000EA0D0000}"/>
    <cellStyle name="20% - Accent6 12" xfId="29345" hidden="1" xr:uid="{00000000-0005-0000-0000-0000E40D0000}"/>
    <cellStyle name="20% - Accent6 12" xfId="939" hidden="1" xr:uid="{00000000-0005-0000-0000-0000C90D0000}"/>
    <cellStyle name="20% - Accent6 12" xfId="29499" hidden="1" xr:uid="{00000000-0005-0000-0000-0000E60D0000}"/>
    <cellStyle name="20% - Accent6 12" xfId="31221" hidden="1" xr:uid="{00000000-0005-0000-0000-0000F70D0000}"/>
    <cellStyle name="20% - Accent6 12" xfId="31323" hidden="1" xr:uid="{00000000-0005-0000-0000-0000F80D0000}"/>
    <cellStyle name="20% - Accent6 12" xfId="31146" hidden="1" xr:uid="{00000000-0005-0000-0000-0000F60D0000}"/>
    <cellStyle name="20% - Accent6 12" xfId="30472" hidden="1" xr:uid="{00000000-0005-0000-0000-0000F00D0000}"/>
    <cellStyle name="20% - Accent6 12" xfId="33264" hidden="1" xr:uid="{00000000-0005-0000-0000-0000080E0000}"/>
    <cellStyle name="20% - Accent6 12" xfId="33339" hidden="1" xr:uid="{00000000-0005-0000-0000-0000090E0000}"/>
    <cellStyle name="20% - Accent6 12" xfId="33417" hidden="1" xr:uid="{00000000-0005-0000-0000-00000A0E0000}"/>
    <cellStyle name="20% - Accent6 12" xfId="33601" hidden="1" xr:uid="{00000000-0005-0000-0000-00000B0E0000}"/>
    <cellStyle name="20% - Accent6 12" xfId="33676" hidden="1" xr:uid="{00000000-0005-0000-0000-00000C0E0000}"/>
    <cellStyle name="20% - Accent6 12" xfId="32807" hidden="1" xr:uid="{00000000-0005-0000-0000-0000030E0000}"/>
    <cellStyle name="20% - Accent6 12" xfId="32885" hidden="1" xr:uid="{00000000-0005-0000-0000-0000040E0000}"/>
    <cellStyle name="20% - Accent6 12" xfId="32934" hidden="1" xr:uid="{00000000-0005-0000-0000-0000050E0000}"/>
    <cellStyle name="20% - Accent6 12" xfId="32049" hidden="1" xr:uid="{00000000-0005-0000-0000-0000060E0000}"/>
    <cellStyle name="20% - Accent6 12" xfId="31820" hidden="1" xr:uid="{00000000-0005-0000-0000-0000070E0000}"/>
    <cellStyle name="20% - Accent6 12" xfId="28531" hidden="1" xr:uid="{00000000-0005-0000-0000-0000E00D0000}"/>
    <cellStyle name="20% - Accent6 12" xfId="20013" hidden="1" xr:uid="{00000000-0005-0000-0000-0000DA0D0000}"/>
    <cellStyle name="20% - Accent6 12" xfId="28681" hidden="1" xr:uid="{00000000-0005-0000-0000-0000E20D0000}"/>
    <cellStyle name="20% - Accent6 13" xfId="33116" hidden="1" xr:uid="{00000000-0005-0000-0000-0000250E0000}"/>
    <cellStyle name="20% - Accent6 13" xfId="9528" hidden="1" xr:uid="{00000000-0005-0000-0000-0000120E0000}"/>
    <cellStyle name="20% - Accent6 13" xfId="33791" hidden="1" xr:uid="{00000000-0005-0000-0000-0000270E0000}"/>
    <cellStyle name="20% - Accent6 13" xfId="12041" hidden="1" xr:uid="{00000000-0005-0000-0000-0000130E0000}"/>
    <cellStyle name="20% - Accent6 13" xfId="15779" hidden="1" xr:uid="{00000000-0005-0000-0000-0000140E0000}"/>
    <cellStyle name="20% - Accent6 13" xfId="18147" hidden="1" xr:uid="{00000000-0005-0000-0000-0000150E0000}"/>
    <cellStyle name="20% - Accent6 13" xfId="21416" hidden="1" xr:uid="{00000000-0005-0000-0000-0000160E0000}"/>
    <cellStyle name="20% - Accent6 13" xfId="28772" hidden="1" xr:uid="{00000000-0005-0000-0000-0000180E0000}"/>
    <cellStyle name="20% - Accent6 13" xfId="30176" hidden="1" xr:uid="{00000000-0005-0000-0000-00001C0E0000}"/>
    <cellStyle name="20% - Accent6 13" xfId="29610" hidden="1" xr:uid="{00000000-0005-0000-0000-00001A0E0000}"/>
    <cellStyle name="20% - Accent6 13" xfId="29783" hidden="1" xr:uid="{00000000-0005-0000-0000-00001B0E0000}"/>
    <cellStyle name="20% - Accent6 13" xfId="30999" hidden="1" xr:uid="{00000000-0005-0000-0000-00001F0E0000}"/>
    <cellStyle name="20% - Accent6 13" xfId="30324" hidden="1" xr:uid="{00000000-0005-0000-0000-00001D0E0000}"/>
    <cellStyle name="20% - Accent6 13" xfId="30662" hidden="1" xr:uid="{00000000-0005-0000-0000-00001E0E0000}"/>
    <cellStyle name="20% - Accent6 13" xfId="2902" hidden="1" xr:uid="{00000000-0005-0000-0000-0000110E0000}"/>
    <cellStyle name="20% - Accent6 13" xfId="31564" hidden="1" xr:uid="{00000000-0005-0000-0000-0000200E0000}"/>
    <cellStyle name="20% - Accent6 13" xfId="1636" hidden="1" xr:uid="{00000000-0005-0000-0000-0000100E0000}"/>
    <cellStyle name="20% - Accent6 13" xfId="31679" hidden="1" xr:uid="{00000000-0005-0000-0000-0000210E0000}"/>
    <cellStyle name="20% - Accent6 13" xfId="32402" hidden="1" xr:uid="{00000000-0005-0000-0000-0000220E0000}"/>
    <cellStyle name="20% - Accent6 13" xfId="32575" hidden="1" xr:uid="{00000000-0005-0000-0000-0000230E0000}"/>
    <cellStyle name="20% - Accent6 13" xfId="32968" hidden="1" xr:uid="{00000000-0005-0000-0000-0000240E0000}"/>
    <cellStyle name="20% - Accent6 13" xfId="33454" hidden="1" xr:uid="{00000000-0005-0000-0000-0000260E0000}"/>
    <cellStyle name="20% - Accent6 13" xfId="28887" hidden="1" xr:uid="{00000000-0005-0000-0000-0000190E0000}"/>
    <cellStyle name="20% - Accent6 13" xfId="24600" hidden="1" xr:uid="{00000000-0005-0000-0000-0000170E0000}"/>
    <cellStyle name="20% - Accent6 2" xfId="34054" xr:uid="{77C2393A-9596-45E1-8BB1-9D4E5B545CD0}"/>
    <cellStyle name="20% - Accent6 3 2 3 2" xfId="33191" hidden="1" xr:uid="{00000000-0005-0000-0000-00003D0E0000}"/>
    <cellStyle name="20% - Accent6 3 2 3 2" xfId="9604" hidden="1" xr:uid="{00000000-0005-0000-0000-00002A0E0000}"/>
    <cellStyle name="20% - Accent6 3 2 3 2" xfId="33866" hidden="1" xr:uid="{00000000-0005-0000-0000-00003F0E0000}"/>
    <cellStyle name="20% - Accent6 3 2 3 2" xfId="12117" hidden="1" xr:uid="{00000000-0005-0000-0000-00002B0E0000}"/>
    <cellStyle name="20% - Accent6 3 2 3 2" xfId="15855" hidden="1" xr:uid="{00000000-0005-0000-0000-00002C0E0000}"/>
    <cellStyle name="20% - Accent6 3 2 3 2" xfId="18223" hidden="1" xr:uid="{00000000-0005-0000-0000-00002D0E0000}"/>
    <cellStyle name="20% - Accent6 3 2 3 2" xfId="21492" hidden="1" xr:uid="{00000000-0005-0000-0000-00002E0E0000}"/>
    <cellStyle name="20% - Accent6 3 2 3 2" xfId="28847" hidden="1" xr:uid="{00000000-0005-0000-0000-0000300E0000}"/>
    <cellStyle name="20% - Accent6 3 2 3 2" xfId="30251" hidden="1" xr:uid="{00000000-0005-0000-0000-0000340E0000}"/>
    <cellStyle name="20% - Accent6 3 2 3 2" xfId="29685" hidden="1" xr:uid="{00000000-0005-0000-0000-0000320E0000}"/>
    <cellStyle name="20% - Accent6 3 2 3 2" xfId="29858" hidden="1" xr:uid="{00000000-0005-0000-0000-0000330E0000}"/>
    <cellStyle name="20% - Accent6 3 2 3 2" xfId="31074" hidden="1" xr:uid="{00000000-0005-0000-0000-0000370E0000}"/>
    <cellStyle name="20% - Accent6 3 2 3 2" xfId="30399" hidden="1" xr:uid="{00000000-0005-0000-0000-0000350E0000}"/>
    <cellStyle name="20% - Accent6 3 2 3 2" xfId="30737" hidden="1" xr:uid="{00000000-0005-0000-0000-0000360E0000}"/>
    <cellStyle name="20% - Accent6 3 2 3 2" xfId="2978" hidden="1" xr:uid="{00000000-0005-0000-0000-0000290E0000}"/>
    <cellStyle name="20% - Accent6 3 2 3 2" xfId="31639" hidden="1" xr:uid="{00000000-0005-0000-0000-0000380E0000}"/>
    <cellStyle name="20% - Accent6 3 2 3 2" xfId="1712" hidden="1" xr:uid="{00000000-0005-0000-0000-0000280E0000}"/>
    <cellStyle name="20% - Accent6 3 2 3 2" xfId="31754" hidden="1" xr:uid="{00000000-0005-0000-0000-0000390E0000}"/>
    <cellStyle name="20% - Accent6 3 2 3 2" xfId="32477" hidden="1" xr:uid="{00000000-0005-0000-0000-00003A0E0000}"/>
    <cellStyle name="20% - Accent6 3 2 3 2" xfId="32650" hidden="1" xr:uid="{00000000-0005-0000-0000-00003B0E0000}"/>
    <cellStyle name="20% - Accent6 3 2 3 2" xfId="33043" hidden="1" xr:uid="{00000000-0005-0000-0000-00003C0E0000}"/>
    <cellStyle name="20% - Accent6 3 2 3 2" xfId="33529" hidden="1" xr:uid="{00000000-0005-0000-0000-00003E0E0000}"/>
    <cellStyle name="20% - Accent6 3 2 3 2" xfId="28962" hidden="1" xr:uid="{00000000-0005-0000-0000-0000310E0000}"/>
    <cellStyle name="20% - Accent6 3 2 3 2" xfId="24676" hidden="1" xr:uid="{00000000-0005-0000-0000-00002F0E0000}"/>
    <cellStyle name="20% - Accent6 3 2 4 2" xfId="33152" hidden="1" xr:uid="{00000000-0005-0000-0000-0000550E0000}"/>
    <cellStyle name="20% - Accent6 3 2 4 2" xfId="9565" hidden="1" xr:uid="{00000000-0005-0000-0000-0000420E0000}"/>
    <cellStyle name="20% - Accent6 3 2 4 2" xfId="33827" hidden="1" xr:uid="{00000000-0005-0000-0000-0000570E0000}"/>
    <cellStyle name="20% - Accent6 3 2 4 2" xfId="12078" hidden="1" xr:uid="{00000000-0005-0000-0000-0000430E0000}"/>
    <cellStyle name="20% - Accent6 3 2 4 2" xfId="15816" hidden="1" xr:uid="{00000000-0005-0000-0000-0000440E0000}"/>
    <cellStyle name="20% - Accent6 3 2 4 2" xfId="18184" hidden="1" xr:uid="{00000000-0005-0000-0000-0000450E0000}"/>
    <cellStyle name="20% - Accent6 3 2 4 2" xfId="21453" hidden="1" xr:uid="{00000000-0005-0000-0000-0000460E0000}"/>
    <cellStyle name="20% - Accent6 3 2 4 2" xfId="28808" hidden="1" xr:uid="{00000000-0005-0000-0000-0000480E0000}"/>
    <cellStyle name="20% - Accent6 3 2 4 2" xfId="30212" hidden="1" xr:uid="{00000000-0005-0000-0000-00004C0E0000}"/>
    <cellStyle name="20% - Accent6 3 2 4 2" xfId="29646" hidden="1" xr:uid="{00000000-0005-0000-0000-00004A0E0000}"/>
    <cellStyle name="20% - Accent6 3 2 4 2" xfId="29819" hidden="1" xr:uid="{00000000-0005-0000-0000-00004B0E0000}"/>
    <cellStyle name="20% - Accent6 3 2 4 2" xfId="31035" hidden="1" xr:uid="{00000000-0005-0000-0000-00004F0E0000}"/>
    <cellStyle name="20% - Accent6 3 2 4 2" xfId="30360" hidden="1" xr:uid="{00000000-0005-0000-0000-00004D0E0000}"/>
    <cellStyle name="20% - Accent6 3 2 4 2" xfId="30698" hidden="1" xr:uid="{00000000-0005-0000-0000-00004E0E0000}"/>
    <cellStyle name="20% - Accent6 3 2 4 2" xfId="2939" hidden="1" xr:uid="{00000000-0005-0000-0000-0000410E0000}"/>
    <cellStyle name="20% - Accent6 3 2 4 2" xfId="31600" hidden="1" xr:uid="{00000000-0005-0000-0000-0000500E0000}"/>
    <cellStyle name="20% - Accent6 3 2 4 2" xfId="1673" hidden="1" xr:uid="{00000000-0005-0000-0000-0000400E0000}"/>
    <cellStyle name="20% - Accent6 3 2 4 2" xfId="31715" hidden="1" xr:uid="{00000000-0005-0000-0000-0000510E0000}"/>
    <cellStyle name="20% - Accent6 3 2 4 2" xfId="32438" hidden="1" xr:uid="{00000000-0005-0000-0000-0000520E0000}"/>
    <cellStyle name="20% - Accent6 3 2 4 2" xfId="32611" hidden="1" xr:uid="{00000000-0005-0000-0000-0000530E0000}"/>
    <cellStyle name="20% - Accent6 3 2 4 2" xfId="33004" hidden="1" xr:uid="{00000000-0005-0000-0000-0000540E0000}"/>
    <cellStyle name="20% - Accent6 3 2 4 2" xfId="33490" hidden="1" xr:uid="{00000000-0005-0000-0000-0000560E0000}"/>
    <cellStyle name="20% - Accent6 3 2 4 2" xfId="28923" hidden="1" xr:uid="{00000000-0005-0000-0000-0000490E0000}"/>
    <cellStyle name="20% - Accent6 3 2 4 2" xfId="24637" hidden="1" xr:uid="{00000000-0005-0000-0000-0000470E0000}"/>
    <cellStyle name="20% - Accent6 3 3 3 2" xfId="33151" hidden="1" xr:uid="{00000000-0005-0000-0000-00006D0E0000}"/>
    <cellStyle name="20% - Accent6 3 3 3 2" xfId="9564" hidden="1" xr:uid="{00000000-0005-0000-0000-00005A0E0000}"/>
    <cellStyle name="20% - Accent6 3 3 3 2" xfId="33826" hidden="1" xr:uid="{00000000-0005-0000-0000-00006F0E0000}"/>
    <cellStyle name="20% - Accent6 3 3 3 2" xfId="12077" hidden="1" xr:uid="{00000000-0005-0000-0000-00005B0E0000}"/>
    <cellStyle name="20% - Accent6 3 3 3 2" xfId="15815" hidden="1" xr:uid="{00000000-0005-0000-0000-00005C0E0000}"/>
    <cellStyle name="20% - Accent6 3 3 3 2" xfId="18183" hidden="1" xr:uid="{00000000-0005-0000-0000-00005D0E0000}"/>
    <cellStyle name="20% - Accent6 3 3 3 2" xfId="21452" hidden="1" xr:uid="{00000000-0005-0000-0000-00005E0E0000}"/>
    <cellStyle name="20% - Accent6 3 3 3 2" xfId="28807" hidden="1" xr:uid="{00000000-0005-0000-0000-0000600E0000}"/>
    <cellStyle name="20% - Accent6 3 3 3 2" xfId="30211" hidden="1" xr:uid="{00000000-0005-0000-0000-0000640E0000}"/>
    <cellStyle name="20% - Accent6 3 3 3 2" xfId="29645" hidden="1" xr:uid="{00000000-0005-0000-0000-0000620E0000}"/>
    <cellStyle name="20% - Accent6 3 3 3 2" xfId="29818" hidden="1" xr:uid="{00000000-0005-0000-0000-0000630E0000}"/>
    <cellStyle name="20% - Accent6 3 3 3 2" xfId="31034" hidden="1" xr:uid="{00000000-0005-0000-0000-0000670E0000}"/>
    <cellStyle name="20% - Accent6 3 3 3 2" xfId="30359" hidden="1" xr:uid="{00000000-0005-0000-0000-0000650E0000}"/>
    <cellStyle name="20% - Accent6 3 3 3 2" xfId="30697" hidden="1" xr:uid="{00000000-0005-0000-0000-0000660E0000}"/>
    <cellStyle name="20% - Accent6 3 3 3 2" xfId="2938" hidden="1" xr:uid="{00000000-0005-0000-0000-0000590E0000}"/>
    <cellStyle name="20% - Accent6 3 3 3 2" xfId="31599" hidden="1" xr:uid="{00000000-0005-0000-0000-0000680E0000}"/>
    <cellStyle name="20% - Accent6 3 3 3 2" xfId="1672" hidden="1" xr:uid="{00000000-0005-0000-0000-0000580E0000}"/>
    <cellStyle name="20% - Accent6 3 3 3 2" xfId="31714" hidden="1" xr:uid="{00000000-0005-0000-0000-0000690E0000}"/>
    <cellStyle name="20% - Accent6 3 3 3 2" xfId="32437" hidden="1" xr:uid="{00000000-0005-0000-0000-00006A0E0000}"/>
    <cellStyle name="20% - Accent6 3 3 3 2" xfId="32610" hidden="1" xr:uid="{00000000-0005-0000-0000-00006B0E0000}"/>
    <cellStyle name="20% - Accent6 3 3 3 2" xfId="33003" hidden="1" xr:uid="{00000000-0005-0000-0000-00006C0E0000}"/>
    <cellStyle name="20% - Accent6 3 3 3 2" xfId="33489" hidden="1" xr:uid="{00000000-0005-0000-0000-00006E0E0000}"/>
    <cellStyle name="20% - Accent6 3 3 3 2" xfId="28922" hidden="1" xr:uid="{00000000-0005-0000-0000-0000610E0000}"/>
    <cellStyle name="20% - Accent6 3 3 3 2" xfId="24636" hidden="1" xr:uid="{00000000-0005-0000-0000-00005F0E0000}"/>
    <cellStyle name="20% - Accent6 4 2 3 2" xfId="33192" hidden="1" xr:uid="{00000000-0005-0000-0000-0000850E0000}"/>
    <cellStyle name="20% - Accent6 4 2 3 2" xfId="9605" hidden="1" xr:uid="{00000000-0005-0000-0000-0000720E0000}"/>
    <cellStyle name="20% - Accent6 4 2 3 2" xfId="33867" hidden="1" xr:uid="{00000000-0005-0000-0000-0000870E0000}"/>
    <cellStyle name="20% - Accent6 4 2 3 2" xfId="12118" hidden="1" xr:uid="{00000000-0005-0000-0000-0000730E0000}"/>
    <cellStyle name="20% - Accent6 4 2 3 2" xfId="15856" hidden="1" xr:uid="{00000000-0005-0000-0000-0000740E0000}"/>
    <cellStyle name="20% - Accent6 4 2 3 2" xfId="18224" hidden="1" xr:uid="{00000000-0005-0000-0000-0000750E0000}"/>
    <cellStyle name="20% - Accent6 4 2 3 2" xfId="21493" hidden="1" xr:uid="{00000000-0005-0000-0000-0000760E0000}"/>
    <cellStyle name="20% - Accent6 4 2 3 2" xfId="28848" hidden="1" xr:uid="{00000000-0005-0000-0000-0000780E0000}"/>
    <cellStyle name="20% - Accent6 4 2 3 2" xfId="30252" hidden="1" xr:uid="{00000000-0005-0000-0000-00007C0E0000}"/>
    <cellStyle name="20% - Accent6 4 2 3 2" xfId="29686" hidden="1" xr:uid="{00000000-0005-0000-0000-00007A0E0000}"/>
    <cellStyle name="20% - Accent6 4 2 3 2" xfId="29859" hidden="1" xr:uid="{00000000-0005-0000-0000-00007B0E0000}"/>
    <cellStyle name="20% - Accent6 4 2 3 2" xfId="31075" hidden="1" xr:uid="{00000000-0005-0000-0000-00007F0E0000}"/>
    <cellStyle name="20% - Accent6 4 2 3 2" xfId="30400" hidden="1" xr:uid="{00000000-0005-0000-0000-00007D0E0000}"/>
    <cellStyle name="20% - Accent6 4 2 3 2" xfId="30738" hidden="1" xr:uid="{00000000-0005-0000-0000-00007E0E0000}"/>
    <cellStyle name="20% - Accent6 4 2 3 2" xfId="2979" hidden="1" xr:uid="{00000000-0005-0000-0000-0000710E0000}"/>
    <cellStyle name="20% - Accent6 4 2 3 2" xfId="31640" hidden="1" xr:uid="{00000000-0005-0000-0000-0000800E0000}"/>
    <cellStyle name="20% - Accent6 4 2 3 2" xfId="1713" hidden="1" xr:uid="{00000000-0005-0000-0000-0000700E0000}"/>
    <cellStyle name="20% - Accent6 4 2 3 2" xfId="31755" hidden="1" xr:uid="{00000000-0005-0000-0000-0000810E0000}"/>
    <cellStyle name="20% - Accent6 4 2 3 2" xfId="32478" hidden="1" xr:uid="{00000000-0005-0000-0000-0000820E0000}"/>
    <cellStyle name="20% - Accent6 4 2 3 2" xfId="32651" hidden="1" xr:uid="{00000000-0005-0000-0000-0000830E0000}"/>
    <cellStyle name="20% - Accent6 4 2 3 2" xfId="33044" hidden="1" xr:uid="{00000000-0005-0000-0000-0000840E0000}"/>
    <cellStyle name="20% - Accent6 4 2 3 2" xfId="33530" hidden="1" xr:uid="{00000000-0005-0000-0000-0000860E0000}"/>
    <cellStyle name="20% - Accent6 4 2 3 2" xfId="28963" hidden="1" xr:uid="{00000000-0005-0000-0000-0000790E0000}"/>
    <cellStyle name="20% - Accent6 4 2 3 2" xfId="24677" hidden="1" xr:uid="{00000000-0005-0000-0000-0000770E0000}"/>
    <cellStyle name="20% - Accent6 4 2 4 2" xfId="33154" hidden="1" xr:uid="{00000000-0005-0000-0000-00009D0E0000}"/>
    <cellStyle name="20% - Accent6 4 2 4 2" xfId="9567" hidden="1" xr:uid="{00000000-0005-0000-0000-00008A0E0000}"/>
    <cellStyle name="20% - Accent6 4 2 4 2" xfId="33829" hidden="1" xr:uid="{00000000-0005-0000-0000-00009F0E0000}"/>
    <cellStyle name="20% - Accent6 4 2 4 2" xfId="12080" hidden="1" xr:uid="{00000000-0005-0000-0000-00008B0E0000}"/>
    <cellStyle name="20% - Accent6 4 2 4 2" xfId="15818" hidden="1" xr:uid="{00000000-0005-0000-0000-00008C0E0000}"/>
    <cellStyle name="20% - Accent6 4 2 4 2" xfId="18186" hidden="1" xr:uid="{00000000-0005-0000-0000-00008D0E0000}"/>
    <cellStyle name="20% - Accent6 4 2 4 2" xfId="21455" hidden="1" xr:uid="{00000000-0005-0000-0000-00008E0E0000}"/>
    <cellStyle name="20% - Accent6 4 2 4 2" xfId="28810" hidden="1" xr:uid="{00000000-0005-0000-0000-0000900E0000}"/>
    <cellStyle name="20% - Accent6 4 2 4 2" xfId="30214" hidden="1" xr:uid="{00000000-0005-0000-0000-0000940E0000}"/>
    <cellStyle name="20% - Accent6 4 2 4 2" xfId="29648" hidden="1" xr:uid="{00000000-0005-0000-0000-0000920E0000}"/>
    <cellStyle name="20% - Accent6 4 2 4 2" xfId="29821" hidden="1" xr:uid="{00000000-0005-0000-0000-0000930E0000}"/>
    <cellStyle name="20% - Accent6 4 2 4 2" xfId="31037" hidden="1" xr:uid="{00000000-0005-0000-0000-0000970E0000}"/>
    <cellStyle name="20% - Accent6 4 2 4 2" xfId="30362" hidden="1" xr:uid="{00000000-0005-0000-0000-0000950E0000}"/>
    <cellStyle name="20% - Accent6 4 2 4 2" xfId="30700" hidden="1" xr:uid="{00000000-0005-0000-0000-0000960E0000}"/>
    <cellStyle name="20% - Accent6 4 2 4 2" xfId="2941" hidden="1" xr:uid="{00000000-0005-0000-0000-0000890E0000}"/>
    <cellStyle name="20% - Accent6 4 2 4 2" xfId="31602" hidden="1" xr:uid="{00000000-0005-0000-0000-0000980E0000}"/>
    <cellStyle name="20% - Accent6 4 2 4 2" xfId="1675" hidden="1" xr:uid="{00000000-0005-0000-0000-0000880E0000}"/>
    <cellStyle name="20% - Accent6 4 2 4 2" xfId="31717" hidden="1" xr:uid="{00000000-0005-0000-0000-0000990E0000}"/>
    <cellStyle name="20% - Accent6 4 2 4 2" xfId="32440" hidden="1" xr:uid="{00000000-0005-0000-0000-00009A0E0000}"/>
    <cellStyle name="20% - Accent6 4 2 4 2" xfId="32613" hidden="1" xr:uid="{00000000-0005-0000-0000-00009B0E0000}"/>
    <cellStyle name="20% - Accent6 4 2 4 2" xfId="33006" hidden="1" xr:uid="{00000000-0005-0000-0000-00009C0E0000}"/>
    <cellStyle name="20% - Accent6 4 2 4 2" xfId="33492" hidden="1" xr:uid="{00000000-0005-0000-0000-00009E0E0000}"/>
    <cellStyle name="20% - Accent6 4 2 4 2" xfId="28925" hidden="1" xr:uid="{00000000-0005-0000-0000-0000910E0000}"/>
    <cellStyle name="20% - Accent6 4 2 4 2" xfId="24639" hidden="1" xr:uid="{00000000-0005-0000-0000-00008F0E0000}"/>
    <cellStyle name="20% - Accent6 4 3 3 2" xfId="33153" hidden="1" xr:uid="{00000000-0005-0000-0000-0000B50E0000}"/>
    <cellStyle name="20% - Accent6 4 3 3 2" xfId="9566" hidden="1" xr:uid="{00000000-0005-0000-0000-0000A20E0000}"/>
    <cellStyle name="20% - Accent6 4 3 3 2" xfId="33828" hidden="1" xr:uid="{00000000-0005-0000-0000-0000B70E0000}"/>
    <cellStyle name="20% - Accent6 4 3 3 2" xfId="12079" hidden="1" xr:uid="{00000000-0005-0000-0000-0000A30E0000}"/>
    <cellStyle name="20% - Accent6 4 3 3 2" xfId="15817" hidden="1" xr:uid="{00000000-0005-0000-0000-0000A40E0000}"/>
    <cellStyle name="20% - Accent6 4 3 3 2" xfId="18185" hidden="1" xr:uid="{00000000-0005-0000-0000-0000A50E0000}"/>
    <cellStyle name="20% - Accent6 4 3 3 2" xfId="21454" hidden="1" xr:uid="{00000000-0005-0000-0000-0000A60E0000}"/>
    <cellStyle name="20% - Accent6 4 3 3 2" xfId="28809" hidden="1" xr:uid="{00000000-0005-0000-0000-0000A80E0000}"/>
    <cellStyle name="20% - Accent6 4 3 3 2" xfId="30213" hidden="1" xr:uid="{00000000-0005-0000-0000-0000AC0E0000}"/>
    <cellStyle name="20% - Accent6 4 3 3 2" xfId="29647" hidden="1" xr:uid="{00000000-0005-0000-0000-0000AA0E0000}"/>
    <cellStyle name="20% - Accent6 4 3 3 2" xfId="29820" hidden="1" xr:uid="{00000000-0005-0000-0000-0000AB0E0000}"/>
    <cellStyle name="20% - Accent6 4 3 3 2" xfId="31036" hidden="1" xr:uid="{00000000-0005-0000-0000-0000AF0E0000}"/>
    <cellStyle name="20% - Accent6 4 3 3 2" xfId="30361" hidden="1" xr:uid="{00000000-0005-0000-0000-0000AD0E0000}"/>
    <cellStyle name="20% - Accent6 4 3 3 2" xfId="30699" hidden="1" xr:uid="{00000000-0005-0000-0000-0000AE0E0000}"/>
    <cellStyle name="20% - Accent6 4 3 3 2" xfId="2940" hidden="1" xr:uid="{00000000-0005-0000-0000-0000A10E0000}"/>
    <cellStyle name="20% - Accent6 4 3 3 2" xfId="31601" hidden="1" xr:uid="{00000000-0005-0000-0000-0000B00E0000}"/>
    <cellStyle name="20% - Accent6 4 3 3 2" xfId="1674" hidden="1" xr:uid="{00000000-0005-0000-0000-0000A00E0000}"/>
    <cellStyle name="20% - Accent6 4 3 3 2" xfId="31716" hidden="1" xr:uid="{00000000-0005-0000-0000-0000B10E0000}"/>
    <cellStyle name="20% - Accent6 4 3 3 2" xfId="32439" hidden="1" xr:uid="{00000000-0005-0000-0000-0000B20E0000}"/>
    <cellStyle name="20% - Accent6 4 3 3 2" xfId="32612" hidden="1" xr:uid="{00000000-0005-0000-0000-0000B30E0000}"/>
    <cellStyle name="20% - Accent6 4 3 3 2" xfId="33005" hidden="1" xr:uid="{00000000-0005-0000-0000-0000B40E0000}"/>
    <cellStyle name="20% - Accent6 4 3 3 2" xfId="33491" hidden="1" xr:uid="{00000000-0005-0000-0000-0000B60E0000}"/>
    <cellStyle name="20% - Accent6 4 3 3 2" xfId="28924" hidden="1" xr:uid="{00000000-0005-0000-0000-0000A90E0000}"/>
    <cellStyle name="20% - Accent6 4 3 3 2" xfId="24638" hidden="1" xr:uid="{00000000-0005-0000-0000-0000A70E0000}"/>
    <cellStyle name="20% - Accent6 5 2" xfId="33130" hidden="1" xr:uid="{00000000-0005-0000-0000-0000CD0E0000}"/>
    <cellStyle name="20% - Accent6 5 2" xfId="9543" hidden="1" xr:uid="{00000000-0005-0000-0000-0000BA0E0000}"/>
    <cellStyle name="20% - Accent6 5 2" xfId="33805" hidden="1" xr:uid="{00000000-0005-0000-0000-0000CF0E0000}"/>
    <cellStyle name="20% - Accent6 5 2" xfId="12056" hidden="1" xr:uid="{00000000-0005-0000-0000-0000BB0E0000}"/>
    <cellStyle name="20% - Accent6 5 2" xfId="15794" hidden="1" xr:uid="{00000000-0005-0000-0000-0000BC0E0000}"/>
    <cellStyle name="20% - Accent6 5 2" xfId="18162" hidden="1" xr:uid="{00000000-0005-0000-0000-0000BD0E0000}"/>
    <cellStyle name="20% - Accent6 5 2" xfId="21431" hidden="1" xr:uid="{00000000-0005-0000-0000-0000BE0E0000}"/>
    <cellStyle name="20% - Accent6 5 2" xfId="28786" hidden="1" xr:uid="{00000000-0005-0000-0000-0000C00E0000}"/>
    <cellStyle name="20% - Accent6 5 2" xfId="30190" hidden="1" xr:uid="{00000000-0005-0000-0000-0000C40E0000}"/>
    <cellStyle name="20% - Accent6 5 2" xfId="29624" hidden="1" xr:uid="{00000000-0005-0000-0000-0000C20E0000}"/>
    <cellStyle name="20% - Accent6 5 2" xfId="29797" hidden="1" xr:uid="{00000000-0005-0000-0000-0000C30E0000}"/>
    <cellStyle name="20% - Accent6 5 2" xfId="31013" hidden="1" xr:uid="{00000000-0005-0000-0000-0000C70E0000}"/>
    <cellStyle name="20% - Accent6 5 2" xfId="30338" hidden="1" xr:uid="{00000000-0005-0000-0000-0000C50E0000}"/>
    <cellStyle name="20% - Accent6 5 2" xfId="30676" hidden="1" xr:uid="{00000000-0005-0000-0000-0000C60E0000}"/>
    <cellStyle name="20% - Accent6 5 2" xfId="2917" hidden="1" xr:uid="{00000000-0005-0000-0000-0000B90E0000}"/>
    <cellStyle name="20% - Accent6 5 2" xfId="31578" hidden="1" xr:uid="{00000000-0005-0000-0000-0000C80E0000}"/>
    <cellStyle name="20% - Accent6 5 2" xfId="1651" hidden="1" xr:uid="{00000000-0005-0000-0000-0000B80E0000}"/>
    <cellStyle name="20% - Accent6 5 2" xfId="31693" hidden="1" xr:uid="{00000000-0005-0000-0000-0000C90E0000}"/>
    <cellStyle name="20% - Accent6 5 2" xfId="32416" hidden="1" xr:uid="{00000000-0005-0000-0000-0000CA0E0000}"/>
    <cellStyle name="20% - Accent6 5 2" xfId="32589" hidden="1" xr:uid="{00000000-0005-0000-0000-0000CB0E0000}"/>
    <cellStyle name="20% - Accent6 5 2" xfId="32982" hidden="1" xr:uid="{00000000-0005-0000-0000-0000CC0E0000}"/>
    <cellStyle name="20% - Accent6 5 2" xfId="33468" hidden="1" xr:uid="{00000000-0005-0000-0000-0000CE0E0000}"/>
    <cellStyle name="20% - Accent6 5 2" xfId="28901" hidden="1" xr:uid="{00000000-0005-0000-0000-0000C10E0000}"/>
    <cellStyle name="20% - Accent6 5 2" xfId="24615" hidden="1" xr:uid="{00000000-0005-0000-0000-0000BF0E0000}"/>
    <cellStyle name="20% - Accent6 7" xfId="13393" hidden="1" xr:uid="{00000000-0005-0000-0000-0000DB0E0000}"/>
    <cellStyle name="20% - Accent6 7" xfId="6199" hidden="1" xr:uid="{00000000-0005-0000-0000-0000D90E0000}"/>
    <cellStyle name="20% - Accent6 7" xfId="4314" hidden="1" xr:uid="{00000000-0005-0000-0000-0000DA0E0000}"/>
    <cellStyle name="20% - Accent6 7" xfId="29054" hidden="1" xr:uid="{00000000-0005-0000-0000-0000F80E0000}"/>
    <cellStyle name="20% - Accent6 7" xfId="14155" hidden="1" xr:uid="{00000000-0005-0000-0000-0000DE0E0000}"/>
    <cellStyle name="20% - Accent6 7" xfId="28464" hidden="1" xr:uid="{00000000-0005-0000-0000-0000E80E0000}"/>
    <cellStyle name="20% - Accent6 7" xfId="28547" hidden="1" xr:uid="{00000000-0005-0000-0000-0000E90E0000}"/>
    <cellStyle name="20% - Accent6 7" xfId="29958" hidden="1" xr:uid="{00000000-0005-0000-0000-0000F30E0000}"/>
    <cellStyle name="20% - Accent6 7" xfId="30036" hidden="1" xr:uid="{00000000-0005-0000-0000-0000F40E0000}"/>
    <cellStyle name="20% - Accent6 7" xfId="427" hidden="1" xr:uid="{00000000-0005-0000-0000-0000D00E0000}"/>
    <cellStyle name="20% - Accent6 7" xfId="733" hidden="1" xr:uid="{00000000-0005-0000-0000-0000D10E0000}"/>
    <cellStyle name="20% - Accent6 7" xfId="1064" hidden="1" xr:uid="{00000000-0005-0000-0000-0000D20E0000}"/>
    <cellStyle name="20% - Accent6 7" xfId="8444" hidden="1" xr:uid="{00000000-0005-0000-0000-0000D70E0000}"/>
    <cellStyle name="20% - Accent6 7" xfId="31339" hidden="1" xr:uid="{00000000-0005-0000-0000-0000010F0000}"/>
    <cellStyle name="20% - Accent6 7" xfId="31416" hidden="1" xr:uid="{00000000-0005-0000-0000-0000020F0000}"/>
    <cellStyle name="20% - Accent6 7" xfId="31494" hidden="1" xr:uid="{00000000-0005-0000-0000-0000030F0000}"/>
    <cellStyle name="20% - Accent6 7" xfId="32078" hidden="1" xr:uid="{00000000-0005-0000-0000-0000040F0000}"/>
    <cellStyle name="20% - Accent6 7" xfId="6622" hidden="1" xr:uid="{00000000-0005-0000-0000-0000D40E0000}"/>
    <cellStyle name="20% - Accent6 7" xfId="33282" hidden="1" xr:uid="{00000000-0005-0000-0000-0000110F0000}"/>
    <cellStyle name="20% - Accent6 7" xfId="32368" hidden="1" xr:uid="{00000000-0005-0000-0000-0000070F0000}"/>
    <cellStyle name="20% - Accent6 7" xfId="32319" hidden="1" xr:uid="{00000000-0005-0000-0000-0000080F0000}"/>
    <cellStyle name="20% - Accent6 7" xfId="32031" hidden="1" xr:uid="{00000000-0005-0000-0000-0000090F0000}"/>
    <cellStyle name="20% - Accent6 7" xfId="32750" hidden="1" xr:uid="{00000000-0005-0000-0000-00000B0F0000}"/>
    <cellStyle name="20% - Accent6 7" xfId="29442" hidden="1" xr:uid="{00000000-0005-0000-0000-0000EE0E0000}"/>
    <cellStyle name="20% - Accent6 7" xfId="13735" hidden="1" xr:uid="{00000000-0005-0000-0000-0000DC0E0000}"/>
    <cellStyle name="20% - Accent6 7" xfId="7550" hidden="1" xr:uid="{00000000-0005-0000-0000-0000DF0E0000}"/>
    <cellStyle name="20% - Accent6 7" xfId="4799" hidden="1" xr:uid="{00000000-0005-0000-0000-0000E00E0000}"/>
    <cellStyle name="20% - Accent6 7" xfId="19476" hidden="1" xr:uid="{00000000-0005-0000-0000-0000E10E0000}"/>
    <cellStyle name="20% - Accent6 7" xfId="7300" hidden="1" xr:uid="{00000000-0005-0000-0000-0000D60E0000}"/>
    <cellStyle name="20% - Accent6 7" xfId="32892" hidden="1" xr:uid="{00000000-0005-0000-0000-0000130F0000}"/>
    <cellStyle name="20% - Accent6 7" xfId="22729" hidden="1" xr:uid="{00000000-0005-0000-0000-0000E40E0000}"/>
    <cellStyle name="20% - Accent6 7" xfId="23071" hidden="1" xr:uid="{00000000-0005-0000-0000-0000E50E0000}"/>
    <cellStyle name="20% - Accent6 7" xfId="13980" hidden="1" xr:uid="{00000000-0005-0000-0000-0000E60E0000}"/>
    <cellStyle name="20% - Accent6 7" xfId="25895" hidden="1" xr:uid="{00000000-0005-0000-0000-0000E70E0000}"/>
    <cellStyle name="20% - Accent6 7" xfId="31846" hidden="1" xr:uid="{00000000-0005-0000-0000-0000100F0000}"/>
    <cellStyle name="20% - Accent6 7" xfId="1406" hidden="1" xr:uid="{00000000-0005-0000-0000-0000D30E0000}"/>
    <cellStyle name="20% - Accent6 7" xfId="28624" hidden="1" xr:uid="{00000000-0005-0000-0000-0000EA0E0000}"/>
    <cellStyle name="20% - Accent6 7" xfId="28702" hidden="1" xr:uid="{00000000-0005-0000-0000-0000EB0E0000}"/>
    <cellStyle name="20% - Accent6 7" xfId="29286" hidden="1" xr:uid="{00000000-0005-0000-0000-0000EC0E0000}"/>
    <cellStyle name="20% - Accent6 7" xfId="7776" hidden="1" xr:uid="{00000000-0005-0000-0000-0000D80E0000}"/>
    <cellStyle name="20% - Accent6 7" xfId="31164" hidden="1" xr:uid="{00000000-0005-0000-0000-0000FF0E0000}"/>
    <cellStyle name="20% - Accent6 7" xfId="31256" hidden="1" xr:uid="{00000000-0005-0000-0000-0000000F0000}"/>
    <cellStyle name="20% - Accent6 7" xfId="29363" hidden="1" xr:uid="{00000000-0005-0000-0000-0000ED0E0000}"/>
    <cellStyle name="20% - Accent6 7" xfId="29527" hidden="1" xr:uid="{00000000-0005-0000-0000-0000F00E0000}"/>
    <cellStyle name="20% - Accent6 7" xfId="29239" hidden="1" xr:uid="{00000000-0005-0000-0000-0000F10E0000}"/>
    <cellStyle name="20% - Accent6 7" xfId="29002" hidden="1" xr:uid="{00000000-0005-0000-0000-0000F20E0000}"/>
    <cellStyle name="20% - Accent6 7" xfId="33360" hidden="1" xr:uid="{00000000-0005-0000-0000-0000120F0000}"/>
    <cellStyle name="20% - Accent6 7" xfId="6955" hidden="1" xr:uid="{00000000-0005-0000-0000-0000D50E0000}"/>
    <cellStyle name="20% - Accent6 7" xfId="30147" hidden="1" xr:uid="{00000000-0005-0000-0000-0000F50E0000}"/>
    <cellStyle name="20% - Accent6 7" xfId="30115" hidden="1" xr:uid="{00000000-0005-0000-0000-0000F60E0000}"/>
    <cellStyle name="20% - Accent6 7" xfId="29503" hidden="1" xr:uid="{00000000-0005-0000-0000-0000F70E0000}"/>
    <cellStyle name="20% - Accent6 7" xfId="30490" hidden="1" xr:uid="{00000000-0005-0000-0000-0000F90E0000}"/>
    <cellStyle name="20% - Accent6 7" xfId="14721" hidden="1" xr:uid="{00000000-0005-0000-0000-0000DD0E0000}"/>
    <cellStyle name="20% - Accent6 7" xfId="32295" hidden="1" xr:uid="{00000000-0005-0000-0000-00000F0F0000}"/>
    <cellStyle name="20% - Accent6 7" xfId="30827" hidden="1" xr:uid="{00000000-0005-0000-0000-0000FC0E0000}"/>
    <cellStyle name="20% - Accent6 7" xfId="30905" hidden="1" xr:uid="{00000000-0005-0000-0000-0000FD0E0000}"/>
    <cellStyle name="20% - Accent6 7" xfId="30095" hidden="1" xr:uid="{00000000-0005-0000-0000-0000FE0E0000}"/>
    <cellStyle name="20% - Accent6 7" xfId="33619" hidden="1" xr:uid="{00000000-0005-0000-0000-0000140F0000}"/>
    <cellStyle name="20% - Accent6 7" xfId="19818" hidden="1" xr:uid="{00000000-0005-0000-0000-0000E20E0000}"/>
    <cellStyle name="20% - Accent6 7" xfId="14066" hidden="1" xr:uid="{00000000-0005-0000-0000-0000E30E0000}"/>
    <cellStyle name="20% - Accent6 7" xfId="33956" hidden="1" xr:uid="{00000000-0005-0000-0000-0000170F0000}"/>
    <cellStyle name="20% - Accent6 7" xfId="33697" hidden="1" xr:uid="{00000000-0005-0000-0000-0000150F0000}"/>
    <cellStyle name="20% - Accent6 7" xfId="32887" hidden="1" xr:uid="{00000000-0005-0000-0000-0000160F0000}"/>
    <cellStyle name="20% - Accent6 7" xfId="31794" hidden="1" xr:uid="{00000000-0005-0000-0000-00000A0F0000}"/>
    <cellStyle name="20% - Accent6 7" xfId="29576" hidden="1" xr:uid="{00000000-0005-0000-0000-0000EF0E0000}"/>
    <cellStyle name="20% - Accent6 7" xfId="30568" hidden="1" xr:uid="{00000000-0005-0000-0000-0000FA0E0000}"/>
    <cellStyle name="20% - Accent6 7" xfId="30100" hidden="1" xr:uid="{00000000-0005-0000-0000-0000FB0E0000}"/>
    <cellStyle name="20% - Accent6 7" xfId="32155" hidden="1" xr:uid="{00000000-0005-0000-0000-0000050F0000}"/>
    <cellStyle name="20% - Accent6 7" xfId="32234" hidden="1" xr:uid="{00000000-0005-0000-0000-0000060F0000}"/>
    <cellStyle name="20% - Accent6 7" xfId="32828" hidden="1" xr:uid="{00000000-0005-0000-0000-00000C0F0000}"/>
    <cellStyle name="20% - Accent6 7" xfId="32939" hidden="1" xr:uid="{00000000-0005-0000-0000-00000D0F0000}"/>
    <cellStyle name="20% - Accent6 7" xfId="32907" hidden="1" xr:uid="{00000000-0005-0000-0000-00000E0F0000}"/>
    <cellStyle name="20% - Accent6 8" xfId="474" hidden="1" xr:uid="{00000000-0005-0000-0000-0000180F0000}"/>
    <cellStyle name="20% - Accent6 8" xfId="28617" hidden="1" xr:uid="{00000000-0005-0000-0000-0000320F0000}"/>
    <cellStyle name="20% - Accent6 8" xfId="28695" hidden="1" xr:uid="{00000000-0005-0000-0000-0000330F0000}"/>
    <cellStyle name="20% - Accent6 8" xfId="29277" hidden="1" xr:uid="{00000000-0005-0000-0000-0000340F0000}"/>
    <cellStyle name="20% - Accent6 8" xfId="30029" hidden="1" xr:uid="{00000000-0005-0000-0000-00003C0F0000}"/>
    <cellStyle name="20% - Accent6 8" xfId="30820" hidden="1" xr:uid="{00000000-0005-0000-0000-0000440F0000}"/>
    <cellStyle name="20% - Accent6 8" xfId="32069" hidden="1" xr:uid="{00000000-0005-0000-0000-00004C0F0000}"/>
    <cellStyle name="20% - Accent6 8" xfId="14043" hidden="1" xr:uid="{00000000-0005-0000-0000-0000260F0000}"/>
    <cellStyle name="20% - Accent6 8" xfId="29885" hidden="1" xr:uid="{00000000-0005-0000-0000-00003A0F0000}"/>
    <cellStyle name="20% - Accent6 8" xfId="29951" hidden="1" xr:uid="{00000000-0005-0000-0000-00003B0F0000}"/>
    <cellStyle name="20% - Accent6 8" xfId="13012" hidden="1" xr:uid="{00000000-0005-0000-0000-0000220F0000}"/>
    <cellStyle name="20% - Accent6 8" xfId="13319" hidden="1" xr:uid="{00000000-0005-0000-0000-0000230F0000}"/>
    <cellStyle name="20% - Accent6 8" xfId="19744" hidden="1" xr:uid="{00000000-0005-0000-0000-00002A0F0000}"/>
    <cellStyle name="20% - Accent6 8" xfId="22354" hidden="1" xr:uid="{00000000-0005-0000-0000-00002B0F0000}"/>
    <cellStyle name="20% - Accent6 8" xfId="22655" hidden="1" xr:uid="{00000000-0005-0000-0000-00002C0F0000}"/>
    <cellStyle name="20% - Accent6 8" xfId="22997" hidden="1" xr:uid="{00000000-0005-0000-0000-00002D0F0000}"/>
    <cellStyle name="20% - Accent6 8" xfId="7224" hidden="1" xr:uid="{00000000-0005-0000-0000-00001E0F0000}"/>
    <cellStyle name="20% - Accent6 8" xfId="653" hidden="1" xr:uid="{00000000-0005-0000-0000-0000190F0000}"/>
    <cellStyle name="20% - Accent6 8" xfId="990" hidden="1" xr:uid="{00000000-0005-0000-0000-00001A0F0000}"/>
    <cellStyle name="20% - Accent6 8" xfId="33275" hidden="1" xr:uid="{00000000-0005-0000-0000-0000590F0000}"/>
    <cellStyle name="20% - Accent6 8" xfId="25821" hidden="1" xr:uid="{00000000-0005-0000-0000-00002F0F0000}"/>
    <cellStyle name="20% - Accent6 8" xfId="28479" hidden="1" xr:uid="{00000000-0005-0000-0000-0000300F0000}"/>
    <cellStyle name="20% - Accent6 8" xfId="25523" hidden="1" xr:uid="{00000000-0005-0000-0000-00002E0F0000}"/>
    <cellStyle name="20% - Accent6 8" xfId="29356" hidden="1" xr:uid="{00000000-0005-0000-0000-0000350F0000}"/>
    <cellStyle name="20% - Accent6 8" xfId="5151" hidden="1" xr:uid="{00000000-0005-0000-0000-00001F0F0000}"/>
    <cellStyle name="20% - Accent6 8" xfId="7635" hidden="1" xr:uid="{00000000-0005-0000-0000-0000200F0000}"/>
    <cellStyle name="20% - Accent6 8" xfId="5994" hidden="1" xr:uid="{00000000-0005-0000-0000-0000210F0000}"/>
    <cellStyle name="20% - Accent6 8" xfId="33353" hidden="1" xr:uid="{00000000-0005-0000-0000-00005A0F0000}"/>
    <cellStyle name="20% - Accent6 8" xfId="29104" hidden="1" xr:uid="{00000000-0005-0000-0000-0000370F0000}"/>
    <cellStyle name="20% - Accent6 8" xfId="29508" hidden="1" xr:uid="{00000000-0005-0000-0000-0000380F0000}"/>
    <cellStyle name="20% - Accent6 8" xfId="29435" hidden="1" xr:uid="{00000000-0005-0000-0000-0000360F0000}"/>
    <cellStyle name="20% - Accent6 8" xfId="28980" hidden="1" xr:uid="{00000000-0005-0000-0000-00003D0F0000}"/>
    <cellStyle name="20% - Accent6 8" xfId="30099" hidden="1" xr:uid="{00000000-0005-0000-0000-00003E0F0000}"/>
    <cellStyle name="20% - Accent6 8" xfId="29883" hidden="1" xr:uid="{00000000-0005-0000-0000-00003F0F0000}"/>
    <cellStyle name="20% - Accent6 8" xfId="30418" hidden="1" xr:uid="{00000000-0005-0000-0000-0000400F0000}"/>
    <cellStyle name="20% - Accent6 8" xfId="33547" hidden="1" xr:uid="{00000000-0005-0000-0000-00005B0F0000}"/>
    <cellStyle name="20% - Accent6 8" xfId="32891" hidden="1" xr:uid="{00000000-0005-0000-0000-0000560F0000}"/>
    <cellStyle name="20% - Accent6 8" xfId="32675" hidden="1" xr:uid="{00000000-0005-0000-0000-0000570F0000}"/>
    <cellStyle name="20% - Accent6 8" xfId="1332" hidden="1" xr:uid="{00000000-0005-0000-0000-00001B0F0000}"/>
    <cellStyle name="20% - Accent6 8" xfId="30561" hidden="1" xr:uid="{00000000-0005-0000-0000-0000420F0000}"/>
    <cellStyle name="20% - Accent6 8" xfId="30755" hidden="1" xr:uid="{00000000-0005-0000-0000-0000430F0000}"/>
    <cellStyle name="20% - Accent6 8" xfId="30483" hidden="1" xr:uid="{00000000-0005-0000-0000-0000410F0000}"/>
    <cellStyle name="20% - Accent6 8" xfId="31271" hidden="1" xr:uid="{00000000-0005-0000-0000-0000480F0000}"/>
    <cellStyle name="20% - Accent6 8" xfId="33612" hidden="1" xr:uid="{00000000-0005-0000-0000-00005C0F0000}"/>
    <cellStyle name="20% - Accent6 8" xfId="33690" hidden="1" xr:uid="{00000000-0005-0000-0000-00005D0F0000}"/>
    <cellStyle name="20% - Accent6 8" xfId="33884" hidden="1" xr:uid="{00000000-0005-0000-0000-00005E0F0000}"/>
    <cellStyle name="20% - Accent6 8" xfId="6541" hidden="1" xr:uid="{00000000-0005-0000-0000-00001C0F0000}"/>
    <cellStyle name="20% - Accent6 8" xfId="31409" hidden="1" xr:uid="{00000000-0005-0000-0000-00004A0F0000}"/>
    <cellStyle name="20% - Accent6 8" xfId="31487" hidden="1" xr:uid="{00000000-0005-0000-0000-00004B0F0000}"/>
    <cellStyle name="20% - Accent6 8" xfId="31331" hidden="1" xr:uid="{00000000-0005-0000-0000-0000490F0000}"/>
    <cellStyle name="20% - Accent6 8" xfId="32300" hidden="1" xr:uid="{00000000-0005-0000-0000-0000500F0000}"/>
    <cellStyle name="20% - Accent6 8" xfId="32002" hidden="1" xr:uid="{00000000-0005-0000-0000-0000510F0000}"/>
    <cellStyle name="20% - Accent6 8" xfId="32677" hidden="1" xr:uid="{00000000-0005-0000-0000-0000520F0000}"/>
    <cellStyle name="20% - Accent6 8" xfId="32743" hidden="1" xr:uid="{00000000-0005-0000-0000-0000530F0000}"/>
    <cellStyle name="20% - Accent6 8" xfId="6880" hidden="1" xr:uid="{00000000-0005-0000-0000-00001D0F0000}"/>
    <cellStyle name="20% - Accent6 8" xfId="13661" hidden="1" xr:uid="{00000000-0005-0000-0000-0000240F0000}"/>
    <cellStyle name="20% - Accent6 8" xfId="4102" hidden="1" xr:uid="{00000000-0005-0000-0000-0000250F0000}"/>
    <cellStyle name="20% - Accent6 8" xfId="33210" hidden="1" xr:uid="{00000000-0005-0000-0000-0000580F0000}"/>
    <cellStyle name="20% - Accent6 8" xfId="12855" hidden="1" xr:uid="{00000000-0005-0000-0000-0000270F0000}"/>
    <cellStyle name="20% - Accent6 8" xfId="19100" hidden="1" xr:uid="{00000000-0005-0000-0000-0000280F0000}"/>
    <cellStyle name="20% - Accent6 8" xfId="32821" hidden="1" xr:uid="{00000000-0005-0000-0000-0000540F0000}"/>
    <cellStyle name="20% - Accent6 8" xfId="31772" hidden="1" xr:uid="{00000000-0005-0000-0000-0000550F0000}"/>
    <cellStyle name="20% - Accent6 8" xfId="30898" hidden="1" xr:uid="{00000000-0005-0000-0000-0000450F0000}"/>
    <cellStyle name="20% - Accent6 8" xfId="31092" hidden="1" xr:uid="{00000000-0005-0000-0000-0000460F0000}"/>
    <cellStyle name="20% - Accent6 8" xfId="31157" hidden="1" xr:uid="{00000000-0005-0000-0000-0000470F0000}"/>
    <cellStyle name="20% - Accent6 8" xfId="31896" hidden="1" xr:uid="{00000000-0005-0000-0000-00004F0F0000}"/>
    <cellStyle name="20% - Accent6 8" xfId="19402" hidden="1" xr:uid="{00000000-0005-0000-0000-0000290F0000}"/>
    <cellStyle name="20% - Accent6 8" xfId="28539" hidden="1" xr:uid="{00000000-0005-0000-0000-0000310F0000}"/>
    <cellStyle name="20% - Accent6 8" xfId="29210" hidden="1" xr:uid="{00000000-0005-0000-0000-0000390F0000}"/>
    <cellStyle name="20% - Accent6 8" xfId="32148" hidden="1" xr:uid="{00000000-0005-0000-0000-00004D0F0000}"/>
    <cellStyle name="20% - Accent6 8" xfId="32227" hidden="1" xr:uid="{00000000-0005-0000-0000-00004E0F0000}"/>
    <cellStyle name="20% - Accent6 8" xfId="33949" hidden="1" xr:uid="{00000000-0005-0000-0000-00005F0F0000}"/>
    <cellStyle name="20% - Accent6 9" xfId="29509" hidden="1" xr:uid="{00000000-0005-0000-0000-0000870F0000}"/>
    <cellStyle name="20% - Accent6 9" xfId="30432" hidden="1" xr:uid="{00000000-0005-0000-0000-0000880F0000}"/>
    <cellStyle name="20% - Accent6 9" xfId="30508" hidden="1" xr:uid="{00000000-0005-0000-0000-0000890F0000}"/>
    <cellStyle name="20% - Accent6 9" xfId="1496" hidden="1" xr:uid="{00000000-0005-0000-0000-0000630F0000}"/>
    <cellStyle name="20% - Accent6 9" xfId="6720" hidden="1" xr:uid="{00000000-0005-0000-0000-0000640F0000}"/>
    <cellStyle name="20% - Accent6 9" xfId="7045" hidden="1" xr:uid="{00000000-0005-0000-0000-0000650F0000}"/>
    <cellStyle name="20% - Accent6 9" xfId="7390" hidden="1" xr:uid="{00000000-0005-0000-0000-0000660F0000}"/>
    <cellStyle name="20% - Accent6 9" xfId="30923" hidden="1" xr:uid="{00000000-0005-0000-0000-00008D0F0000}"/>
    <cellStyle name="20% - Accent6 9" xfId="31106" hidden="1" xr:uid="{00000000-0005-0000-0000-00008E0F0000}"/>
    <cellStyle name="20% - Accent6 9" xfId="30845" hidden="1" xr:uid="{00000000-0005-0000-0000-00008C0F0000}"/>
    <cellStyle name="20% - Accent6 9" xfId="6293" hidden="1" xr:uid="{00000000-0005-0000-0000-0000680F0000}"/>
    <cellStyle name="20% - Accent6 9" xfId="5440" hidden="1" xr:uid="{00000000-0005-0000-0000-0000690F0000}"/>
    <cellStyle name="20% - Accent6 9" xfId="13159" hidden="1" xr:uid="{00000000-0005-0000-0000-00006A0F0000}"/>
    <cellStyle name="20% - Accent6 9" xfId="13483" hidden="1" xr:uid="{00000000-0005-0000-0000-00006B0F0000}"/>
    <cellStyle name="20% - Accent6 9" xfId="30054" hidden="1" xr:uid="{00000000-0005-0000-0000-0000840F0000}"/>
    <cellStyle name="20% - Accent6 9" xfId="29381" hidden="1" xr:uid="{00000000-0005-0000-0000-00007D0F0000}"/>
    <cellStyle name="20% - Accent6 9" xfId="29460" hidden="1" xr:uid="{00000000-0005-0000-0000-00007E0F0000}"/>
    <cellStyle name="20% - Accent6 9" xfId="29305" hidden="1" xr:uid="{00000000-0005-0000-0000-00007C0F0000}"/>
    <cellStyle name="20% - Accent6 9" xfId="19240" hidden="1" xr:uid="{00000000-0005-0000-0000-0000700F0000}"/>
    <cellStyle name="20% - Accent6 9" xfId="19566" hidden="1" xr:uid="{00000000-0005-0000-0000-0000710F0000}"/>
    <cellStyle name="20% - Accent6 9" xfId="29900" hidden="1" xr:uid="{00000000-0005-0000-0000-0000820F0000}"/>
    <cellStyle name="20% - Accent6 9" xfId="29976" hidden="1" xr:uid="{00000000-0005-0000-0000-0000830F0000}"/>
    <cellStyle name="20% - Accent6 9" xfId="29140" hidden="1" xr:uid="{00000000-0005-0000-0000-0000810F0000}"/>
    <cellStyle name="20% - Accent6 9" xfId="23161" hidden="1" xr:uid="{00000000-0005-0000-0000-0000750F0000}"/>
    <cellStyle name="20% - Accent6 9" xfId="25661" hidden="1" xr:uid="{00000000-0005-0000-0000-0000760F0000}"/>
    <cellStyle name="20% - Accent6 9" xfId="32301" hidden="1" xr:uid="{00000000-0005-0000-0000-00009F0F0000}"/>
    <cellStyle name="20% - Accent6 9" xfId="33224" hidden="1" xr:uid="{00000000-0005-0000-0000-0000A00F0000}"/>
    <cellStyle name="20% - Accent6 9" xfId="32547" hidden="1" xr:uid="{00000000-0005-0000-0000-00009E0F0000}"/>
    <cellStyle name="20% - Accent6 9" xfId="28642" hidden="1" xr:uid="{00000000-0005-0000-0000-00007A0F0000}"/>
    <cellStyle name="20% - Accent6 9" xfId="28720" hidden="1" xr:uid="{00000000-0005-0000-0000-00007B0F0000}"/>
    <cellStyle name="20% - Accent6 9" xfId="33715" hidden="1" xr:uid="{00000000-0005-0000-0000-0000A50F0000}"/>
    <cellStyle name="20% - Accent6 9" xfId="33898" hidden="1" xr:uid="{00000000-0005-0000-0000-0000A60F0000}"/>
    <cellStyle name="20% - Accent6 9" xfId="33974" hidden="1" xr:uid="{00000000-0005-0000-0000-0000A70F0000}"/>
    <cellStyle name="20% - Accent6 9" xfId="29719" hidden="1" xr:uid="{00000000-0005-0000-0000-00007F0F0000}"/>
    <cellStyle name="20% - Accent6 9" xfId="29253" hidden="1" xr:uid="{00000000-0005-0000-0000-0000800F0000}"/>
    <cellStyle name="20% - Accent6 9" xfId="31932" hidden="1" xr:uid="{00000000-0005-0000-0000-0000990F0000}"/>
    <cellStyle name="20% - Accent6 9" xfId="31434" hidden="1" xr:uid="{00000000-0005-0000-0000-0000920F0000}"/>
    <cellStyle name="20% - Accent6 9" xfId="31512" hidden="1" xr:uid="{00000000-0005-0000-0000-0000930F0000}"/>
    <cellStyle name="20% - Accent6 9" xfId="31358" hidden="1" xr:uid="{00000000-0005-0000-0000-0000910F0000}"/>
    <cellStyle name="20% - Accent6 9" xfId="30278" hidden="1" xr:uid="{00000000-0005-0000-0000-0000850F0000}"/>
    <cellStyle name="20% - Accent6 9" xfId="29755" hidden="1" xr:uid="{00000000-0005-0000-0000-0000860F0000}"/>
    <cellStyle name="20% - Accent6 9" xfId="32511" hidden="1" xr:uid="{00000000-0005-0000-0000-0000970F0000}"/>
    <cellStyle name="20% - Accent6 9" xfId="32045" hidden="1" xr:uid="{00000000-0005-0000-0000-0000980F0000}"/>
    <cellStyle name="20% - Accent6 9" xfId="32252" hidden="1" xr:uid="{00000000-0005-0000-0000-0000960F0000}"/>
    <cellStyle name="20% - Accent6 9" xfId="30586" hidden="1" xr:uid="{00000000-0005-0000-0000-00008A0F0000}"/>
    <cellStyle name="20% - Accent6 9" xfId="30769" hidden="1" xr:uid="{00000000-0005-0000-0000-00008B0F0000}"/>
    <cellStyle name="20% - Accent6 9" xfId="16929" hidden="1" xr:uid="{00000000-0005-0000-0000-00006D0F0000}"/>
    <cellStyle name="20% - Accent6 9" xfId="11325" hidden="1" xr:uid="{00000000-0005-0000-0000-00006E0F0000}"/>
    <cellStyle name="20% - Accent6 9" xfId="13825" hidden="1" xr:uid="{00000000-0005-0000-0000-00006C0F0000}"/>
    <cellStyle name="20% - Accent6 9" xfId="31182" hidden="1" xr:uid="{00000000-0005-0000-0000-00008F0F0000}"/>
    <cellStyle name="20% - Accent6 9" xfId="31284" hidden="1" xr:uid="{00000000-0005-0000-0000-0000900F0000}"/>
    <cellStyle name="20% - Accent6 9" xfId="830" hidden="1" xr:uid="{00000000-0005-0000-0000-0000610F0000}"/>
    <cellStyle name="20% - Accent6 9" xfId="1154" hidden="1" xr:uid="{00000000-0005-0000-0000-0000620F0000}"/>
    <cellStyle name="20% - Accent6 9" xfId="508" hidden="1" xr:uid="{00000000-0005-0000-0000-0000600F0000}"/>
    <cellStyle name="20% - Accent6 9" xfId="32097" hidden="1" xr:uid="{00000000-0005-0000-0000-0000940F0000}"/>
    <cellStyle name="20% - Accent6 9" xfId="32173" hidden="1" xr:uid="{00000000-0005-0000-0000-0000950F0000}"/>
    <cellStyle name="20% - Accent6 9" xfId="10720" hidden="1" xr:uid="{00000000-0005-0000-0000-0000670F0000}"/>
    <cellStyle name="20% - Accent6 9" xfId="28492" hidden="1" xr:uid="{00000000-0005-0000-0000-0000780F0000}"/>
    <cellStyle name="20% - Accent6 9" xfId="28566" hidden="1" xr:uid="{00000000-0005-0000-0000-0000790F0000}"/>
    <cellStyle name="20% - Accent6 9" xfId="25985" hidden="1" xr:uid="{00000000-0005-0000-0000-0000770F0000}"/>
    <cellStyle name="20% - Accent6 9" xfId="32692" hidden="1" xr:uid="{00000000-0005-0000-0000-00009A0F0000}"/>
    <cellStyle name="20% - Accent6 9" xfId="32768" hidden="1" xr:uid="{00000000-0005-0000-0000-00009B0F0000}"/>
    <cellStyle name="20% - Accent6 9" xfId="32846" hidden="1" xr:uid="{00000000-0005-0000-0000-00009C0F0000}"/>
    <cellStyle name="20% - Accent6 9" xfId="33070" hidden="1" xr:uid="{00000000-0005-0000-0000-00009D0F0000}"/>
    <cellStyle name="20% - Accent6 9" xfId="7636" hidden="1" xr:uid="{00000000-0005-0000-0000-00006F0F0000}"/>
    <cellStyle name="20% - Accent6 9" xfId="33300" hidden="1" xr:uid="{00000000-0005-0000-0000-0000A10F0000}"/>
    <cellStyle name="20% - Accent6 9" xfId="33378" hidden="1" xr:uid="{00000000-0005-0000-0000-0000A20F0000}"/>
    <cellStyle name="20% - Accent6 9" xfId="33561" hidden="1" xr:uid="{00000000-0005-0000-0000-0000A30F0000}"/>
    <cellStyle name="20% - Accent6 9" xfId="33637" hidden="1" xr:uid="{00000000-0005-0000-0000-0000A40F0000}"/>
    <cellStyle name="20% - Accent6 9" xfId="22493" hidden="1" xr:uid="{00000000-0005-0000-0000-0000730F0000}"/>
    <cellStyle name="20% - Accent6 9" xfId="22819" hidden="1" xr:uid="{00000000-0005-0000-0000-0000740F0000}"/>
    <cellStyle name="20% - Accent6 9" xfId="19908" hidden="1" xr:uid="{00000000-0005-0000-0000-0000720F0000}"/>
    <cellStyle name="40% - Accent1" xfId="20073" builtinId="31" hidden="1" customBuiltin="1"/>
    <cellStyle name="40% - Accent1" xfId="105" builtinId="31" hidden="1" customBuiltin="1"/>
    <cellStyle name="40% - Accent1" xfId="10681" builtinId="31" hidden="1" customBuiltin="1"/>
    <cellStyle name="40% - Accent1" xfId="7914" builtinId="31" hidden="1" customBuiltin="1"/>
    <cellStyle name="40% - Accent1" xfId="332" builtinId="31" hidden="1" customBuiltin="1"/>
    <cellStyle name="40% - Accent1" xfId="23640" builtinId="31" hidden="1" customBuiltin="1"/>
    <cellStyle name="40% - Accent1" xfId="3952" builtinId="31" hidden="1" customBuiltin="1"/>
    <cellStyle name="40% - Accent1" xfId="3989" builtinId="31" hidden="1" customBuiltin="1"/>
    <cellStyle name="40% - Accent1" xfId="4026" builtinId="31" hidden="1" customBuiltin="1"/>
    <cellStyle name="40% - Accent1" xfId="4060" builtinId="31" hidden="1" customBuiltin="1"/>
    <cellStyle name="40% - Accent1" xfId="148" builtinId="31" hidden="1" customBuiltin="1"/>
    <cellStyle name="40% - Accent1" xfId="16875" builtinId="31" hidden="1" customBuiltin="1"/>
    <cellStyle name="40% - Accent1" xfId="10659" builtinId="31" hidden="1" customBuiltin="1"/>
    <cellStyle name="40% - Accent1" xfId="224" builtinId="31" hidden="1" customBuiltin="1"/>
    <cellStyle name="40% - Accent1" xfId="14264" builtinId="31" hidden="1" customBuiltin="1"/>
    <cellStyle name="40% - Accent1" xfId="298" builtinId="31" hidden="1" customBuiltin="1"/>
    <cellStyle name="40% - Accent1" xfId="4322" builtinId="31" hidden="1" customBuiltin="1"/>
    <cellStyle name="40% - Accent1" xfId="3918" builtinId="31" hidden="1" customBuiltin="1"/>
    <cellStyle name="40% - Accent1" xfId="8412" builtinId="31" hidden="1" customBuiltin="1"/>
    <cellStyle name="40% - Accent1" xfId="16894" builtinId="31" hidden="1" customBuiltin="1"/>
    <cellStyle name="40% - Accent1" xfId="7939" builtinId="31" hidden="1" customBuiltin="1"/>
    <cellStyle name="40% - Accent1" xfId="11758" builtinId="31" hidden="1" customBuiltin="1"/>
    <cellStyle name="40% - Accent1" xfId="14420" builtinId="31" hidden="1" customBuiltin="1"/>
    <cellStyle name="40% - Accent1" xfId="4969" builtinId="31" hidden="1" customBuiltin="1"/>
    <cellStyle name="40% - Accent1" xfId="4240" builtinId="31" hidden="1" customBuiltin="1"/>
    <cellStyle name="40% - Accent1" xfId="4145" builtinId="31" hidden="1" customBuiltin="1"/>
    <cellStyle name="40% - Accent1" xfId="10997" builtinId="31" hidden="1" customBuiltin="1"/>
    <cellStyle name="40% - Accent1" xfId="261" builtinId="31" hidden="1" customBuiltin="1"/>
    <cellStyle name="40% - Accent1" xfId="70" builtinId="31" hidden="1" customBuiltin="1"/>
    <cellStyle name="40% - Accent1" xfId="367" builtinId="31" hidden="1" customBuiltin="1"/>
    <cellStyle name="40% - Accent1" xfId="14697" builtinId="31" hidden="1" customBuiltin="1"/>
    <cellStyle name="40% - Accent1" xfId="190" builtinId="31" hidden="1" customBuiltin="1"/>
    <cellStyle name="40% - Accent1" xfId="14285" builtinId="31" hidden="1" customBuiltin="1"/>
    <cellStyle name="40% - Accent1" xfId="16878" builtinId="31" hidden="1" customBuiltin="1"/>
    <cellStyle name="40% - Accent1" xfId="7586" builtinId="31" hidden="1" customBuiltin="1"/>
    <cellStyle name="40% - Accent1" xfId="17154" builtinId="31" hidden="1" customBuiltin="1"/>
    <cellStyle name="40% - Accent1" xfId="22" builtinId="31" hidden="1" customBuiltin="1"/>
    <cellStyle name="40% - Accent1" xfId="4715" builtinId="31" hidden="1" customBuiltin="1"/>
    <cellStyle name="40% - Accent1" xfId="11555" builtinId="31" hidden="1" customBuiltin="1"/>
    <cellStyle name="40% - Accent1" xfId="5453" builtinId="31" hidden="1" customBuiltin="1"/>
    <cellStyle name="40% - Accent1" xfId="20438" builtinId="31" hidden="1" customBuiltin="1"/>
    <cellStyle name="40% - Accent1" xfId="10832" builtinId="31" hidden="1" customBuiltin="1"/>
    <cellStyle name="40% - Accent1" xfId="4579" builtinId="31" hidden="1" customBuiltin="1"/>
    <cellStyle name="40% - Accent1" xfId="5554" builtinId="31" hidden="1" customBuiltin="1"/>
    <cellStyle name="40% - Accent1" xfId="8167" builtinId="31" hidden="1" customBuiltin="1"/>
    <cellStyle name="40% - Accent1" xfId="4229" builtinId="31" hidden="1" customBuiltin="1"/>
    <cellStyle name="40% - Accent1" xfId="5638" builtinId="31" hidden="1" customBuiltin="1"/>
    <cellStyle name="40% - Accent1" xfId="8086" builtinId="31" hidden="1" customBuiltin="1"/>
    <cellStyle name="40% - Accent1" xfId="5460" builtinId="31" hidden="1" customBuiltin="1"/>
    <cellStyle name="40% - Accent1" xfId="4345" builtinId="31" hidden="1" customBuiltin="1"/>
    <cellStyle name="40% - Accent1" xfId="5511" builtinId="31" hidden="1" customBuiltin="1"/>
    <cellStyle name="40% - Accent1" xfId="4258" builtinId="31" hidden="1" customBuiltin="1"/>
    <cellStyle name="40% - Accent1 10" xfId="32696" hidden="1" xr:uid="{00000000-0005-0000-0000-000016100000}"/>
    <cellStyle name="40% - Accent1 10" xfId="7061" hidden="1" xr:uid="{00000000-0005-0000-0000-0000E10F0000}"/>
    <cellStyle name="40% - Accent1 10" xfId="7407" hidden="1" xr:uid="{00000000-0005-0000-0000-0000E20F0000}"/>
    <cellStyle name="40% - Accent1 10" xfId="849" hidden="1" xr:uid="{00000000-0005-0000-0000-0000DD0F0000}"/>
    <cellStyle name="40% - Accent1 10" xfId="1170" hidden="1" xr:uid="{00000000-0005-0000-0000-0000DE0F0000}"/>
    <cellStyle name="40% - Accent1 10" xfId="1512" hidden="1" xr:uid="{00000000-0005-0000-0000-0000DF0F0000}"/>
    <cellStyle name="40% - Accent1 10" xfId="6739" hidden="1" xr:uid="{00000000-0005-0000-0000-0000E00F0000}"/>
    <cellStyle name="40% - Accent1 10" xfId="13178" hidden="1" xr:uid="{00000000-0005-0000-0000-0000E60F0000}"/>
    <cellStyle name="40% - Accent1 10" xfId="31362" hidden="1" xr:uid="{00000000-0005-0000-0000-00000D100000}"/>
    <cellStyle name="40% - Accent1 10" xfId="13841" hidden="1" xr:uid="{00000000-0005-0000-0000-0000E80F0000}"/>
    <cellStyle name="40% - Accent1 10" xfId="28646" hidden="1" xr:uid="{00000000-0005-0000-0000-0000F60F0000}"/>
    <cellStyle name="40% - Accent1 10" xfId="4726" hidden="1" xr:uid="{00000000-0005-0000-0000-0000EA0F0000}"/>
    <cellStyle name="40% - Accent1 10" xfId="32101" hidden="1" xr:uid="{00000000-0005-0000-0000-000010100000}"/>
    <cellStyle name="40% - Accent1 10" xfId="33978" hidden="1" xr:uid="{00000000-0005-0000-0000-000023100000}"/>
    <cellStyle name="40% - Accent1 10" xfId="29059" hidden="1" xr:uid="{00000000-0005-0000-0000-0000FC0F0000}"/>
    <cellStyle name="40% - Accent1 10" xfId="29189" hidden="1" xr:uid="{00000000-0005-0000-0000-0000FD0F0000}"/>
    <cellStyle name="40% - Accent1 10" xfId="32772" hidden="1" xr:uid="{00000000-0005-0000-0000-000017100000}"/>
    <cellStyle name="40% - Accent1 10" xfId="13499" hidden="1" xr:uid="{00000000-0005-0000-0000-0000E70F0000}"/>
    <cellStyle name="40% - Accent1 10" xfId="30137" hidden="1" xr:uid="{00000000-0005-0000-0000-000001100000}"/>
    <cellStyle name="40% - Accent1 10" xfId="32530" hidden="1" xr:uid="{00000000-0005-0000-0000-00001B100000}"/>
    <cellStyle name="40% - Accent1 10" xfId="10816" hidden="1" xr:uid="{00000000-0005-0000-0000-0000EB0F0000}"/>
    <cellStyle name="40% - Accent1 10" xfId="19260" hidden="1" xr:uid="{00000000-0005-0000-0000-0000EC0F0000}"/>
    <cellStyle name="40% - Accent1 10" xfId="19582" hidden="1" xr:uid="{00000000-0005-0000-0000-0000ED0F0000}"/>
    <cellStyle name="40% - Accent1 10" xfId="19924" hidden="1" xr:uid="{00000000-0005-0000-0000-0000EE0F0000}"/>
    <cellStyle name="40% - Accent1 10" xfId="22513" hidden="1" xr:uid="{00000000-0005-0000-0000-0000EF0F0000}"/>
    <cellStyle name="40% - Accent1 10" xfId="22835" hidden="1" xr:uid="{00000000-0005-0000-0000-0000F00F0000}"/>
    <cellStyle name="40% - Accent1 10" xfId="23177" hidden="1" xr:uid="{00000000-0005-0000-0000-0000F10F0000}"/>
    <cellStyle name="40% - Accent1 10" xfId="25680" hidden="1" xr:uid="{00000000-0005-0000-0000-0000F20F0000}"/>
    <cellStyle name="40% - Accent1 10" xfId="26001" hidden="1" xr:uid="{00000000-0005-0000-0000-0000F30F0000}"/>
    <cellStyle name="40% - Accent1 10" xfId="29385" hidden="1" xr:uid="{00000000-0005-0000-0000-0000F90F0000}"/>
    <cellStyle name="40% - Accent1 10" xfId="29464" hidden="1" xr:uid="{00000000-0005-0000-0000-0000FA0F0000}"/>
    <cellStyle name="40% - Accent1 10" xfId="29558" hidden="1" xr:uid="{00000000-0005-0000-0000-0000FB0F0000}"/>
    <cellStyle name="40% - Accent1 10" xfId="28496" hidden="1" xr:uid="{00000000-0005-0000-0000-0000F40F0000}"/>
    <cellStyle name="40% - Accent1 10" xfId="30058" hidden="1" xr:uid="{00000000-0005-0000-0000-000000100000}"/>
    <cellStyle name="40% - Accent1 10" xfId="31438" hidden="1" xr:uid="{00000000-0005-0000-0000-00000E100000}"/>
    <cellStyle name="40% - Accent1 10" xfId="29042" hidden="1" xr:uid="{00000000-0005-0000-0000-000002100000}"/>
    <cellStyle name="40% - Accent1 10" xfId="28724" hidden="1" xr:uid="{00000000-0005-0000-0000-0000F70F0000}"/>
    <cellStyle name="40% - Accent1 10" xfId="525" hidden="1" xr:uid="{00000000-0005-0000-0000-0000DC0F0000}"/>
    <cellStyle name="40% - Accent1 10" xfId="31851" hidden="1" xr:uid="{00000000-0005-0000-0000-000014100000}"/>
    <cellStyle name="40% - Accent1 10" xfId="31981" hidden="1" xr:uid="{00000000-0005-0000-0000-000015100000}"/>
    <cellStyle name="40% - Accent1 10" xfId="5781" hidden="1" xr:uid="{00000000-0005-0000-0000-0000E50F0000}"/>
    <cellStyle name="40% - Accent1 10" xfId="29980" hidden="1" xr:uid="{00000000-0005-0000-0000-0000FF0F0000}"/>
    <cellStyle name="40% - Accent1 10" xfId="32929" hidden="1" xr:uid="{00000000-0005-0000-0000-000019100000}"/>
    <cellStyle name="40% - Accent1 10" xfId="14536" hidden="1" xr:uid="{00000000-0005-0000-0000-0000E90F0000}"/>
    <cellStyle name="40% - Accent1 10" xfId="29738" hidden="1" xr:uid="{00000000-0005-0000-0000-000003100000}"/>
    <cellStyle name="40% - Accent1 10" xfId="30436" hidden="1" xr:uid="{00000000-0005-0000-0000-000004100000}"/>
    <cellStyle name="40% - Accent1 10" xfId="30512" hidden="1" xr:uid="{00000000-0005-0000-0000-000005100000}"/>
    <cellStyle name="40% - Accent1 10" xfId="30590" hidden="1" xr:uid="{00000000-0005-0000-0000-000006100000}"/>
    <cellStyle name="40% - Accent1 10" xfId="30773" hidden="1" xr:uid="{00000000-0005-0000-0000-000007100000}"/>
    <cellStyle name="40% - Accent1 10" xfId="30849" hidden="1" xr:uid="{00000000-0005-0000-0000-000008100000}"/>
    <cellStyle name="40% - Accent1 10" xfId="30927" hidden="1" xr:uid="{00000000-0005-0000-0000-000009100000}"/>
    <cellStyle name="40% - Accent1 10" xfId="31110" hidden="1" xr:uid="{00000000-0005-0000-0000-00000A100000}"/>
    <cellStyle name="40% - Accent1 10" xfId="31186" hidden="1" xr:uid="{00000000-0005-0000-0000-00000B100000}"/>
    <cellStyle name="40% - Accent1 10" xfId="32177" hidden="1" xr:uid="{00000000-0005-0000-0000-000011100000}"/>
    <cellStyle name="40% - Accent1 10" xfId="32256" hidden="1" xr:uid="{00000000-0005-0000-0000-000012100000}"/>
    <cellStyle name="40% - Accent1 10" xfId="32350" hidden="1" xr:uid="{00000000-0005-0000-0000-000013100000}"/>
    <cellStyle name="40% - Accent1 10" xfId="31288" hidden="1" xr:uid="{00000000-0005-0000-0000-00000C100000}"/>
    <cellStyle name="40% - Accent1 10" xfId="32850" hidden="1" xr:uid="{00000000-0005-0000-0000-000018100000}"/>
    <cellStyle name="40% - Accent1 10" xfId="28570" hidden="1" xr:uid="{00000000-0005-0000-0000-0000F50F0000}"/>
    <cellStyle name="40% - Accent1 10" xfId="31834" hidden="1" xr:uid="{00000000-0005-0000-0000-00001A100000}"/>
    <cellStyle name="40% - Accent1 10" xfId="31516" hidden="1" xr:uid="{00000000-0005-0000-0000-00000F100000}"/>
    <cellStyle name="40% - Accent1 10" xfId="33228" hidden="1" xr:uid="{00000000-0005-0000-0000-00001C100000}"/>
    <cellStyle name="40% - Accent1 10" xfId="29309" hidden="1" xr:uid="{00000000-0005-0000-0000-0000F80F0000}"/>
    <cellStyle name="40% - Accent1 10" xfId="8225" hidden="1" xr:uid="{00000000-0005-0000-0000-0000E30F0000}"/>
    <cellStyle name="40% - Accent1 10" xfId="4830" hidden="1" xr:uid="{00000000-0005-0000-0000-0000E40F0000}"/>
    <cellStyle name="40% - Accent1 10" xfId="33719" hidden="1" xr:uid="{00000000-0005-0000-0000-000021100000}"/>
    <cellStyle name="40% - Accent1 10" xfId="33902" hidden="1" xr:uid="{00000000-0005-0000-0000-000022100000}"/>
    <cellStyle name="40% - Accent1 10" xfId="33304" hidden="1" xr:uid="{00000000-0005-0000-0000-00001D100000}"/>
    <cellStyle name="40% - Accent1 10" xfId="33382" hidden="1" xr:uid="{00000000-0005-0000-0000-00001E100000}"/>
    <cellStyle name="40% - Accent1 10" xfId="33565" hidden="1" xr:uid="{00000000-0005-0000-0000-00001F100000}"/>
    <cellStyle name="40% - Accent1 10" xfId="33641" hidden="1" xr:uid="{00000000-0005-0000-0000-000020100000}"/>
    <cellStyle name="40% - Accent1 10" xfId="29904" hidden="1" xr:uid="{00000000-0005-0000-0000-0000FE0F0000}"/>
    <cellStyle name="40% - Accent1 11" xfId="7097" hidden="1" xr:uid="{00000000-0005-0000-0000-000029100000}"/>
    <cellStyle name="40% - Accent1 11" xfId="7443" hidden="1" xr:uid="{00000000-0005-0000-0000-00002A100000}"/>
    <cellStyle name="40% - Accent1 11" xfId="32888" hidden="1" xr:uid="{00000000-0005-0000-0000-000061100000}"/>
    <cellStyle name="40% - Accent1 11" xfId="13535" hidden="1" xr:uid="{00000000-0005-0000-0000-00002F100000}"/>
    <cellStyle name="40% - Accent1 11" xfId="29917" hidden="1" xr:uid="{00000000-0005-0000-0000-000046100000}"/>
    <cellStyle name="40% - Accent1 11" xfId="885" hidden="1" xr:uid="{00000000-0005-0000-0000-000025100000}"/>
    <cellStyle name="40% - Accent1 11" xfId="561" hidden="1" xr:uid="{00000000-0005-0000-0000-000024100000}"/>
    <cellStyle name="40% - Accent1 11" xfId="28979" hidden="1" xr:uid="{00000000-0005-0000-0000-00004A100000}"/>
    <cellStyle name="40% - Accent1 11" xfId="29143" hidden="1" xr:uid="{00000000-0005-0000-0000-00004B100000}"/>
    <cellStyle name="40% - Accent1 11" xfId="30449" hidden="1" xr:uid="{00000000-0005-0000-0000-00004C100000}"/>
    <cellStyle name="40% - Accent1 11" xfId="33732" hidden="1" xr:uid="{00000000-0005-0000-0000-000069100000}"/>
    <cellStyle name="40% - Accent1 11" xfId="19618" hidden="1" xr:uid="{00000000-0005-0000-0000-000035100000}"/>
    <cellStyle name="40% - Accent1 11" xfId="1206" hidden="1" xr:uid="{00000000-0005-0000-0000-000026100000}"/>
    <cellStyle name="40% - Accent1 11" xfId="30786" hidden="1" xr:uid="{00000000-0005-0000-0000-00004F100000}"/>
    <cellStyle name="40% - Accent1 11" xfId="29048" hidden="1" xr:uid="{00000000-0005-0000-0000-000044100000}"/>
    <cellStyle name="40% - Accent1 11" xfId="22871" hidden="1" xr:uid="{00000000-0005-0000-0000-000038100000}"/>
    <cellStyle name="40% - Accent1 11" xfId="23213" hidden="1" xr:uid="{00000000-0005-0000-0000-000039100000}"/>
    <cellStyle name="40% - Accent1 11" xfId="25716" hidden="1" xr:uid="{00000000-0005-0000-0000-00003A100000}"/>
    <cellStyle name="40% - Accent1 11" xfId="26037" hidden="1" xr:uid="{00000000-0005-0000-0000-00003B100000}"/>
    <cellStyle name="40% - Accent1 11" xfId="28509" hidden="1" xr:uid="{00000000-0005-0000-0000-00003C100000}"/>
    <cellStyle name="40% - Accent1 11" xfId="28583" hidden="1" xr:uid="{00000000-0005-0000-0000-00003D100000}"/>
    <cellStyle name="40% - Accent1 11" xfId="28659" hidden="1" xr:uid="{00000000-0005-0000-0000-00003E100000}"/>
    <cellStyle name="40% - Accent1 11" xfId="28737" hidden="1" xr:uid="{00000000-0005-0000-0000-00003F100000}"/>
    <cellStyle name="40% - Accent1 11" xfId="29322" hidden="1" xr:uid="{00000000-0005-0000-0000-000040100000}"/>
    <cellStyle name="40% - Accent1 11" xfId="29398" hidden="1" xr:uid="{00000000-0005-0000-0000-000041100000}"/>
    <cellStyle name="40% - Accent1 11" xfId="29477" hidden="1" xr:uid="{00000000-0005-0000-0000-000042100000}"/>
    <cellStyle name="40% - Accent1 11" xfId="29504" hidden="1" xr:uid="{00000000-0005-0000-0000-000043100000}"/>
    <cellStyle name="40% - Accent1 11" xfId="4741" hidden="1" xr:uid="{00000000-0005-0000-0000-00002C100000}"/>
    <cellStyle name="40% - Accent1 11" xfId="32709" hidden="1" xr:uid="{00000000-0005-0000-0000-00005E100000}"/>
    <cellStyle name="40% - Accent1 11" xfId="29993" hidden="1" xr:uid="{00000000-0005-0000-0000-000047100000}"/>
    <cellStyle name="40% - Accent1 11" xfId="13877" hidden="1" xr:uid="{00000000-0005-0000-0000-000030100000}"/>
    <cellStyle name="40% - Accent1 11" xfId="31771" hidden="1" xr:uid="{00000000-0005-0000-0000-000062100000}"/>
    <cellStyle name="40% - Accent1 11" xfId="31935" hidden="1" xr:uid="{00000000-0005-0000-0000-000063100000}"/>
    <cellStyle name="40% - Accent1 11" xfId="33241" hidden="1" xr:uid="{00000000-0005-0000-0000-000064100000}"/>
    <cellStyle name="40% - Accent1 11" xfId="19297" hidden="1" xr:uid="{00000000-0005-0000-0000-000034100000}"/>
    <cellStyle name="40% - Accent1 11" xfId="1548" hidden="1" xr:uid="{00000000-0005-0000-0000-000027100000}"/>
    <cellStyle name="40% - Accent1 11" xfId="30603" hidden="1" xr:uid="{00000000-0005-0000-0000-00004E100000}"/>
    <cellStyle name="40% - Accent1 11" xfId="33578" hidden="1" xr:uid="{00000000-0005-0000-0000-000067100000}"/>
    <cellStyle name="40% - Accent1 11" xfId="22550" hidden="1" xr:uid="{00000000-0005-0000-0000-000037100000}"/>
    <cellStyle name="40% - Accent1 11" xfId="32017" hidden="1" xr:uid="{00000000-0005-0000-0000-00005D100000}"/>
    <cellStyle name="40% - Accent1 11" xfId="30940" hidden="1" xr:uid="{00000000-0005-0000-0000-000051100000}"/>
    <cellStyle name="40% - Accent1 11" xfId="31123" hidden="1" xr:uid="{00000000-0005-0000-0000-000052100000}"/>
    <cellStyle name="40% - Accent1 11" xfId="31199" hidden="1" xr:uid="{00000000-0005-0000-0000-000053100000}"/>
    <cellStyle name="40% - Accent1 11" xfId="31301" hidden="1" xr:uid="{00000000-0005-0000-0000-000054100000}"/>
    <cellStyle name="40% - Accent1 11" xfId="31375" hidden="1" xr:uid="{00000000-0005-0000-0000-000055100000}"/>
    <cellStyle name="40% - Accent1 11" xfId="31451" hidden="1" xr:uid="{00000000-0005-0000-0000-000056100000}"/>
    <cellStyle name="40% - Accent1 11" xfId="31529" hidden="1" xr:uid="{00000000-0005-0000-0000-000057100000}"/>
    <cellStyle name="40% - Accent1 11" xfId="32114" hidden="1" xr:uid="{00000000-0005-0000-0000-000058100000}"/>
    <cellStyle name="40% - Accent1 11" xfId="32190" hidden="1" xr:uid="{00000000-0005-0000-0000-000059100000}"/>
    <cellStyle name="40% - Accent1 11" xfId="32269" hidden="1" xr:uid="{00000000-0005-0000-0000-00005A100000}"/>
    <cellStyle name="40% - Accent1 11" xfId="32296" hidden="1" xr:uid="{00000000-0005-0000-0000-00005B100000}"/>
    <cellStyle name="40% - Accent1 11" xfId="31840" hidden="1" xr:uid="{00000000-0005-0000-0000-00005C100000}"/>
    <cellStyle name="40% - Accent1 11" xfId="29225" hidden="1" xr:uid="{00000000-0005-0000-0000-000045100000}"/>
    <cellStyle name="40% - Accent1 11" xfId="13214" hidden="1" xr:uid="{00000000-0005-0000-0000-00002E100000}"/>
    <cellStyle name="40% - Accent1 11" xfId="32863" hidden="1" xr:uid="{00000000-0005-0000-0000-000060100000}"/>
    <cellStyle name="40% - Accent1 11" xfId="30096" hidden="1" xr:uid="{00000000-0005-0000-0000-000049100000}"/>
    <cellStyle name="40% - Accent1 11" xfId="4099" hidden="1" xr:uid="{00000000-0005-0000-0000-000032100000}"/>
    <cellStyle name="40% - Accent1 11" xfId="5456" hidden="1" xr:uid="{00000000-0005-0000-0000-000033100000}"/>
    <cellStyle name="40% - Accent1 11" xfId="6775" hidden="1" xr:uid="{00000000-0005-0000-0000-000028100000}"/>
    <cellStyle name="40% - Accent1 11" xfId="30525" hidden="1" xr:uid="{00000000-0005-0000-0000-00004D100000}"/>
    <cellStyle name="40% - Accent1 11" xfId="33654" hidden="1" xr:uid="{00000000-0005-0000-0000-000068100000}"/>
    <cellStyle name="40% - Accent1 11" xfId="19960" hidden="1" xr:uid="{00000000-0005-0000-0000-000036100000}"/>
    <cellStyle name="40% - Accent1 11" xfId="7584" hidden="1" xr:uid="{00000000-0005-0000-0000-00002B100000}"/>
    <cellStyle name="40% - Accent1 11" xfId="30862" hidden="1" xr:uid="{00000000-0005-0000-0000-000050100000}"/>
    <cellStyle name="40% - Accent1 11" xfId="6072" hidden="1" xr:uid="{00000000-0005-0000-0000-00002D100000}"/>
    <cellStyle name="40% - Accent1 11" xfId="33915" hidden="1" xr:uid="{00000000-0005-0000-0000-00006A100000}"/>
    <cellStyle name="40% - Accent1 11" xfId="33991" hidden="1" xr:uid="{00000000-0005-0000-0000-00006B100000}"/>
    <cellStyle name="40% - Accent1 11" xfId="14004" hidden="1" xr:uid="{00000000-0005-0000-0000-000031100000}"/>
    <cellStyle name="40% - Accent1 11" xfId="30071" hidden="1" xr:uid="{00000000-0005-0000-0000-000048100000}"/>
    <cellStyle name="40% - Accent1 11" xfId="32785" hidden="1" xr:uid="{00000000-0005-0000-0000-00005F100000}"/>
    <cellStyle name="40% - Accent1 11" xfId="33395" hidden="1" xr:uid="{00000000-0005-0000-0000-000066100000}"/>
    <cellStyle name="40% - Accent1 11" xfId="33317" hidden="1" xr:uid="{00000000-0005-0000-0000-000065100000}"/>
    <cellStyle name="40% - Accent1 12" xfId="31212" hidden="1" xr:uid="{00000000-0005-0000-0000-00009B100000}"/>
    <cellStyle name="40% - Accent1 12" xfId="31314" hidden="1" xr:uid="{00000000-0005-0000-0000-00009C100000}"/>
    <cellStyle name="40% - Accent1 12" xfId="1240" hidden="1" xr:uid="{00000000-0005-0000-0000-00006E100000}"/>
    <cellStyle name="40% - Accent1 12" xfId="1582" hidden="1" xr:uid="{00000000-0005-0000-0000-00006F100000}"/>
    <cellStyle name="40% - Accent1 12" xfId="30875" hidden="1" xr:uid="{00000000-0005-0000-0000-000098100000}"/>
    <cellStyle name="40% - Accent1 12" xfId="30800" hidden="1" xr:uid="{00000000-0005-0000-0000-000097100000}"/>
    <cellStyle name="40% - Accent1 12" xfId="31542" hidden="1" xr:uid="{00000000-0005-0000-0000-00009F100000}"/>
    <cellStyle name="40% - Accent1 12" xfId="32128" hidden="1" xr:uid="{00000000-0005-0000-0000-0000A0100000}"/>
    <cellStyle name="40% - Accent1 12" xfId="32203" hidden="1" xr:uid="{00000000-0005-0000-0000-0000A1100000}"/>
    <cellStyle name="40% - Accent1 12" xfId="32282" hidden="1" xr:uid="{00000000-0005-0000-0000-0000A2100000}"/>
    <cellStyle name="40% - Accent1 12" xfId="14492" hidden="1" xr:uid="{00000000-0005-0000-0000-000079100000}"/>
    <cellStyle name="40% - Accent1 12" xfId="13911" hidden="1" xr:uid="{00000000-0005-0000-0000-000078100000}"/>
    <cellStyle name="40% - Accent1 12" xfId="29163" hidden="1" xr:uid="{00000000-0005-0000-0000-00008C100000}"/>
    <cellStyle name="40% - Accent1 12" xfId="5565" hidden="1" xr:uid="{00000000-0005-0000-0000-000074100000}"/>
    <cellStyle name="40% - Accent1 12" xfId="5301" hidden="1" xr:uid="{00000000-0005-0000-0000-000075100000}"/>
    <cellStyle name="40% - Accent1 12" xfId="13249" hidden="1" xr:uid="{00000000-0005-0000-0000-000076100000}"/>
    <cellStyle name="40% - Accent1 12" xfId="13569" hidden="1" xr:uid="{00000000-0005-0000-0000-000077100000}"/>
    <cellStyle name="40% - Accent1 12" xfId="32021" hidden="1" xr:uid="{00000000-0005-0000-0000-0000AA100000}"/>
    <cellStyle name="40% - Accent1 12" xfId="31860" hidden="1" xr:uid="{00000000-0005-0000-0000-0000AB100000}"/>
    <cellStyle name="40% - Accent1 12" xfId="33255" hidden="1" xr:uid="{00000000-0005-0000-0000-0000AC100000}"/>
    <cellStyle name="40% - Accent1 12" xfId="33330" hidden="1" xr:uid="{00000000-0005-0000-0000-0000AD100000}"/>
    <cellStyle name="40% - Accent1 12" xfId="30538" hidden="1" xr:uid="{00000000-0005-0000-0000-000095100000}"/>
    <cellStyle name="40% - Accent1 12" xfId="30616" hidden="1" xr:uid="{00000000-0005-0000-0000-000096100000}"/>
    <cellStyle name="40% - Accent1 12" xfId="33929" hidden="1" xr:uid="{00000000-0005-0000-0000-0000B2100000}"/>
    <cellStyle name="40% - Accent1 12" xfId="34004" hidden="1" xr:uid="{00000000-0005-0000-0000-0000B3100000}"/>
    <cellStyle name="40% - Accent1 12" xfId="30953" hidden="1" xr:uid="{00000000-0005-0000-0000-000099100000}"/>
    <cellStyle name="40% - Accent1 12" xfId="31137" hidden="1" xr:uid="{00000000-0005-0000-0000-00009A100000}"/>
    <cellStyle name="40% - Accent1 12" xfId="33592" hidden="1" xr:uid="{00000000-0005-0000-0000-0000AF100000}"/>
    <cellStyle name="40% - Accent1 12" xfId="33408" hidden="1" xr:uid="{00000000-0005-0000-0000-0000AE100000}"/>
    <cellStyle name="40% - Accent1 12" xfId="31389" hidden="1" xr:uid="{00000000-0005-0000-0000-00009D100000}"/>
    <cellStyle name="40% - Accent1 12" xfId="31464" hidden="1" xr:uid="{00000000-0005-0000-0000-00009E100000}"/>
    <cellStyle name="40% - Accent1 12" xfId="29931" hidden="1" xr:uid="{00000000-0005-0000-0000-00008E100000}"/>
    <cellStyle name="40% - Accent1 12" xfId="29123" hidden="1" xr:uid="{00000000-0005-0000-0000-00008D100000}"/>
    <cellStyle name="40% - Accent1 12" xfId="29336" hidden="1" xr:uid="{00000000-0005-0000-0000-000088100000}"/>
    <cellStyle name="40% - Accent1 12" xfId="29411" hidden="1" xr:uid="{00000000-0005-0000-0000-000089100000}"/>
    <cellStyle name="40% - Accent1 12" xfId="29490" hidden="1" xr:uid="{00000000-0005-0000-0000-00008A100000}"/>
    <cellStyle name="40% - Accent1 12" xfId="29551" hidden="1" xr:uid="{00000000-0005-0000-0000-00008B100000}"/>
    <cellStyle name="40% - Accent1 12" xfId="30463" hidden="1" xr:uid="{00000000-0005-0000-0000-000094100000}"/>
    <cellStyle name="40% - Accent1 12" xfId="29068" hidden="1" xr:uid="{00000000-0005-0000-0000-000093100000}"/>
    <cellStyle name="40% - Accent1 12" xfId="32798" hidden="1" xr:uid="{00000000-0005-0000-0000-0000A7100000}"/>
    <cellStyle name="40% - Accent1 12" xfId="30006" hidden="1" xr:uid="{00000000-0005-0000-0000-00008F100000}"/>
    <cellStyle name="40% - Accent1 12" xfId="30084" hidden="1" xr:uid="{00000000-0005-0000-0000-000090100000}"/>
    <cellStyle name="40% - Accent1 12" xfId="30132" hidden="1" xr:uid="{00000000-0005-0000-0000-000091100000}"/>
    <cellStyle name="40% - Accent1 12" xfId="29229" hidden="1" xr:uid="{00000000-0005-0000-0000-000092100000}"/>
    <cellStyle name="40% - Accent1 12" xfId="6116" hidden="1" xr:uid="{00000000-0005-0000-0000-00007A100000}"/>
    <cellStyle name="40% - Accent1 12" xfId="4902" hidden="1" xr:uid="{00000000-0005-0000-0000-00007B100000}"/>
    <cellStyle name="40% - Accent1 12" xfId="6810" hidden="1" xr:uid="{00000000-0005-0000-0000-000070100000}"/>
    <cellStyle name="40% - Accent1 12" xfId="7131" hidden="1" xr:uid="{00000000-0005-0000-0000-000071100000}"/>
    <cellStyle name="40% - Accent1 12" xfId="19994" hidden="1" xr:uid="{00000000-0005-0000-0000-00007E100000}"/>
    <cellStyle name="40% - Accent1 12" xfId="22585" hidden="1" xr:uid="{00000000-0005-0000-0000-00007F100000}"/>
    <cellStyle name="40% - Accent1 12" xfId="920" hidden="1" xr:uid="{00000000-0005-0000-0000-00006D100000}"/>
    <cellStyle name="40% - Accent1 12" xfId="595" hidden="1" xr:uid="{00000000-0005-0000-0000-00006C100000}"/>
    <cellStyle name="40% - Accent1 12" xfId="25751" hidden="1" xr:uid="{00000000-0005-0000-0000-000082100000}"/>
    <cellStyle name="40% - Accent1 12" xfId="26071" hidden="1" xr:uid="{00000000-0005-0000-0000-000083100000}"/>
    <cellStyle name="40% - Accent1 12" xfId="8171" hidden="1" xr:uid="{00000000-0005-0000-0000-000073100000}"/>
    <cellStyle name="40% - Accent1 12" xfId="7477" hidden="1" xr:uid="{00000000-0005-0000-0000-000072100000}"/>
    <cellStyle name="40% - Accent1 12" xfId="28672" hidden="1" xr:uid="{00000000-0005-0000-0000-000086100000}"/>
    <cellStyle name="40% - Accent1 12" xfId="28750" hidden="1" xr:uid="{00000000-0005-0000-0000-000087100000}"/>
    <cellStyle name="40% - Accent1 12" xfId="32924" hidden="1" xr:uid="{00000000-0005-0000-0000-0000A9100000}"/>
    <cellStyle name="40% - Accent1 12" xfId="32876" hidden="1" xr:uid="{00000000-0005-0000-0000-0000A8100000}"/>
    <cellStyle name="40% - Accent1 12" xfId="32343" hidden="1" xr:uid="{00000000-0005-0000-0000-0000A3100000}"/>
    <cellStyle name="40% - Accent1 12" xfId="31955" hidden="1" xr:uid="{00000000-0005-0000-0000-0000A4100000}"/>
    <cellStyle name="40% - Accent1 12" xfId="31915" hidden="1" xr:uid="{00000000-0005-0000-0000-0000A5100000}"/>
    <cellStyle name="40% - Accent1 12" xfId="32723" hidden="1" xr:uid="{00000000-0005-0000-0000-0000A6100000}"/>
    <cellStyle name="40% - Accent1 12" xfId="19652" hidden="1" xr:uid="{00000000-0005-0000-0000-00007D100000}"/>
    <cellStyle name="40% - Accent1 12" xfId="19332" hidden="1" xr:uid="{00000000-0005-0000-0000-00007C100000}"/>
    <cellStyle name="40% - Accent1 12" xfId="28522" hidden="1" xr:uid="{00000000-0005-0000-0000-000084100000}"/>
    <cellStyle name="40% - Accent1 12" xfId="28597" hidden="1" xr:uid="{00000000-0005-0000-0000-000085100000}"/>
    <cellStyle name="40% - Accent1 12" xfId="33667" hidden="1" xr:uid="{00000000-0005-0000-0000-0000B0100000}"/>
    <cellStyle name="40% - Accent1 12" xfId="33745" hidden="1" xr:uid="{00000000-0005-0000-0000-0000B1100000}"/>
    <cellStyle name="40% - Accent1 12" xfId="23247" hidden="1" xr:uid="{00000000-0005-0000-0000-000081100000}"/>
    <cellStyle name="40% - Accent1 12" xfId="22905" hidden="1" xr:uid="{00000000-0005-0000-0000-000080100000}"/>
    <cellStyle name="40% - Accent1 13" xfId="18128" hidden="1" xr:uid="{00000000-0005-0000-0000-0000B9100000}"/>
    <cellStyle name="40% - Accent1 13" xfId="15760" hidden="1" xr:uid="{00000000-0005-0000-0000-0000B8100000}"/>
    <cellStyle name="40% - Accent1 13" xfId="24581" hidden="1" xr:uid="{00000000-0005-0000-0000-0000BB100000}"/>
    <cellStyle name="40% - Accent1 13" xfId="21397" hidden="1" xr:uid="{00000000-0005-0000-0000-0000BA100000}"/>
    <cellStyle name="40% - Accent1 13" xfId="12022" hidden="1" xr:uid="{00000000-0005-0000-0000-0000B7100000}"/>
    <cellStyle name="40% - Accent1 13" xfId="9509" hidden="1" xr:uid="{00000000-0005-0000-0000-0000B6100000}"/>
    <cellStyle name="40% - Accent1 13" xfId="1617" hidden="1" xr:uid="{00000000-0005-0000-0000-0000B4100000}"/>
    <cellStyle name="40% - Accent1 13" xfId="2883" hidden="1" xr:uid="{00000000-0005-0000-0000-0000B5100000}"/>
    <cellStyle name="40% - Accent1 13" xfId="28763" hidden="1" xr:uid="{00000000-0005-0000-0000-0000BC100000}"/>
    <cellStyle name="40% - Accent1 13" xfId="28878" hidden="1" xr:uid="{00000000-0005-0000-0000-0000BD100000}"/>
    <cellStyle name="40% - Accent1 13" xfId="29601" hidden="1" xr:uid="{00000000-0005-0000-0000-0000BE100000}"/>
    <cellStyle name="40% - Accent1 13" xfId="29774" hidden="1" xr:uid="{00000000-0005-0000-0000-0000BF100000}"/>
    <cellStyle name="40% - Accent1 13" xfId="30167" hidden="1" xr:uid="{00000000-0005-0000-0000-0000C0100000}"/>
    <cellStyle name="40% - Accent1 13" xfId="30315" hidden="1" xr:uid="{00000000-0005-0000-0000-0000C1100000}"/>
    <cellStyle name="40% - Accent1 13" xfId="30653" hidden="1" xr:uid="{00000000-0005-0000-0000-0000C2100000}"/>
    <cellStyle name="40% - Accent1 13" xfId="30990" hidden="1" xr:uid="{00000000-0005-0000-0000-0000C3100000}"/>
    <cellStyle name="40% - Accent1 13" xfId="33107" hidden="1" xr:uid="{00000000-0005-0000-0000-0000C9100000}"/>
    <cellStyle name="40% - Accent1 13" xfId="32959" hidden="1" xr:uid="{00000000-0005-0000-0000-0000C8100000}"/>
    <cellStyle name="40% - Accent1 13" xfId="33782" hidden="1" xr:uid="{00000000-0005-0000-0000-0000CB100000}"/>
    <cellStyle name="40% - Accent1 13" xfId="33445" hidden="1" xr:uid="{00000000-0005-0000-0000-0000CA100000}"/>
    <cellStyle name="40% - Accent1 13" xfId="32566" hidden="1" xr:uid="{00000000-0005-0000-0000-0000C7100000}"/>
    <cellStyle name="40% - Accent1 13" xfId="32393" hidden="1" xr:uid="{00000000-0005-0000-0000-0000C6100000}"/>
    <cellStyle name="40% - Accent1 13" xfId="31555" hidden="1" xr:uid="{00000000-0005-0000-0000-0000C4100000}"/>
    <cellStyle name="40% - Accent1 13" xfId="31670" hidden="1" xr:uid="{00000000-0005-0000-0000-0000C5100000}"/>
    <cellStyle name="40% - Accent1 2" xfId="34055" xr:uid="{82980E1C-D567-43F7-81F7-0902925F1446}"/>
    <cellStyle name="40% - Accent1 3 2 3 2" xfId="18225" hidden="1" xr:uid="{00000000-0005-0000-0000-0000D1100000}"/>
    <cellStyle name="40% - Accent1 3 2 3 2" xfId="15857" hidden="1" xr:uid="{00000000-0005-0000-0000-0000D0100000}"/>
    <cellStyle name="40% - Accent1 3 2 3 2" xfId="24678" hidden="1" xr:uid="{00000000-0005-0000-0000-0000D3100000}"/>
    <cellStyle name="40% - Accent1 3 2 3 2" xfId="21494" hidden="1" xr:uid="{00000000-0005-0000-0000-0000D2100000}"/>
    <cellStyle name="40% - Accent1 3 2 3 2" xfId="12119" hidden="1" xr:uid="{00000000-0005-0000-0000-0000CF100000}"/>
    <cellStyle name="40% - Accent1 3 2 3 2" xfId="9606" hidden="1" xr:uid="{00000000-0005-0000-0000-0000CE100000}"/>
    <cellStyle name="40% - Accent1 3 2 3 2" xfId="1714" hidden="1" xr:uid="{00000000-0005-0000-0000-0000CC100000}"/>
    <cellStyle name="40% - Accent1 3 2 3 2" xfId="2980" hidden="1" xr:uid="{00000000-0005-0000-0000-0000CD100000}"/>
    <cellStyle name="40% - Accent1 3 2 3 2" xfId="28849" hidden="1" xr:uid="{00000000-0005-0000-0000-0000D4100000}"/>
    <cellStyle name="40% - Accent1 3 2 3 2" xfId="28964" hidden="1" xr:uid="{00000000-0005-0000-0000-0000D5100000}"/>
    <cellStyle name="40% - Accent1 3 2 3 2" xfId="29687" hidden="1" xr:uid="{00000000-0005-0000-0000-0000D6100000}"/>
    <cellStyle name="40% - Accent1 3 2 3 2" xfId="29860" hidden="1" xr:uid="{00000000-0005-0000-0000-0000D7100000}"/>
    <cellStyle name="40% - Accent1 3 2 3 2" xfId="30253" hidden="1" xr:uid="{00000000-0005-0000-0000-0000D8100000}"/>
    <cellStyle name="40% - Accent1 3 2 3 2" xfId="30401" hidden="1" xr:uid="{00000000-0005-0000-0000-0000D9100000}"/>
    <cellStyle name="40% - Accent1 3 2 3 2" xfId="30739" hidden="1" xr:uid="{00000000-0005-0000-0000-0000DA100000}"/>
    <cellStyle name="40% - Accent1 3 2 3 2" xfId="31076" hidden="1" xr:uid="{00000000-0005-0000-0000-0000DB100000}"/>
    <cellStyle name="40% - Accent1 3 2 3 2" xfId="33193" hidden="1" xr:uid="{00000000-0005-0000-0000-0000E1100000}"/>
    <cellStyle name="40% - Accent1 3 2 3 2" xfId="33045" hidden="1" xr:uid="{00000000-0005-0000-0000-0000E0100000}"/>
    <cellStyle name="40% - Accent1 3 2 3 2" xfId="33868" hidden="1" xr:uid="{00000000-0005-0000-0000-0000E3100000}"/>
    <cellStyle name="40% - Accent1 3 2 3 2" xfId="33531" hidden="1" xr:uid="{00000000-0005-0000-0000-0000E2100000}"/>
    <cellStyle name="40% - Accent1 3 2 3 2" xfId="32652" hidden="1" xr:uid="{00000000-0005-0000-0000-0000DF100000}"/>
    <cellStyle name="40% - Accent1 3 2 3 2" xfId="32479" hidden="1" xr:uid="{00000000-0005-0000-0000-0000DE100000}"/>
    <cellStyle name="40% - Accent1 3 2 3 2" xfId="31641" hidden="1" xr:uid="{00000000-0005-0000-0000-0000DC100000}"/>
    <cellStyle name="40% - Accent1 3 2 3 2" xfId="31756" hidden="1" xr:uid="{00000000-0005-0000-0000-0000DD100000}"/>
    <cellStyle name="40% - Accent1 3 2 4 2" xfId="1677" hidden="1" xr:uid="{00000000-0005-0000-0000-0000E4100000}"/>
    <cellStyle name="40% - Accent1 3 2 4 2" xfId="18188" hidden="1" xr:uid="{00000000-0005-0000-0000-0000E9100000}"/>
    <cellStyle name="40% - Accent1 3 2 4 2" xfId="9569" hidden="1" xr:uid="{00000000-0005-0000-0000-0000E6100000}"/>
    <cellStyle name="40% - Accent1 3 2 4 2" xfId="12082" hidden="1" xr:uid="{00000000-0005-0000-0000-0000E7100000}"/>
    <cellStyle name="40% - Accent1 3 2 4 2" xfId="15820" hidden="1" xr:uid="{00000000-0005-0000-0000-0000E8100000}"/>
    <cellStyle name="40% - Accent1 3 2 4 2" xfId="2943" hidden="1" xr:uid="{00000000-0005-0000-0000-0000E5100000}"/>
    <cellStyle name="40% - Accent1 3 2 4 2" xfId="21457" hidden="1" xr:uid="{00000000-0005-0000-0000-0000EA100000}"/>
    <cellStyle name="40% - Accent1 3 2 4 2" xfId="24641" hidden="1" xr:uid="{00000000-0005-0000-0000-0000EB100000}"/>
    <cellStyle name="40% - Accent1 3 2 4 2" xfId="28812" hidden="1" xr:uid="{00000000-0005-0000-0000-0000EC100000}"/>
    <cellStyle name="40% - Accent1 3 2 4 2" xfId="28927" hidden="1" xr:uid="{00000000-0005-0000-0000-0000ED100000}"/>
    <cellStyle name="40% - Accent1 3 2 4 2" xfId="29650" hidden="1" xr:uid="{00000000-0005-0000-0000-0000EE100000}"/>
    <cellStyle name="40% - Accent1 3 2 4 2" xfId="29823" hidden="1" xr:uid="{00000000-0005-0000-0000-0000EF100000}"/>
    <cellStyle name="40% - Accent1 3 2 4 2" xfId="30216" hidden="1" xr:uid="{00000000-0005-0000-0000-0000F0100000}"/>
    <cellStyle name="40% - Accent1 3 2 4 2" xfId="30364" hidden="1" xr:uid="{00000000-0005-0000-0000-0000F1100000}"/>
    <cellStyle name="40% - Accent1 3 2 4 2" xfId="30702" hidden="1" xr:uid="{00000000-0005-0000-0000-0000F2100000}"/>
    <cellStyle name="40% - Accent1 3 2 4 2" xfId="31039" hidden="1" xr:uid="{00000000-0005-0000-0000-0000F3100000}"/>
    <cellStyle name="40% - Accent1 3 2 4 2" xfId="31604" hidden="1" xr:uid="{00000000-0005-0000-0000-0000F4100000}"/>
    <cellStyle name="40% - Accent1 3 2 4 2" xfId="33494" hidden="1" xr:uid="{00000000-0005-0000-0000-0000FA100000}"/>
    <cellStyle name="40% - Accent1 3 2 4 2" xfId="32442" hidden="1" xr:uid="{00000000-0005-0000-0000-0000F6100000}"/>
    <cellStyle name="40% - Accent1 3 2 4 2" xfId="32615" hidden="1" xr:uid="{00000000-0005-0000-0000-0000F7100000}"/>
    <cellStyle name="40% - Accent1 3 2 4 2" xfId="33008" hidden="1" xr:uid="{00000000-0005-0000-0000-0000F8100000}"/>
    <cellStyle name="40% - Accent1 3 2 4 2" xfId="33156" hidden="1" xr:uid="{00000000-0005-0000-0000-0000F9100000}"/>
    <cellStyle name="40% - Accent1 3 2 4 2" xfId="31719" hidden="1" xr:uid="{00000000-0005-0000-0000-0000F5100000}"/>
    <cellStyle name="40% - Accent1 3 2 4 2" xfId="33831" hidden="1" xr:uid="{00000000-0005-0000-0000-0000FB100000}"/>
    <cellStyle name="40% - Accent1 3 3 3 2" xfId="18187" hidden="1" xr:uid="{00000000-0005-0000-0000-000001110000}"/>
    <cellStyle name="40% - Accent1 3 3 3 2" xfId="21456" hidden="1" xr:uid="{00000000-0005-0000-0000-000002110000}"/>
    <cellStyle name="40% - Accent1 3 3 3 2" xfId="31038" hidden="1" xr:uid="{00000000-0005-0000-0000-00000B110000}"/>
    <cellStyle name="40% - Accent1 3 3 3 2" xfId="30363" hidden="1" xr:uid="{00000000-0005-0000-0000-000009110000}"/>
    <cellStyle name="40% - Accent1 3 3 3 2" xfId="29822" hidden="1" xr:uid="{00000000-0005-0000-0000-000007110000}"/>
    <cellStyle name="40% - Accent1 3 3 3 2" xfId="2942" hidden="1" xr:uid="{00000000-0005-0000-0000-0000FD100000}"/>
    <cellStyle name="40% - Accent1 3 3 3 2" xfId="1676" hidden="1" xr:uid="{00000000-0005-0000-0000-0000FC100000}"/>
    <cellStyle name="40% - Accent1 3 3 3 2" xfId="15819" hidden="1" xr:uid="{00000000-0005-0000-0000-000000110000}"/>
    <cellStyle name="40% - Accent1 3 3 3 2" xfId="33155" hidden="1" xr:uid="{00000000-0005-0000-0000-000011110000}"/>
    <cellStyle name="40% - Accent1 3 3 3 2" xfId="12081" hidden="1" xr:uid="{00000000-0005-0000-0000-0000FF100000}"/>
    <cellStyle name="40% - Accent1 3 3 3 2" xfId="33007" hidden="1" xr:uid="{00000000-0005-0000-0000-000010110000}"/>
    <cellStyle name="40% - Accent1 3 3 3 2" xfId="9568" hidden="1" xr:uid="{00000000-0005-0000-0000-0000FE100000}"/>
    <cellStyle name="40% - Accent1 3 3 3 2" xfId="32614" hidden="1" xr:uid="{00000000-0005-0000-0000-00000F110000}"/>
    <cellStyle name="40% - Accent1 3 3 3 2" xfId="24640" hidden="1" xr:uid="{00000000-0005-0000-0000-000003110000}"/>
    <cellStyle name="40% - Accent1 3 3 3 2" xfId="28811" hidden="1" xr:uid="{00000000-0005-0000-0000-000004110000}"/>
    <cellStyle name="40% - Accent1 3 3 3 2" xfId="28926" hidden="1" xr:uid="{00000000-0005-0000-0000-000005110000}"/>
    <cellStyle name="40% - Accent1 3 3 3 2" xfId="29649" hidden="1" xr:uid="{00000000-0005-0000-0000-000006110000}"/>
    <cellStyle name="40% - Accent1 3 3 3 2" xfId="33493" hidden="1" xr:uid="{00000000-0005-0000-0000-000012110000}"/>
    <cellStyle name="40% - Accent1 3 3 3 2" xfId="33830" hidden="1" xr:uid="{00000000-0005-0000-0000-000013110000}"/>
    <cellStyle name="40% - Accent1 3 3 3 2" xfId="31603" hidden="1" xr:uid="{00000000-0005-0000-0000-00000C110000}"/>
    <cellStyle name="40% - Accent1 3 3 3 2" xfId="30701" hidden="1" xr:uid="{00000000-0005-0000-0000-00000A110000}"/>
    <cellStyle name="40% - Accent1 3 3 3 2" xfId="30215" hidden="1" xr:uid="{00000000-0005-0000-0000-000008110000}"/>
    <cellStyle name="40% - Accent1 3 3 3 2" xfId="32441" hidden="1" xr:uid="{00000000-0005-0000-0000-00000E110000}"/>
    <cellStyle name="40% - Accent1 3 3 3 2" xfId="31718" hidden="1" xr:uid="{00000000-0005-0000-0000-00000D110000}"/>
    <cellStyle name="40% - Accent1 4 2 3 2" xfId="18226" hidden="1" xr:uid="{00000000-0005-0000-0000-000019110000}"/>
    <cellStyle name="40% - Accent1 4 2 3 2" xfId="21495" hidden="1" xr:uid="{00000000-0005-0000-0000-00001A110000}"/>
    <cellStyle name="40% - Accent1 4 2 3 2" xfId="31077" hidden="1" xr:uid="{00000000-0005-0000-0000-000023110000}"/>
    <cellStyle name="40% - Accent1 4 2 3 2" xfId="30402" hidden="1" xr:uid="{00000000-0005-0000-0000-000021110000}"/>
    <cellStyle name="40% - Accent1 4 2 3 2" xfId="29861" hidden="1" xr:uid="{00000000-0005-0000-0000-00001F110000}"/>
    <cellStyle name="40% - Accent1 4 2 3 2" xfId="2981" hidden="1" xr:uid="{00000000-0005-0000-0000-000015110000}"/>
    <cellStyle name="40% - Accent1 4 2 3 2" xfId="1715" hidden="1" xr:uid="{00000000-0005-0000-0000-000014110000}"/>
    <cellStyle name="40% - Accent1 4 2 3 2" xfId="15858" hidden="1" xr:uid="{00000000-0005-0000-0000-000018110000}"/>
    <cellStyle name="40% - Accent1 4 2 3 2" xfId="33194" hidden="1" xr:uid="{00000000-0005-0000-0000-000029110000}"/>
    <cellStyle name="40% - Accent1 4 2 3 2" xfId="12120" hidden="1" xr:uid="{00000000-0005-0000-0000-000017110000}"/>
    <cellStyle name="40% - Accent1 4 2 3 2" xfId="33046" hidden="1" xr:uid="{00000000-0005-0000-0000-000028110000}"/>
    <cellStyle name="40% - Accent1 4 2 3 2" xfId="9607" hidden="1" xr:uid="{00000000-0005-0000-0000-000016110000}"/>
    <cellStyle name="40% - Accent1 4 2 3 2" xfId="32653" hidden="1" xr:uid="{00000000-0005-0000-0000-000027110000}"/>
    <cellStyle name="40% - Accent1 4 2 3 2" xfId="24679" hidden="1" xr:uid="{00000000-0005-0000-0000-00001B110000}"/>
    <cellStyle name="40% - Accent1 4 2 3 2" xfId="28850" hidden="1" xr:uid="{00000000-0005-0000-0000-00001C110000}"/>
    <cellStyle name="40% - Accent1 4 2 3 2" xfId="28965" hidden="1" xr:uid="{00000000-0005-0000-0000-00001D110000}"/>
    <cellStyle name="40% - Accent1 4 2 3 2" xfId="29688" hidden="1" xr:uid="{00000000-0005-0000-0000-00001E110000}"/>
    <cellStyle name="40% - Accent1 4 2 3 2" xfId="33532" hidden="1" xr:uid="{00000000-0005-0000-0000-00002A110000}"/>
    <cellStyle name="40% - Accent1 4 2 3 2" xfId="33869" hidden="1" xr:uid="{00000000-0005-0000-0000-00002B110000}"/>
    <cellStyle name="40% - Accent1 4 2 3 2" xfId="31642" hidden="1" xr:uid="{00000000-0005-0000-0000-000024110000}"/>
    <cellStyle name="40% - Accent1 4 2 3 2" xfId="30740" hidden="1" xr:uid="{00000000-0005-0000-0000-000022110000}"/>
    <cellStyle name="40% - Accent1 4 2 3 2" xfId="30254" hidden="1" xr:uid="{00000000-0005-0000-0000-000020110000}"/>
    <cellStyle name="40% - Accent1 4 2 3 2" xfId="32480" hidden="1" xr:uid="{00000000-0005-0000-0000-000026110000}"/>
    <cellStyle name="40% - Accent1 4 2 3 2" xfId="31757" hidden="1" xr:uid="{00000000-0005-0000-0000-000025110000}"/>
    <cellStyle name="40% - Accent1 4 2 4 2" xfId="18190" hidden="1" xr:uid="{00000000-0005-0000-0000-000031110000}"/>
    <cellStyle name="40% - Accent1 4 2 4 2" xfId="21459" hidden="1" xr:uid="{00000000-0005-0000-0000-000032110000}"/>
    <cellStyle name="40% - Accent1 4 2 4 2" xfId="31041" hidden="1" xr:uid="{00000000-0005-0000-0000-00003B110000}"/>
    <cellStyle name="40% - Accent1 4 2 4 2" xfId="30366" hidden="1" xr:uid="{00000000-0005-0000-0000-000039110000}"/>
    <cellStyle name="40% - Accent1 4 2 4 2" xfId="29825" hidden="1" xr:uid="{00000000-0005-0000-0000-000037110000}"/>
    <cellStyle name="40% - Accent1 4 2 4 2" xfId="2945" hidden="1" xr:uid="{00000000-0005-0000-0000-00002D110000}"/>
    <cellStyle name="40% - Accent1 4 2 4 2" xfId="1679" hidden="1" xr:uid="{00000000-0005-0000-0000-00002C110000}"/>
    <cellStyle name="40% - Accent1 4 2 4 2" xfId="15822" hidden="1" xr:uid="{00000000-0005-0000-0000-000030110000}"/>
    <cellStyle name="40% - Accent1 4 2 4 2" xfId="33158" hidden="1" xr:uid="{00000000-0005-0000-0000-000041110000}"/>
    <cellStyle name="40% - Accent1 4 2 4 2" xfId="12084" hidden="1" xr:uid="{00000000-0005-0000-0000-00002F110000}"/>
    <cellStyle name="40% - Accent1 4 2 4 2" xfId="33010" hidden="1" xr:uid="{00000000-0005-0000-0000-000040110000}"/>
    <cellStyle name="40% - Accent1 4 2 4 2" xfId="9571" hidden="1" xr:uid="{00000000-0005-0000-0000-00002E110000}"/>
    <cellStyle name="40% - Accent1 4 2 4 2" xfId="32617" hidden="1" xr:uid="{00000000-0005-0000-0000-00003F110000}"/>
    <cellStyle name="40% - Accent1 4 2 4 2" xfId="24643" hidden="1" xr:uid="{00000000-0005-0000-0000-000033110000}"/>
    <cellStyle name="40% - Accent1 4 2 4 2" xfId="28814" hidden="1" xr:uid="{00000000-0005-0000-0000-000034110000}"/>
    <cellStyle name="40% - Accent1 4 2 4 2" xfId="28929" hidden="1" xr:uid="{00000000-0005-0000-0000-000035110000}"/>
    <cellStyle name="40% - Accent1 4 2 4 2" xfId="29652" hidden="1" xr:uid="{00000000-0005-0000-0000-000036110000}"/>
    <cellStyle name="40% - Accent1 4 2 4 2" xfId="33496" hidden="1" xr:uid="{00000000-0005-0000-0000-000042110000}"/>
    <cellStyle name="40% - Accent1 4 2 4 2" xfId="33833" hidden="1" xr:uid="{00000000-0005-0000-0000-000043110000}"/>
    <cellStyle name="40% - Accent1 4 2 4 2" xfId="31606" hidden="1" xr:uid="{00000000-0005-0000-0000-00003C110000}"/>
    <cellStyle name="40% - Accent1 4 2 4 2" xfId="30704" hidden="1" xr:uid="{00000000-0005-0000-0000-00003A110000}"/>
    <cellStyle name="40% - Accent1 4 2 4 2" xfId="30218" hidden="1" xr:uid="{00000000-0005-0000-0000-000038110000}"/>
    <cellStyle name="40% - Accent1 4 2 4 2" xfId="32444" hidden="1" xr:uid="{00000000-0005-0000-0000-00003E110000}"/>
    <cellStyle name="40% - Accent1 4 2 4 2" xfId="31721" hidden="1" xr:uid="{00000000-0005-0000-0000-00003D110000}"/>
    <cellStyle name="40% - Accent1 4 3 3 2" xfId="18189" hidden="1" xr:uid="{00000000-0005-0000-0000-000049110000}"/>
    <cellStyle name="40% - Accent1 4 3 3 2" xfId="21458" hidden="1" xr:uid="{00000000-0005-0000-0000-00004A110000}"/>
    <cellStyle name="40% - Accent1 4 3 3 2" xfId="31040" hidden="1" xr:uid="{00000000-0005-0000-0000-000053110000}"/>
    <cellStyle name="40% - Accent1 4 3 3 2" xfId="30365" hidden="1" xr:uid="{00000000-0005-0000-0000-000051110000}"/>
    <cellStyle name="40% - Accent1 4 3 3 2" xfId="29824" hidden="1" xr:uid="{00000000-0005-0000-0000-00004F110000}"/>
    <cellStyle name="40% - Accent1 4 3 3 2" xfId="2944" hidden="1" xr:uid="{00000000-0005-0000-0000-000045110000}"/>
    <cellStyle name="40% - Accent1 4 3 3 2" xfId="1678" hidden="1" xr:uid="{00000000-0005-0000-0000-000044110000}"/>
    <cellStyle name="40% - Accent1 4 3 3 2" xfId="15821" hidden="1" xr:uid="{00000000-0005-0000-0000-000048110000}"/>
    <cellStyle name="40% - Accent1 4 3 3 2" xfId="33157" hidden="1" xr:uid="{00000000-0005-0000-0000-000059110000}"/>
    <cellStyle name="40% - Accent1 4 3 3 2" xfId="12083" hidden="1" xr:uid="{00000000-0005-0000-0000-000047110000}"/>
    <cellStyle name="40% - Accent1 4 3 3 2" xfId="33009" hidden="1" xr:uid="{00000000-0005-0000-0000-000058110000}"/>
    <cellStyle name="40% - Accent1 4 3 3 2" xfId="9570" hidden="1" xr:uid="{00000000-0005-0000-0000-000046110000}"/>
    <cellStyle name="40% - Accent1 4 3 3 2" xfId="32616" hidden="1" xr:uid="{00000000-0005-0000-0000-000057110000}"/>
    <cellStyle name="40% - Accent1 4 3 3 2" xfId="24642" hidden="1" xr:uid="{00000000-0005-0000-0000-00004B110000}"/>
    <cellStyle name="40% - Accent1 4 3 3 2" xfId="28813" hidden="1" xr:uid="{00000000-0005-0000-0000-00004C110000}"/>
    <cellStyle name="40% - Accent1 4 3 3 2" xfId="28928" hidden="1" xr:uid="{00000000-0005-0000-0000-00004D110000}"/>
    <cellStyle name="40% - Accent1 4 3 3 2" xfId="29651" hidden="1" xr:uid="{00000000-0005-0000-0000-00004E110000}"/>
    <cellStyle name="40% - Accent1 4 3 3 2" xfId="33495" hidden="1" xr:uid="{00000000-0005-0000-0000-00005A110000}"/>
    <cellStyle name="40% - Accent1 4 3 3 2" xfId="33832" hidden="1" xr:uid="{00000000-0005-0000-0000-00005B110000}"/>
    <cellStyle name="40% - Accent1 4 3 3 2" xfId="31605" hidden="1" xr:uid="{00000000-0005-0000-0000-000054110000}"/>
    <cellStyle name="40% - Accent1 4 3 3 2" xfId="30703" hidden="1" xr:uid="{00000000-0005-0000-0000-000052110000}"/>
    <cellStyle name="40% - Accent1 4 3 3 2" xfId="30217" hidden="1" xr:uid="{00000000-0005-0000-0000-000050110000}"/>
    <cellStyle name="40% - Accent1 4 3 3 2" xfId="32443" hidden="1" xr:uid="{00000000-0005-0000-0000-000056110000}"/>
    <cellStyle name="40% - Accent1 4 3 3 2" xfId="31720" hidden="1" xr:uid="{00000000-0005-0000-0000-000055110000}"/>
    <cellStyle name="40% - Accent1 5 2" xfId="18153" hidden="1" xr:uid="{00000000-0005-0000-0000-000061110000}"/>
    <cellStyle name="40% - Accent1 5 2" xfId="21422" hidden="1" xr:uid="{00000000-0005-0000-0000-000062110000}"/>
    <cellStyle name="40% - Accent1 5 2" xfId="31004" hidden="1" xr:uid="{00000000-0005-0000-0000-00006B110000}"/>
    <cellStyle name="40% - Accent1 5 2" xfId="30329" hidden="1" xr:uid="{00000000-0005-0000-0000-000069110000}"/>
    <cellStyle name="40% - Accent1 5 2" xfId="29788" hidden="1" xr:uid="{00000000-0005-0000-0000-000067110000}"/>
    <cellStyle name="40% - Accent1 5 2" xfId="2908" hidden="1" xr:uid="{00000000-0005-0000-0000-00005D110000}"/>
    <cellStyle name="40% - Accent1 5 2" xfId="1642" hidden="1" xr:uid="{00000000-0005-0000-0000-00005C110000}"/>
    <cellStyle name="40% - Accent1 5 2" xfId="15785" hidden="1" xr:uid="{00000000-0005-0000-0000-000060110000}"/>
    <cellStyle name="40% - Accent1 5 2" xfId="33121" hidden="1" xr:uid="{00000000-0005-0000-0000-000071110000}"/>
    <cellStyle name="40% - Accent1 5 2" xfId="12047" hidden="1" xr:uid="{00000000-0005-0000-0000-00005F110000}"/>
    <cellStyle name="40% - Accent1 5 2" xfId="32973" hidden="1" xr:uid="{00000000-0005-0000-0000-000070110000}"/>
    <cellStyle name="40% - Accent1 5 2" xfId="9534" hidden="1" xr:uid="{00000000-0005-0000-0000-00005E110000}"/>
    <cellStyle name="40% - Accent1 5 2" xfId="32580" hidden="1" xr:uid="{00000000-0005-0000-0000-00006F110000}"/>
    <cellStyle name="40% - Accent1 5 2" xfId="24606" hidden="1" xr:uid="{00000000-0005-0000-0000-000063110000}"/>
    <cellStyle name="40% - Accent1 5 2" xfId="28777" hidden="1" xr:uid="{00000000-0005-0000-0000-000064110000}"/>
    <cellStyle name="40% - Accent1 5 2" xfId="28892" hidden="1" xr:uid="{00000000-0005-0000-0000-000065110000}"/>
    <cellStyle name="40% - Accent1 5 2" xfId="29615" hidden="1" xr:uid="{00000000-0005-0000-0000-000066110000}"/>
    <cellStyle name="40% - Accent1 5 2" xfId="33459" hidden="1" xr:uid="{00000000-0005-0000-0000-000072110000}"/>
    <cellStyle name="40% - Accent1 5 2" xfId="33796" hidden="1" xr:uid="{00000000-0005-0000-0000-000073110000}"/>
    <cellStyle name="40% - Accent1 5 2" xfId="31569" hidden="1" xr:uid="{00000000-0005-0000-0000-00006C110000}"/>
    <cellStyle name="40% - Accent1 5 2" xfId="30667" hidden="1" xr:uid="{00000000-0005-0000-0000-00006A110000}"/>
    <cellStyle name="40% - Accent1 5 2" xfId="30181" hidden="1" xr:uid="{00000000-0005-0000-0000-000068110000}"/>
    <cellStyle name="40% - Accent1 5 2" xfId="32407" hidden="1" xr:uid="{00000000-0005-0000-0000-00006E110000}"/>
    <cellStyle name="40% - Accent1 5 2" xfId="31684" hidden="1" xr:uid="{00000000-0005-0000-0000-00006D110000}"/>
    <cellStyle name="40% - Accent1 7" xfId="408" hidden="1" xr:uid="{00000000-0005-0000-0000-000074110000}"/>
    <cellStyle name="40% - Accent1 7" xfId="29013" hidden="1" xr:uid="{00000000-0005-0000-0000-00009B110000}"/>
    <cellStyle name="40% - Accent1 7" xfId="29175" hidden="1" xr:uid="{00000000-0005-0000-0000-000093110000}"/>
    <cellStyle name="40% - Accent1 7" xfId="29084" hidden="1" xr:uid="{00000000-0005-0000-0000-000095110000}"/>
    <cellStyle name="40% - Accent1 7" xfId="29526" hidden="1" xr:uid="{00000000-0005-0000-0000-000096110000}"/>
    <cellStyle name="40% - Accent1 7" xfId="4756" hidden="1" xr:uid="{00000000-0005-0000-0000-00007C110000}"/>
    <cellStyle name="40% - Accent1 7" xfId="29928" hidden="1" xr:uid="{00000000-0005-0000-0000-000097110000}"/>
    <cellStyle name="40% - Accent1 7" xfId="25738" hidden="1" xr:uid="{00000000-0005-0000-0000-00008B110000}"/>
    <cellStyle name="40% - Accent1 7" xfId="28454" hidden="1" xr:uid="{00000000-0005-0000-0000-00008C110000}"/>
    <cellStyle name="40% - Accent1 7" xfId="28466" hidden="1" xr:uid="{00000000-0005-0000-0000-00008D110000}"/>
    <cellStyle name="40% - Accent1 7" xfId="28594" hidden="1" xr:uid="{00000000-0005-0000-0000-00008E110000}"/>
    <cellStyle name="40% - Accent1 7" xfId="28685" hidden="1" xr:uid="{00000000-0005-0000-0000-00008F110000}"/>
    <cellStyle name="40% - Accent1 7" xfId="29269" hidden="1" xr:uid="{00000000-0005-0000-0000-000090110000}"/>
    <cellStyle name="40% - Accent1 7" xfId="29333" hidden="1" xr:uid="{00000000-0005-0000-0000-000091110000}"/>
    <cellStyle name="40% - Accent1 7" xfId="29424" hidden="1" xr:uid="{00000000-0005-0000-0000-000092110000}"/>
    <cellStyle name="40% - Accent1 7" xfId="19678" hidden="1" xr:uid="{00000000-0005-0000-0000-000086110000}"/>
    <cellStyle name="40% - Accent1 7" xfId="7157" hidden="1" xr:uid="{00000000-0005-0000-0000-00007A110000}"/>
    <cellStyle name="40% - Accent1 7" xfId="5664" hidden="1" xr:uid="{00000000-0005-0000-0000-00007B110000}"/>
    <cellStyle name="40% - Accent1 7" xfId="907" hidden="1" xr:uid="{00000000-0005-0000-0000-000076110000}"/>
    <cellStyle name="40% - Accent1 7" xfId="11249" hidden="1" xr:uid="{00000000-0005-0000-0000-00008A110000}"/>
    <cellStyle name="40% - Accent1 7" xfId="1266" hidden="1" xr:uid="{00000000-0005-0000-0000-000077110000}"/>
    <cellStyle name="40% - Accent1 7" xfId="7770" hidden="1" xr:uid="{00000000-0005-0000-0000-00007E110000}"/>
    <cellStyle name="40% - Accent1 7" xfId="13236" hidden="1" xr:uid="{00000000-0005-0000-0000-00007F110000}"/>
    <cellStyle name="40% - Accent1 7" xfId="13595" hidden="1" xr:uid="{00000000-0005-0000-0000-000080110000}"/>
    <cellStyle name="40% - Accent1 7" xfId="7720" hidden="1" xr:uid="{00000000-0005-0000-0000-000081110000}"/>
    <cellStyle name="40% - Accent1 7" xfId="8983" hidden="1" xr:uid="{00000000-0005-0000-0000-000082110000}"/>
    <cellStyle name="40% - Accent1 7" xfId="4446" hidden="1" xr:uid="{00000000-0005-0000-0000-000083110000}"/>
    <cellStyle name="40% - Accent1 7" xfId="14148" hidden="1" xr:uid="{00000000-0005-0000-0000-000084110000}"/>
    <cellStyle name="40% - Accent1 7" xfId="6375" hidden="1" xr:uid="{00000000-0005-0000-0000-000078110000}"/>
    <cellStyle name="40% - Accent1 7" xfId="29049" hidden="1" xr:uid="{00000000-0005-0000-0000-000094110000}"/>
    <cellStyle name="40% - Accent1 7" xfId="22572" hidden="1" xr:uid="{00000000-0005-0000-0000-000088110000}"/>
    <cellStyle name="40% - Accent1 7" xfId="22931" hidden="1" xr:uid="{00000000-0005-0000-0000-000089110000}"/>
    <cellStyle name="40% - Accent1 7" xfId="32544" hidden="1" xr:uid="{00000000-0005-0000-0000-0000BA110000}"/>
    <cellStyle name="40% - Accent1 7" xfId="5007" hidden="1" xr:uid="{00000000-0005-0000-0000-00007D110000}"/>
    <cellStyle name="40% - Accent1 7" xfId="19319" hidden="1" xr:uid="{00000000-0005-0000-0000-000085110000}"/>
    <cellStyle name="40% - Accent1 7" xfId="5899" hidden="1" xr:uid="{00000000-0005-0000-0000-000087110000}"/>
    <cellStyle name="40% - Accent1 7" xfId="33252" hidden="1" xr:uid="{00000000-0005-0000-0000-0000B5110000}"/>
    <cellStyle name="40% - Accent1 7" xfId="31986" hidden="1" xr:uid="{00000000-0005-0000-0000-0000B7110000}"/>
    <cellStyle name="40% - Accent1 7" xfId="33589" hidden="1" xr:uid="{00000000-0005-0000-0000-0000B8110000}"/>
    <cellStyle name="40% - Accent1 7" xfId="30551" hidden="1" xr:uid="{00000000-0005-0000-0000-00009E110000}"/>
    <cellStyle name="40% - Accent1 7" xfId="33680" hidden="1" xr:uid="{00000000-0005-0000-0000-0000B9110000}"/>
    <cellStyle name="40% - Accent1 7" xfId="31876" hidden="1" xr:uid="{00000000-0005-0000-0000-0000AD110000}"/>
    <cellStyle name="40% - Accent1 7" xfId="32318" hidden="1" xr:uid="{00000000-0005-0000-0000-0000AE110000}"/>
    <cellStyle name="40% - Accent1 7" xfId="32720" hidden="1" xr:uid="{00000000-0005-0000-0000-0000AF110000}"/>
    <cellStyle name="40% - Accent1 7" xfId="32811" hidden="1" xr:uid="{00000000-0005-0000-0000-0000B0110000}"/>
    <cellStyle name="40% - Accent1 7" xfId="32313" hidden="1" xr:uid="{00000000-0005-0000-0000-0000B1110000}"/>
    <cellStyle name="40% - Accent1 7" xfId="32381" hidden="1" xr:uid="{00000000-0005-0000-0000-0000B2110000}"/>
    <cellStyle name="40% - Accent1 7" xfId="31805" hidden="1" xr:uid="{00000000-0005-0000-0000-0000B3110000}"/>
    <cellStyle name="40% - Accent1 7" xfId="32906" hidden="1" xr:uid="{00000000-0005-0000-0000-0000B4110000}"/>
    <cellStyle name="40% - Accent1 7" xfId="32061" hidden="1" xr:uid="{00000000-0005-0000-0000-0000A8110000}"/>
    <cellStyle name="40% - Accent1 7" xfId="30114" hidden="1" xr:uid="{00000000-0005-0000-0000-00009C110000}"/>
    <cellStyle name="40% - Accent1 7" xfId="30460" hidden="1" xr:uid="{00000000-0005-0000-0000-00009D110000}"/>
    <cellStyle name="40% - Accent1 7" xfId="30019" hidden="1" xr:uid="{00000000-0005-0000-0000-000098110000}"/>
    <cellStyle name="40% - Accent1 7" xfId="31841" hidden="1" xr:uid="{00000000-0005-0000-0000-0000AC110000}"/>
    <cellStyle name="40% - Accent1 7" xfId="29521" hidden="1" xr:uid="{00000000-0005-0000-0000-000099110000}"/>
    <cellStyle name="40% - Accent1 7" xfId="30797" hidden="1" xr:uid="{00000000-0005-0000-0000-0000A0110000}"/>
    <cellStyle name="40% - Accent1 7" xfId="30888" hidden="1" xr:uid="{00000000-0005-0000-0000-0000A1110000}"/>
    <cellStyle name="40% - Accent1 7" xfId="29752" hidden="1" xr:uid="{00000000-0005-0000-0000-0000A2110000}"/>
    <cellStyle name="40% - Accent1 7" xfId="31134" hidden="1" xr:uid="{00000000-0005-0000-0000-0000A3110000}"/>
    <cellStyle name="40% - Accent1 7" xfId="31246" hidden="1" xr:uid="{00000000-0005-0000-0000-0000A4110000}"/>
    <cellStyle name="40% - Accent1 7" xfId="31258" hidden="1" xr:uid="{00000000-0005-0000-0000-0000A5110000}"/>
    <cellStyle name="40% - Accent1 7" xfId="31386" hidden="1" xr:uid="{00000000-0005-0000-0000-0000A6110000}"/>
    <cellStyle name="40% - Accent1 7" xfId="29589" hidden="1" xr:uid="{00000000-0005-0000-0000-00009A110000}"/>
    <cellStyle name="40% - Accent1 7" xfId="33343" hidden="1" xr:uid="{00000000-0005-0000-0000-0000B6110000}"/>
    <cellStyle name="40% - Accent1 7" xfId="32216" hidden="1" xr:uid="{00000000-0005-0000-0000-0000AA110000}"/>
    <cellStyle name="40% - Accent1 7" xfId="31967" hidden="1" xr:uid="{00000000-0005-0000-0000-0000AB110000}"/>
    <cellStyle name="40% - Accent1 7" xfId="437" hidden="1" xr:uid="{00000000-0005-0000-0000-000075110000}"/>
    <cellStyle name="40% - Accent1 7" xfId="29194" hidden="1" xr:uid="{00000000-0005-0000-0000-00009F110000}"/>
    <cellStyle name="40% - Accent1 7" xfId="31477" hidden="1" xr:uid="{00000000-0005-0000-0000-0000A7110000}"/>
    <cellStyle name="40% - Accent1 7" xfId="32125" hidden="1" xr:uid="{00000000-0005-0000-0000-0000A9110000}"/>
    <cellStyle name="40% - Accent1 7" xfId="6797" hidden="1" xr:uid="{00000000-0005-0000-0000-000079110000}"/>
    <cellStyle name="40% - Accent1 7" xfId="33926" hidden="1" xr:uid="{00000000-0005-0000-0000-0000BB110000}"/>
    <cellStyle name="40% - Accent1 8" xfId="29956" hidden="1" xr:uid="{00000000-0005-0000-0000-0000DF110000}"/>
    <cellStyle name="40% - Accent1 8" xfId="31911" hidden="1" xr:uid="{00000000-0005-0000-0000-0000FF110000}"/>
    <cellStyle name="40% - Accent1 8" xfId="29570" hidden="1" xr:uid="{00000000-0005-0000-0000-0000DC110000}"/>
    <cellStyle name="40% - Accent1 8" xfId="29091" hidden="1" xr:uid="{00000000-0005-0000-0000-0000DD110000}"/>
    <cellStyle name="40% - Accent1 8" xfId="31162" hidden="1" xr:uid="{00000000-0005-0000-0000-0000EB110000}"/>
    <cellStyle name="40% - Accent1 8" xfId="28622" hidden="1" xr:uid="{00000000-0005-0000-0000-0000D6110000}"/>
    <cellStyle name="40% - Accent1 8" xfId="29282" hidden="1" xr:uid="{00000000-0005-0000-0000-0000D8110000}"/>
    <cellStyle name="40% - Accent1 8" xfId="29361" hidden="1" xr:uid="{00000000-0005-0000-0000-0000D9110000}"/>
    <cellStyle name="40% - Accent1 8" xfId="29440" hidden="1" xr:uid="{00000000-0005-0000-0000-0000DA110000}"/>
    <cellStyle name="40% - Accent1 8" xfId="5284" hidden="1" xr:uid="{00000000-0005-0000-0000-0000CF110000}"/>
    <cellStyle name="40% - Accent1 8" xfId="22698" hidden="1" xr:uid="{00000000-0005-0000-0000-0000D0110000}"/>
    <cellStyle name="40% - Accent1 8" xfId="23040" hidden="1" xr:uid="{00000000-0005-0000-0000-0000D1110000}"/>
    <cellStyle name="40% - Accent1 8" xfId="18840" hidden="1" xr:uid="{00000000-0005-0000-0000-0000D2110000}"/>
    <cellStyle name="40% - Accent1 8" xfId="699" hidden="1" xr:uid="{00000000-0005-0000-0000-0000BD110000}"/>
    <cellStyle name="40% - Accent1 8" xfId="25864" hidden="1" xr:uid="{00000000-0005-0000-0000-0000D3110000}"/>
    <cellStyle name="40% - Accent1 8" xfId="28470" hidden="1" xr:uid="{00000000-0005-0000-0000-0000D4110000}"/>
    <cellStyle name="40% - Accent1 8" xfId="28544" hidden="1" xr:uid="{00000000-0005-0000-0000-0000D5110000}"/>
    <cellStyle name="40% - Accent1 8" xfId="1033" hidden="1" xr:uid="{00000000-0005-0000-0000-0000BE110000}"/>
    <cellStyle name="40% - Accent1 8" xfId="1375" hidden="1" xr:uid="{00000000-0005-0000-0000-0000BF110000}"/>
    <cellStyle name="40% - Accent1 8" xfId="31991" hidden="1" xr:uid="{00000000-0005-0000-0000-0000FB110000}"/>
    <cellStyle name="40% - Accent1 8" xfId="5933" hidden="1" xr:uid="{00000000-0005-0000-0000-0000CB110000}"/>
    <cellStyle name="40% - Accent1 8" xfId="6587" hidden="1" xr:uid="{00000000-0005-0000-0000-0000C0110000}"/>
    <cellStyle name="40% - Accent1 8" xfId="6923" hidden="1" xr:uid="{00000000-0005-0000-0000-0000C1110000}"/>
    <cellStyle name="40% - Accent1 8" xfId="7268" hidden="1" xr:uid="{00000000-0005-0000-0000-0000C2110000}"/>
    <cellStyle name="40% - Accent1 8" xfId="29107" hidden="1" xr:uid="{00000000-0005-0000-0000-0000DE110000}"/>
    <cellStyle name="40% - Accent1 8" xfId="8384" hidden="1" xr:uid="{00000000-0005-0000-0000-0000C4110000}"/>
    <cellStyle name="40% - Accent1 8" xfId="5067" hidden="1" xr:uid="{00000000-0005-0000-0000-0000C5110000}"/>
    <cellStyle name="40% - Accent1 8" xfId="5207" hidden="1" xr:uid="{00000000-0005-0000-0000-0000C6110000}"/>
    <cellStyle name="40% - Accent1 8" xfId="32748" hidden="1" xr:uid="{00000000-0005-0000-0000-0000F7110000}"/>
    <cellStyle name="40% - Accent1 8" xfId="13362" hidden="1" xr:uid="{00000000-0005-0000-0000-0000C7110000}"/>
    <cellStyle name="40% - Accent1 8" xfId="5755" hidden="1" xr:uid="{00000000-0005-0000-0000-0000C9110000}"/>
    <cellStyle name="40% - Accent1 8" xfId="14676" hidden="1" xr:uid="{00000000-0005-0000-0000-0000CA110000}"/>
    <cellStyle name="40% - Accent1 8" xfId="19445" hidden="1" xr:uid="{00000000-0005-0000-0000-0000CD110000}"/>
    <cellStyle name="40% - Accent1 8" xfId="19787" hidden="1" xr:uid="{00000000-0005-0000-0000-0000CE110000}"/>
    <cellStyle name="40% - Accent1 8" xfId="31492" hidden="1" xr:uid="{00000000-0005-0000-0000-0000EF110000}"/>
    <cellStyle name="40% - Accent1 8" xfId="33954" hidden="1" xr:uid="{00000000-0005-0000-0000-000003120000}"/>
    <cellStyle name="40% - Accent1 8" xfId="5295" hidden="1" xr:uid="{00000000-0005-0000-0000-0000C3110000}"/>
    <cellStyle name="40% - Accent1 8" xfId="33617" hidden="1" xr:uid="{00000000-0005-0000-0000-000000120000}"/>
    <cellStyle name="40% - Accent1 8" xfId="33695" hidden="1" xr:uid="{00000000-0005-0000-0000-000001120000}"/>
    <cellStyle name="40% - Accent1 8" xfId="28700" hidden="1" xr:uid="{00000000-0005-0000-0000-0000D7110000}"/>
    <cellStyle name="40% - Accent1 8" xfId="32935" hidden="1" xr:uid="{00000000-0005-0000-0000-0000FA110000}"/>
    <cellStyle name="40% - Accent1 8" xfId="32043" hidden="1" xr:uid="{00000000-0005-0000-0000-0000FC110000}"/>
    <cellStyle name="40% - Accent1 8" xfId="33280" hidden="1" xr:uid="{00000000-0005-0000-0000-0000FD110000}"/>
    <cellStyle name="40% - Accent1 8" xfId="33358" hidden="1" xr:uid="{00000000-0005-0000-0000-0000FE110000}"/>
    <cellStyle name="40% - Accent1 8" xfId="32232" hidden="1" xr:uid="{00000000-0005-0000-0000-0000F2110000}"/>
    <cellStyle name="40% - Accent1 8" xfId="31914" hidden="1" xr:uid="{00000000-0005-0000-0000-0000F3110000}"/>
    <cellStyle name="40% - Accent1 8" xfId="32362" hidden="1" xr:uid="{00000000-0005-0000-0000-0000F4110000}"/>
    <cellStyle name="40% - Accent1 8" xfId="31883" hidden="1" xr:uid="{00000000-0005-0000-0000-0000F5110000}"/>
    <cellStyle name="40% - Accent1 8" xfId="30034" hidden="1" xr:uid="{00000000-0005-0000-0000-0000E0110000}"/>
    <cellStyle name="40% - Accent1 8" xfId="31899" hidden="1" xr:uid="{00000000-0005-0000-0000-0000F6110000}"/>
    <cellStyle name="40% - Accent1 8" xfId="32826" hidden="1" xr:uid="{00000000-0005-0000-0000-0000F8110000}"/>
    <cellStyle name="40% - Accent1 8" xfId="31977" hidden="1" xr:uid="{00000000-0005-0000-0000-0000F9110000}"/>
    <cellStyle name="40% - Accent1 8" xfId="29185" hidden="1" xr:uid="{00000000-0005-0000-0000-0000E1110000}"/>
    <cellStyle name="40% - Accent1 8" xfId="30143" hidden="1" xr:uid="{00000000-0005-0000-0000-0000E2110000}"/>
    <cellStyle name="40% - Accent1 8" xfId="6273" hidden="1" xr:uid="{00000000-0005-0000-0000-0000CC110000}"/>
    <cellStyle name="40% - Accent1 8" xfId="31414" hidden="1" xr:uid="{00000000-0005-0000-0000-0000EE110000}"/>
    <cellStyle name="40% - Accent1 8" xfId="29199" hidden="1" xr:uid="{00000000-0005-0000-0000-0000E3110000}"/>
    <cellStyle name="40% - Accent1 8" xfId="29251" hidden="1" xr:uid="{00000000-0005-0000-0000-0000E4110000}"/>
    <cellStyle name="40% - Accent1 8" xfId="30488" hidden="1" xr:uid="{00000000-0005-0000-0000-0000E5110000}"/>
    <cellStyle name="40% - Accent1 8" xfId="30566" hidden="1" xr:uid="{00000000-0005-0000-0000-0000E6110000}"/>
    <cellStyle name="40% - Accent1 8" xfId="33207" hidden="1" xr:uid="{00000000-0005-0000-0000-000002120000}"/>
    <cellStyle name="40% - Accent1 8" xfId="29119" hidden="1" xr:uid="{00000000-0005-0000-0000-0000E7110000}"/>
    <cellStyle name="40% - Accent1 8" xfId="30825" hidden="1" xr:uid="{00000000-0005-0000-0000-0000E8110000}"/>
    <cellStyle name="40% - Accent1 8" xfId="30903" hidden="1" xr:uid="{00000000-0005-0000-0000-0000E9110000}"/>
    <cellStyle name="40% - Accent1 8" xfId="13704" hidden="1" xr:uid="{00000000-0005-0000-0000-0000C8110000}"/>
    <cellStyle name="40% - Accent1 8" xfId="30415" hidden="1" xr:uid="{00000000-0005-0000-0000-0000EA110000}"/>
    <cellStyle name="40% - Accent1 8" xfId="31262" hidden="1" xr:uid="{00000000-0005-0000-0000-0000EC110000}"/>
    <cellStyle name="40% - Accent1 8" xfId="31336" hidden="1" xr:uid="{00000000-0005-0000-0000-0000ED110000}"/>
    <cellStyle name="40% - Accent1 8" xfId="32074" hidden="1" xr:uid="{00000000-0005-0000-0000-0000F0110000}"/>
    <cellStyle name="40% - Accent1 8" xfId="32153" hidden="1" xr:uid="{00000000-0005-0000-0000-0000F1110000}"/>
    <cellStyle name="40% - Accent1 8" xfId="29122" hidden="1" xr:uid="{00000000-0005-0000-0000-0000DB110000}"/>
    <cellStyle name="40% - Accent1 8" xfId="455" hidden="1" xr:uid="{00000000-0005-0000-0000-0000BC110000}"/>
    <cellStyle name="40% - Accent1 9" xfId="25642" hidden="1" xr:uid="{00000000-0005-0000-0000-00001A120000}"/>
    <cellStyle name="40% - Accent1 9" xfId="25966" hidden="1" xr:uid="{00000000-0005-0000-0000-00001B120000}"/>
    <cellStyle name="40% - Accent1 9" xfId="28483" hidden="1" xr:uid="{00000000-0005-0000-0000-00001C120000}"/>
    <cellStyle name="40% - Accent1 9" xfId="28557" hidden="1" xr:uid="{00000000-0005-0000-0000-00001D120000}"/>
    <cellStyle name="40% - Accent1 9" xfId="28633" hidden="1" xr:uid="{00000000-0005-0000-0000-00001E120000}"/>
    <cellStyle name="40% - Accent1 9" xfId="22800" hidden="1" xr:uid="{00000000-0005-0000-0000-000018120000}"/>
    <cellStyle name="40% - Accent1 9" xfId="23142" hidden="1" xr:uid="{00000000-0005-0000-0000-000019120000}"/>
    <cellStyle name="40% - Accent1 9" xfId="22474" hidden="1" xr:uid="{00000000-0005-0000-0000-000017120000}"/>
    <cellStyle name="40% - Accent1 9" xfId="19889" hidden="1" xr:uid="{00000000-0005-0000-0000-000016120000}"/>
    <cellStyle name="40% - Accent1 9" xfId="29723" hidden="1" xr:uid="{00000000-0005-0000-0000-000023120000}"/>
    <cellStyle name="40% - Accent1 9" xfId="29115" hidden="1" xr:uid="{00000000-0005-0000-0000-000024120000}"/>
    <cellStyle name="40% - Accent1 9" xfId="29132" hidden="1" xr:uid="{00000000-0005-0000-0000-000025120000}"/>
    <cellStyle name="40% - Accent1 9" xfId="29891" hidden="1" xr:uid="{00000000-0005-0000-0000-000026120000}"/>
    <cellStyle name="40% - Accent1 9" xfId="29967" hidden="1" xr:uid="{00000000-0005-0000-0000-000027120000}"/>
    <cellStyle name="40% - Accent1 9" xfId="29372" hidden="1" xr:uid="{00000000-0005-0000-0000-000021120000}"/>
    <cellStyle name="40% - Accent1 9" xfId="29451" hidden="1" xr:uid="{00000000-0005-0000-0000-000022120000}"/>
    <cellStyle name="40% - Accent1 9" xfId="29296" hidden="1" xr:uid="{00000000-0005-0000-0000-000020120000}"/>
    <cellStyle name="40% - Accent1 9" xfId="28711" hidden="1" xr:uid="{00000000-0005-0000-0000-00001F120000}"/>
    <cellStyle name="40% - Accent1 9" xfId="16953" hidden="1" xr:uid="{00000000-0005-0000-0000-000011120000}"/>
    <cellStyle name="40% - Accent1 9" xfId="4827" hidden="1" xr:uid="{00000000-0005-0000-0000-000012120000}"/>
    <cellStyle name="40% - Accent1 9" xfId="4690" hidden="1" xr:uid="{00000000-0005-0000-0000-000013120000}"/>
    <cellStyle name="40% - Accent1 9" xfId="19221" hidden="1" xr:uid="{00000000-0005-0000-0000-000014120000}"/>
    <cellStyle name="40% - Accent1 9" xfId="19547" hidden="1" xr:uid="{00000000-0005-0000-0000-000015120000}"/>
    <cellStyle name="40% - Accent1 9" xfId="13464" hidden="1" xr:uid="{00000000-0005-0000-0000-00000F120000}"/>
    <cellStyle name="40% - Accent1 9" xfId="13806" hidden="1" xr:uid="{00000000-0005-0000-0000-000010120000}"/>
    <cellStyle name="40% - Accent1 9" xfId="13140" hidden="1" xr:uid="{00000000-0005-0000-0000-00000E120000}"/>
    <cellStyle name="40% - Accent1 9" xfId="5385" hidden="1" xr:uid="{00000000-0005-0000-0000-00000D120000}"/>
    <cellStyle name="40% - Accent1 9" xfId="5260" hidden="1" xr:uid="{00000000-0005-0000-0000-00000C120000}"/>
    <cellStyle name="40% - Accent1 9" xfId="1135" hidden="1" xr:uid="{00000000-0005-0000-0000-000006120000}"/>
    <cellStyle name="40% - Accent1 9" xfId="1477" hidden="1" xr:uid="{00000000-0005-0000-0000-000007120000}"/>
    <cellStyle name="40% - Accent1 9" xfId="811" hidden="1" xr:uid="{00000000-0005-0000-0000-000005120000}"/>
    <cellStyle name="40% - Accent1 9" xfId="489" hidden="1" xr:uid="{00000000-0005-0000-0000-000004120000}"/>
    <cellStyle name="40% - Accent1 9" xfId="7371" hidden="1" xr:uid="{00000000-0005-0000-0000-00000A120000}"/>
    <cellStyle name="40% - Accent1 9" xfId="10745" hidden="1" xr:uid="{00000000-0005-0000-0000-00000B120000}"/>
    <cellStyle name="40% - Accent1 9" xfId="7026" hidden="1" xr:uid="{00000000-0005-0000-0000-000009120000}"/>
    <cellStyle name="40% - Accent1 9" xfId="6701" hidden="1" xr:uid="{00000000-0005-0000-0000-000008120000}"/>
    <cellStyle name="40% - Accent1 9" xfId="32683" hidden="1" xr:uid="{00000000-0005-0000-0000-00003E120000}"/>
    <cellStyle name="40% - Accent1 9" xfId="32759" hidden="1" xr:uid="{00000000-0005-0000-0000-00003F120000}"/>
    <cellStyle name="40% - Accent1 9" xfId="32837" hidden="1" xr:uid="{00000000-0005-0000-0000-000040120000}"/>
    <cellStyle name="40% - Accent1 9" xfId="33073" hidden="1" xr:uid="{00000000-0005-0000-0000-000041120000}"/>
    <cellStyle name="40% - Accent1 9" xfId="31850" hidden="1" xr:uid="{00000000-0005-0000-0000-000042120000}"/>
    <cellStyle name="40% - Accent1 9" xfId="31907" hidden="1" xr:uid="{00000000-0005-0000-0000-00003C120000}"/>
    <cellStyle name="40% - Accent1 9" xfId="31924" hidden="1" xr:uid="{00000000-0005-0000-0000-00003D120000}"/>
    <cellStyle name="40% - Accent1 9" xfId="32515" hidden="1" xr:uid="{00000000-0005-0000-0000-00003B120000}"/>
    <cellStyle name="40% - Accent1 9" xfId="32243" hidden="1" xr:uid="{00000000-0005-0000-0000-00003A120000}"/>
    <cellStyle name="40% - Accent1 9" xfId="33552" hidden="1" xr:uid="{00000000-0005-0000-0000-000047120000}"/>
    <cellStyle name="40% - Accent1 9" xfId="33628" hidden="1" xr:uid="{00000000-0005-0000-0000-000048120000}"/>
    <cellStyle name="40% - Accent1 9" xfId="33706" hidden="1" xr:uid="{00000000-0005-0000-0000-000049120000}"/>
    <cellStyle name="40% - Accent1 9" xfId="33889" hidden="1" xr:uid="{00000000-0005-0000-0000-00004A120000}"/>
    <cellStyle name="40% - Accent1 9" xfId="33965" hidden="1" xr:uid="{00000000-0005-0000-0000-00004B120000}"/>
    <cellStyle name="40% - Accent1 9" xfId="33291" hidden="1" xr:uid="{00000000-0005-0000-0000-000045120000}"/>
    <cellStyle name="40% - Accent1 9" xfId="33369" hidden="1" xr:uid="{00000000-0005-0000-0000-000046120000}"/>
    <cellStyle name="40% - Accent1 9" xfId="33215" hidden="1" xr:uid="{00000000-0005-0000-0000-000044120000}"/>
    <cellStyle name="40% - Accent1 9" xfId="31832" hidden="1" xr:uid="{00000000-0005-0000-0000-000043120000}"/>
    <cellStyle name="40% - Accent1 9" xfId="31349" hidden="1" xr:uid="{00000000-0005-0000-0000-000035120000}"/>
    <cellStyle name="40% - Accent1 9" xfId="31425" hidden="1" xr:uid="{00000000-0005-0000-0000-000036120000}"/>
    <cellStyle name="40% - Accent1 9" xfId="31503" hidden="1" xr:uid="{00000000-0005-0000-0000-000037120000}"/>
    <cellStyle name="40% - Accent1 9" xfId="32088" hidden="1" xr:uid="{00000000-0005-0000-0000-000038120000}"/>
    <cellStyle name="40% - Accent1 9" xfId="32164" hidden="1" xr:uid="{00000000-0005-0000-0000-000039120000}"/>
    <cellStyle name="40% - Accent1 9" xfId="31173" hidden="1" xr:uid="{00000000-0005-0000-0000-000033120000}"/>
    <cellStyle name="40% - Accent1 9" xfId="31275" hidden="1" xr:uid="{00000000-0005-0000-0000-000034120000}"/>
    <cellStyle name="40% - Accent1 9" xfId="31097" hidden="1" xr:uid="{00000000-0005-0000-0000-000032120000}"/>
    <cellStyle name="40% - Accent1 9" xfId="30914" hidden="1" xr:uid="{00000000-0005-0000-0000-000031120000}"/>
    <cellStyle name="40% - Accent1 9" xfId="30836" hidden="1" xr:uid="{00000000-0005-0000-0000-000030120000}"/>
    <cellStyle name="40% - Accent1 9" xfId="29058" hidden="1" xr:uid="{00000000-0005-0000-0000-00002A120000}"/>
    <cellStyle name="40% - Accent1 9" xfId="29040" hidden="1" xr:uid="{00000000-0005-0000-0000-00002B120000}"/>
    <cellStyle name="40% - Accent1 9" xfId="30281" hidden="1" xr:uid="{00000000-0005-0000-0000-000029120000}"/>
    <cellStyle name="40% - Accent1 9" xfId="30045" hidden="1" xr:uid="{00000000-0005-0000-0000-000028120000}"/>
    <cellStyle name="40% - Accent1 9" xfId="30577" hidden="1" xr:uid="{00000000-0005-0000-0000-00002E120000}"/>
    <cellStyle name="40% - Accent1 9" xfId="30760" hidden="1" xr:uid="{00000000-0005-0000-0000-00002F120000}"/>
    <cellStyle name="40% - Accent1 9" xfId="30499" hidden="1" xr:uid="{00000000-0005-0000-0000-00002D120000}"/>
    <cellStyle name="40% - Accent1 9" xfId="30423" hidden="1" xr:uid="{00000000-0005-0000-0000-00002C120000}"/>
    <cellStyle name="40% - Accent2" xfId="3993" builtinId="35" hidden="1" customBuiltin="1"/>
    <cellStyle name="40% - Accent2" xfId="3956" builtinId="35" hidden="1" customBuiltin="1"/>
    <cellStyle name="40% - Accent2" xfId="4064" builtinId="35" hidden="1" customBuiltin="1"/>
    <cellStyle name="40% - Accent2" xfId="4030" builtinId="35" hidden="1" customBuiltin="1"/>
    <cellStyle name="40% - Accent2" xfId="4262" builtinId="35" hidden="1" customBuiltin="1"/>
    <cellStyle name="40% - Accent2" xfId="7704" builtinId="35" hidden="1" customBuiltin="1"/>
    <cellStyle name="40% - Accent2" xfId="4785" builtinId="35" hidden="1" customBuiltin="1"/>
    <cellStyle name="40% - Accent2" xfId="14094" builtinId="35" hidden="1" customBuiltin="1"/>
    <cellStyle name="40% - Accent2" xfId="16952" builtinId="35" hidden="1" customBuiltin="1"/>
    <cellStyle name="40% - Accent2" xfId="8300" builtinId="35" hidden="1" customBuiltin="1"/>
    <cellStyle name="40% - Accent2" xfId="4966" builtinId="35" hidden="1" customBuiltin="1"/>
    <cellStyle name="40% - Accent2" xfId="152" builtinId="35" hidden="1" customBuiltin="1"/>
    <cellStyle name="40% - Accent2" xfId="109" builtinId="35" hidden="1" customBuiltin="1"/>
    <cellStyle name="40% - Accent2" xfId="26" builtinId="35" hidden="1" customBuiltin="1"/>
    <cellStyle name="40% - Accent2" xfId="74" builtinId="35" hidden="1" customBuiltin="1"/>
    <cellStyle name="40% - Accent2" xfId="194" builtinId="35" hidden="1" customBuiltin="1"/>
    <cellStyle name="40% - Accent2" xfId="371" builtinId="35" hidden="1" customBuiltin="1"/>
    <cellStyle name="40% - Accent2" xfId="3922" builtinId="35" hidden="1" customBuiltin="1"/>
    <cellStyle name="40% - Accent2" xfId="21338" builtinId="35" hidden="1" customBuiltin="1"/>
    <cellStyle name="40% - Accent2" xfId="23450" builtinId="35" hidden="1" customBuiltin="1"/>
    <cellStyle name="40% - Accent2" xfId="302" builtinId="35" hidden="1" customBuiltin="1"/>
    <cellStyle name="40% - Accent2" xfId="336" builtinId="35" hidden="1" customBuiltin="1"/>
    <cellStyle name="40% - Accent2" xfId="14278" builtinId="35" hidden="1" customBuiltin="1"/>
    <cellStyle name="40% - Accent2" xfId="20499" builtinId="35" hidden="1" customBuiltin="1"/>
    <cellStyle name="40% - Accent2" xfId="228" builtinId="35" hidden="1" customBuiltin="1"/>
    <cellStyle name="40% - Accent2" xfId="265" builtinId="35" hidden="1" customBuiltin="1"/>
    <cellStyle name="40% - Accent2" xfId="20245" builtinId="35" hidden="1" customBuiltin="1"/>
    <cellStyle name="40% - Accent2" xfId="14582" builtinId="35" hidden="1" customBuiltin="1"/>
    <cellStyle name="40% - Accent2" xfId="7709" builtinId="35" hidden="1" customBuiltin="1"/>
    <cellStyle name="40% - Accent2" xfId="10744" builtinId="35" hidden="1" customBuiltin="1"/>
    <cellStyle name="40% - Accent2" xfId="4568" builtinId="35" hidden="1" customBuiltin="1"/>
    <cellStyle name="40% - Accent2" xfId="10852" builtinId="35" hidden="1" customBuiltin="1"/>
    <cellStyle name="40% - Accent2" xfId="5576" builtinId="35" hidden="1" customBuiltin="1"/>
    <cellStyle name="40% - Accent2" xfId="4812" builtinId="35" hidden="1" customBuiltin="1"/>
    <cellStyle name="40% - Accent2" xfId="4802" builtinId="35" hidden="1" customBuiltin="1"/>
    <cellStyle name="40% - Accent2" xfId="6004" builtinId="35" hidden="1" customBuiltin="1"/>
    <cellStyle name="40% - Accent2" xfId="5618" builtinId="35" hidden="1" customBuiltin="1"/>
    <cellStyle name="40% - Accent2" xfId="20111" builtinId="35" hidden="1" customBuiltin="1"/>
    <cellStyle name="40% - Accent2" xfId="23698" builtinId="35" hidden="1" customBuiltin="1"/>
    <cellStyle name="40% - Accent2" xfId="17014" builtinId="35" hidden="1" customBuiltin="1"/>
    <cellStyle name="40% - Accent2" xfId="5320" builtinId="35" hidden="1" customBuiltin="1"/>
    <cellStyle name="40% - Accent2" xfId="4675" builtinId="35" hidden="1" customBuiltin="1"/>
    <cellStyle name="40% - Accent2" xfId="10609" builtinId="35" hidden="1" customBuiltin="1"/>
    <cellStyle name="40% - Accent2" xfId="18067" builtinId="35" hidden="1" customBuiltin="1"/>
    <cellStyle name="40% - Accent2" xfId="5590" builtinId="35" hidden="1" customBuiltin="1"/>
    <cellStyle name="40% - Accent2" xfId="17031" builtinId="35" hidden="1" customBuiltin="1"/>
    <cellStyle name="40% - Accent2" xfId="5870" builtinId="35" hidden="1" customBuiltin="1"/>
    <cellStyle name="40% - Accent2" xfId="11063" builtinId="35" hidden="1" customBuiltin="1"/>
    <cellStyle name="40% - Accent2" xfId="17216" builtinId="35" hidden="1" customBuiltin="1"/>
    <cellStyle name="40% - Accent2" xfId="7669" builtinId="35" hidden="1" customBuiltin="1"/>
    <cellStyle name="40% - Accent2" xfId="14600" builtinId="35" hidden="1" customBuiltin="1"/>
    <cellStyle name="40% - Accent2" xfId="4841" builtinId="35" hidden="1" customBuiltin="1"/>
    <cellStyle name="40% - Accent2 10" xfId="26041" hidden="1" xr:uid="{00000000-0005-0000-0000-000097120000}"/>
    <cellStyle name="40% - Accent2 10" xfId="23217" hidden="1" xr:uid="{00000000-0005-0000-0000-000095120000}"/>
    <cellStyle name="40% - Accent2 10" xfId="22875" hidden="1" xr:uid="{00000000-0005-0000-0000-000094120000}"/>
    <cellStyle name="40% - Accent2 10" xfId="31201" hidden="1" xr:uid="{00000000-0005-0000-0000-0000AF120000}"/>
    <cellStyle name="40% - Accent2 10" xfId="31303" hidden="1" xr:uid="{00000000-0005-0000-0000-0000B0120000}"/>
    <cellStyle name="40% - Accent2 10" xfId="5178" hidden="1" xr:uid="{00000000-0005-0000-0000-000087120000}"/>
    <cellStyle name="40% - Accent2 10" xfId="30073" hidden="1" xr:uid="{00000000-0005-0000-0000-0000A4120000}"/>
    <cellStyle name="40% - Accent2 10" xfId="5778" hidden="1" xr:uid="{00000000-0005-0000-0000-000089120000}"/>
    <cellStyle name="40% - Accent2 10" xfId="28511" hidden="1" xr:uid="{00000000-0005-0000-0000-000098120000}"/>
    <cellStyle name="40% - Accent2 10" xfId="28585" hidden="1" xr:uid="{00000000-0005-0000-0000-000099120000}"/>
    <cellStyle name="40% - Accent2 10" xfId="28661" hidden="1" xr:uid="{00000000-0005-0000-0000-00009A120000}"/>
    <cellStyle name="40% - Accent2 10" xfId="29919" hidden="1" xr:uid="{00000000-0005-0000-0000-0000A2120000}"/>
    <cellStyle name="40% - Accent2 10" xfId="29995" hidden="1" xr:uid="{00000000-0005-0000-0000-0000A3120000}"/>
    <cellStyle name="40% - Accent2 10" xfId="29188" hidden="1" xr:uid="{00000000-0005-0000-0000-0000A1120000}"/>
    <cellStyle name="40% - Accent2 10" xfId="29066" hidden="1" xr:uid="{00000000-0005-0000-0000-0000A0120000}"/>
    <cellStyle name="40% - Accent2 10" xfId="30942" hidden="1" xr:uid="{00000000-0005-0000-0000-0000AD120000}"/>
    <cellStyle name="40% - Accent2 10" xfId="29544" hidden="1" xr:uid="{00000000-0005-0000-0000-0000A7120000}"/>
    <cellStyle name="40% - Accent2 10" xfId="7101" hidden="1" xr:uid="{00000000-0005-0000-0000-000085120000}"/>
    <cellStyle name="40% - Accent2 10" xfId="7447" hidden="1" xr:uid="{00000000-0005-0000-0000-000086120000}"/>
    <cellStyle name="40% - Accent2 10" xfId="5947" hidden="1" xr:uid="{00000000-0005-0000-0000-00008E120000}"/>
    <cellStyle name="40% - Accent2 10" xfId="8079" hidden="1" xr:uid="{00000000-0005-0000-0000-00008F120000}"/>
    <cellStyle name="40% - Accent2 10" xfId="4336" hidden="1" xr:uid="{00000000-0005-0000-0000-00008D120000}"/>
    <cellStyle name="40% - Accent2 10" xfId="13881" hidden="1" xr:uid="{00000000-0005-0000-0000-00008C120000}"/>
    <cellStyle name="40% - Accent2 10" xfId="33580" hidden="1" xr:uid="{00000000-0005-0000-0000-0000C3120000}"/>
    <cellStyle name="40% - Accent2 10" xfId="33656" hidden="1" xr:uid="{00000000-0005-0000-0000-0000C4120000}"/>
    <cellStyle name="40% - Accent2 10" xfId="28739" hidden="1" xr:uid="{00000000-0005-0000-0000-00009B120000}"/>
    <cellStyle name="40% - Accent2 10" xfId="31858" hidden="1" xr:uid="{00000000-0005-0000-0000-0000B8120000}"/>
    <cellStyle name="40% - Accent2 10" xfId="29400" hidden="1" xr:uid="{00000000-0005-0000-0000-00009D120000}"/>
    <cellStyle name="40% - Accent2 10" xfId="19301" hidden="1" xr:uid="{00000000-0005-0000-0000-000090120000}"/>
    <cellStyle name="40% - Accent2 10" xfId="19622" hidden="1" xr:uid="{00000000-0005-0000-0000-000091120000}"/>
    <cellStyle name="40% - Accent2 10" xfId="6779" hidden="1" xr:uid="{00000000-0005-0000-0000-000084120000}"/>
    <cellStyle name="40% - Accent2 10" xfId="565" hidden="1" xr:uid="{00000000-0005-0000-0000-000080120000}"/>
    <cellStyle name="40% - Accent2 10" xfId="31897" hidden="1" xr:uid="{00000000-0005-0000-0000-0000B7120000}"/>
    <cellStyle name="40% - Accent2 10" xfId="889" hidden="1" xr:uid="{00000000-0005-0000-0000-000081120000}"/>
    <cellStyle name="40% - Accent2 10" xfId="1552" hidden="1" xr:uid="{00000000-0005-0000-0000-000083120000}"/>
    <cellStyle name="40% - Accent2 10" xfId="33319" hidden="1" xr:uid="{00000000-0005-0000-0000-0000C1120000}"/>
    <cellStyle name="40% - Accent2 10" xfId="32787" hidden="1" xr:uid="{00000000-0005-0000-0000-0000BB120000}"/>
    <cellStyle name="40% - Accent2 10" xfId="32865" hidden="1" xr:uid="{00000000-0005-0000-0000-0000BC120000}"/>
    <cellStyle name="40% - Accent2 10" xfId="32711" hidden="1" xr:uid="{00000000-0005-0000-0000-0000BA120000}"/>
    <cellStyle name="40% - Accent2 10" xfId="31980" hidden="1" xr:uid="{00000000-0005-0000-0000-0000B9120000}"/>
    <cellStyle name="40% - Accent2 10" xfId="29479" hidden="1" xr:uid="{00000000-0005-0000-0000-00009E120000}"/>
    <cellStyle name="40% - Accent2 10" xfId="29105" hidden="1" xr:uid="{00000000-0005-0000-0000-00009F120000}"/>
    <cellStyle name="40% - Accent2 10" xfId="30864" hidden="1" xr:uid="{00000000-0005-0000-0000-0000AC120000}"/>
    <cellStyle name="40% - Accent2 10" xfId="22554" hidden="1" xr:uid="{00000000-0005-0000-0000-000093120000}"/>
    <cellStyle name="40% - Accent2 10" xfId="31125" hidden="1" xr:uid="{00000000-0005-0000-0000-0000AE120000}"/>
    <cellStyle name="40% - Accent2 10" xfId="31795" hidden="1" xr:uid="{00000000-0005-0000-0000-0000BD120000}"/>
    <cellStyle name="40% - Accent2 10" xfId="31994" hidden="1" xr:uid="{00000000-0005-0000-0000-0000BE120000}"/>
    <cellStyle name="40% - Accent2 10" xfId="32336" hidden="1" xr:uid="{00000000-0005-0000-0000-0000BF120000}"/>
    <cellStyle name="40% - Accent2 10" xfId="33993" hidden="1" xr:uid="{00000000-0005-0000-0000-0000C7120000}"/>
    <cellStyle name="40% - Accent2 10" xfId="19964" hidden="1" xr:uid="{00000000-0005-0000-0000-000092120000}"/>
    <cellStyle name="40% - Accent2 10" xfId="33917" hidden="1" xr:uid="{00000000-0005-0000-0000-0000C6120000}"/>
    <cellStyle name="40% - Accent2 10" xfId="33734" hidden="1" xr:uid="{00000000-0005-0000-0000-0000C5120000}"/>
    <cellStyle name="40% - Accent2 10" xfId="29324" hidden="1" xr:uid="{00000000-0005-0000-0000-00009C120000}"/>
    <cellStyle name="40% - Accent2 10" xfId="25720" hidden="1" xr:uid="{00000000-0005-0000-0000-000096120000}"/>
    <cellStyle name="40% - Accent2 10" xfId="30605" hidden="1" xr:uid="{00000000-0005-0000-0000-0000AA120000}"/>
    <cellStyle name="40% - Accent2 10" xfId="30788" hidden="1" xr:uid="{00000000-0005-0000-0000-0000AB120000}"/>
    <cellStyle name="40% - Accent2 10" xfId="31531" hidden="1" xr:uid="{00000000-0005-0000-0000-0000B3120000}"/>
    <cellStyle name="40% - Accent2 10" xfId="32116" hidden="1" xr:uid="{00000000-0005-0000-0000-0000B4120000}"/>
    <cellStyle name="40% - Accent2 10" xfId="31453" hidden="1" xr:uid="{00000000-0005-0000-0000-0000B2120000}"/>
    <cellStyle name="40% - Accent2 10" xfId="31377" hidden="1" xr:uid="{00000000-0005-0000-0000-0000B1120000}"/>
    <cellStyle name="40% - Accent2 10" xfId="4892" hidden="1" xr:uid="{00000000-0005-0000-0000-000088120000}"/>
    <cellStyle name="40% - Accent2 10" xfId="1210" hidden="1" xr:uid="{00000000-0005-0000-0000-000082120000}"/>
    <cellStyle name="40% - Accent2 10" xfId="33243" hidden="1" xr:uid="{00000000-0005-0000-0000-0000C0120000}"/>
    <cellStyle name="40% - Accent2 10" xfId="13539" hidden="1" xr:uid="{00000000-0005-0000-0000-00008B120000}"/>
    <cellStyle name="40% - Accent2 10" xfId="33397" hidden="1" xr:uid="{00000000-0005-0000-0000-0000C2120000}"/>
    <cellStyle name="40% - Accent2 10" xfId="32192" hidden="1" xr:uid="{00000000-0005-0000-0000-0000B5120000}"/>
    <cellStyle name="40% - Accent2 10" xfId="32271" hidden="1" xr:uid="{00000000-0005-0000-0000-0000B6120000}"/>
    <cellStyle name="40% - Accent2 10" xfId="30527" hidden="1" xr:uid="{00000000-0005-0000-0000-0000A9120000}"/>
    <cellStyle name="40% - Accent2 10" xfId="29003" hidden="1" xr:uid="{00000000-0005-0000-0000-0000A5120000}"/>
    <cellStyle name="40% - Accent2 10" xfId="13218" hidden="1" xr:uid="{00000000-0005-0000-0000-00008A120000}"/>
    <cellStyle name="40% - Accent2 10" xfId="29202" hidden="1" xr:uid="{00000000-0005-0000-0000-0000A6120000}"/>
    <cellStyle name="40% - Accent2 10" xfId="30451" hidden="1" xr:uid="{00000000-0005-0000-0000-0000A8120000}"/>
    <cellStyle name="40% - Accent2 11" xfId="1244" hidden="1" xr:uid="{00000000-0005-0000-0000-0000CA120000}"/>
    <cellStyle name="40% - Accent2 11" xfId="31391" hidden="1" xr:uid="{00000000-0005-0000-0000-0000F9120000}"/>
    <cellStyle name="40% - Accent2 11" xfId="31466" hidden="1" xr:uid="{00000000-0005-0000-0000-0000FA120000}"/>
    <cellStyle name="40% - Accent2 11" xfId="4166" hidden="1" xr:uid="{00000000-0005-0000-0000-0000D0120000}"/>
    <cellStyle name="40% - Accent2 11" xfId="1586" hidden="1" xr:uid="{00000000-0005-0000-0000-0000CB120000}"/>
    <cellStyle name="40% - Accent2 11" xfId="13253" hidden="1" xr:uid="{00000000-0005-0000-0000-0000D2120000}"/>
    <cellStyle name="40% - Accent2 11" xfId="28524" hidden="1" xr:uid="{00000000-0005-0000-0000-0000E0120000}"/>
    <cellStyle name="40% - Accent2 11" xfId="28599" hidden="1" xr:uid="{00000000-0005-0000-0000-0000E1120000}"/>
    <cellStyle name="40% - Accent2 11" xfId="28674" hidden="1" xr:uid="{00000000-0005-0000-0000-0000E2120000}"/>
    <cellStyle name="40% - Accent2 11" xfId="28752" hidden="1" xr:uid="{00000000-0005-0000-0000-0000E3120000}"/>
    <cellStyle name="40% - Accent2 11" xfId="4984" hidden="1" xr:uid="{00000000-0005-0000-0000-0000D1120000}"/>
    <cellStyle name="40% - Accent2 11" xfId="30008" hidden="1" xr:uid="{00000000-0005-0000-0000-0000EB120000}"/>
    <cellStyle name="40% - Accent2 11" xfId="29933" hidden="1" xr:uid="{00000000-0005-0000-0000-0000EA120000}"/>
    <cellStyle name="40% - Accent2 11" xfId="10738" hidden="1" xr:uid="{00000000-0005-0000-0000-0000D7120000}"/>
    <cellStyle name="40% - Accent2 11" xfId="29505" hidden="1" xr:uid="{00000000-0005-0000-0000-0000EE120000}"/>
    <cellStyle name="40% - Accent2 11" xfId="30277" hidden="1" xr:uid="{00000000-0005-0000-0000-0000ED120000}"/>
    <cellStyle name="40% - Accent2 11" xfId="10716" hidden="1" xr:uid="{00000000-0005-0000-0000-0000CF120000}"/>
    <cellStyle name="40% - Accent2 11" xfId="19336" hidden="1" xr:uid="{00000000-0005-0000-0000-0000D8120000}"/>
    <cellStyle name="40% - Accent2 11" xfId="7591" hidden="1" xr:uid="{00000000-0005-0000-0000-0000D6120000}"/>
    <cellStyle name="40% - Accent2 11" xfId="16925" hidden="1" xr:uid="{00000000-0005-0000-0000-0000D5120000}"/>
    <cellStyle name="40% - Accent2 11" xfId="25755" hidden="1" xr:uid="{00000000-0005-0000-0000-0000DE120000}"/>
    <cellStyle name="40% - Accent2 11" xfId="33931" hidden="1" xr:uid="{00000000-0005-0000-0000-00000E130000}"/>
    <cellStyle name="40% - Accent2 11" xfId="34006" hidden="1" xr:uid="{00000000-0005-0000-0000-00000F130000}"/>
    <cellStyle name="40% - Accent2 11" xfId="29338" hidden="1" xr:uid="{00000000-0005-0000-0000-0000E4120000}"/>
    <cellStyle name="40% - Accent2 11" xfId="26075" hidden="1" xr:uid="{00000000-0005-0000-0000-0000DF120000}"/>
    <cellStyle name="40% - Accent2 11" xfId="29718" hidden="1" xr:uid="{00000000-0005-0000-0000-0000E7120000}"/>
    <cellStyle name="40% - Accent2 11" xfId="19656" hidden="1" xr:uid="{00000000-0005-0000-0000-0000D9120000}"/>
    <cellStyle name="40% - Accent2 11" xfId="6814" hidden="1" xr:uid="{00000000-0005-0000-0000-0000CC120000}"/>
    <cellStyle name="40% - Accent2 11" xfId="7135" hidden="1" xr:uid="{00000000-0005-0000-0000-0000CD120000}"/>
    <cellStyle name="40% - Accent2 11" xfId="7481" hidden="1" xr:uid="{00000000-0005-0000-0000-0000CE120000}"/>
    <cellStyle name="40% - Accent2 11" xfId="31869" hidden="1" xr:uid="{00000000-0005-0000-0000-000001130000}"/>
    <cellStyle name="40% - Accent2 11" xfId="29413" hidden="1" xr:uid="{00000000-0005-0000-0000-0000E5120000}"/>
    <cellStyle name="40% - Accent2 11" xfId="31783" hidden="1" xr:uid="{00000000-0005-0000-0000-000000130000}"/>
    <cellStyle name="40% - Accent2 11" xfId="29492" hidden="1" xr:uid="{00000000-0005-0000-0000-0000E6120000}"/>
    <cellStyle name="40% - Accent2 11" xfId="30086" hidden="1" xr:uid="{00000000-0005-0000-0000-0000EC120000}"/>
    <cellStyle name="40% - Accent2 11" xfId="32800" hidden="1" xr:uid="{00000000-0005-0000-0000-000003130000}"/>
    <cellStyle name="40% - Accent2 11" xfId="32725" hidden="1" xr:uid="{00000000-0005-0000-0000-000002130000}"/>
    <cellStyle name="40% - Accent2 11" xfId="29722" hidden="1" xr:uid="{00000000-0005-0000-0000-0000EF120000}"/>
    <cellStyle name="40% - Accent2 11" xfId="28991" hidden="1" xr:uid="{00000000-0005-0000-0000-0000E8120000}"/>
    <cellStyle name="40% - Accent2 11" xfId="29077" hidden="1" xr:uid="{00000000-0005-0000-0000-0000E9120000}"/>
    <cellStyle name="40% - Accent2 11" xfId="30955" hidden="1" xr:uid="{00000000-0005-0000-0000-0000F5120000}"/>
    <cellStyle name="40% - Accent2 11" xfId="30465" hidden="1" xr:uid="{00000000-0005-0000-0000-0000F0120000}"/>
    <cellStyle name="40% - Accent2 11" xfId="31316" hidden="1" xr:uid="{00000000-0005-0000-0000-0000F8120000}"/>
    <cellStyle name="40% - Accent2 11" xfId="32297" hidden="1" xr:uid="{00000000-0005-0000-0000-000006130000}"/>
    <cellStyle name="40% - Accent2 11" xfId="32514" hidden="1" xr:uid="{00000000-0005-0000-0000-000007130000}"/>
    <cellStyle name="40% - Accent2 11" xfId="33257" hidden="1" xr:uid="{00000000-0005-0000-0000-000008130000}"/>
    <cellStyle name="40% - Accent2 11" xfId="33332" hidden="1" xr:uid="{00000000-0005-0000-0000-000009130000}"/>
    <cellStyle name="40% - Accent2 11" xfId="22589" hidden="1" xr:uid="{00000000-0005-0000-0000-0000DB120000}"/>
    <cellStyle name="40% - Accent2 11" xfId="31139" hidden="1" xr:uid="{00000000-0005-0000-0000-0000F6120000}"/>
    <cellStyle name="40% - Accent2 11" xfId="19998" hidden="1" xr:uid="{00000000-0005-0000-0000-0000DA120000}"/>
    <cellStyle name="40% - Accent2 11" xfId="31214" hidden="1" xr:uid="{00000000-0005-0000-0000-0000F7120000}"/>
    <cellStyle name="40% - Accent2 11" xfId="32205" hidden="1" xr:uid="{00000000-0005-0000-0000-0000FD120000}"/>
    <cellStyle name="40% - Accent2 11" xfId="23251" hidden="1" xr:uid="{00000000-0005-0000-0000-0000DD120000}"/>
    <cellStyle name="40% - Accent2 11" xfId="22909" hidden="1" xr:uid="{00000000-0005-0000-0000-0000DC120000}"/>
    <cellStyle name="40% - Accent2 11" xfId="30877" hidden="1" xr:uid="{00000000-0005-0000-0000-0000F4120000}"/>
    <cellStyle name="40% - Accent2 11" xfId="32284" hidden="1" xr:uid="{00000000-0005-0000-0000-0000FE120000}"/>
    <cellStyle name="40% - Accent2 11" xfId="32130" hidden="1" xr:uid="{00000000-0005-0000-0000-0000FC120000}"/>
    <cellStyle name="40% - Accent2 11" xfId="31544" hidden="1" xr:uid="{00000000-0005-0000-0000-0000FB120000}"/>
    <cellStyle name="40% - Accent2 11" xfId="32878" hidden="1" xr:uid="{00000000-0005-0000-0000-000004130000}"/>
    <cellStyle name="40% - Accent2 11" xfId="924" hidden="1" xr:uid="{00000000-0005-0000-0000-0000C9120000}"/>
    <cellStyle name="40% - Accent2 11" xfId="599" hidden="1" xr:uid="{00000000-0005-0000-0000-0000C8120000}"/>
    <cellStyle name="40% - Accent2 11" xfId="33410" hidden="1" xr:uid="{00000000-0005-0000-0000-00000A130000}"/>
    <cellStyle name="40% - Accent2 11" xfId="33069" hidden="1" xr:uid="{00000000-0005-0000-0000-000005130000}"/>
    <cellStyle name="40% - Accent2 11" xfId="33747" hidden="1" xr:uid="{00000000-0005-0000-0000-00000D130000}"/>
    <cellStyle name="40% - Accent2 11" xfId="32510" hidden="1" xr:uid="{00000000-0005-0000-0000-0000FF120000}"/>
    <cellStyle name="40% - Accent2 11" xfId="30540" hidden="1" xr:uid="{00000000-0005-0000-0000-0000F1120000}"/>
    <cellStyle name="40% - Accent2 11" xfId="30618" hidden="1" xr:uid="{00000000-0005-0000-0000-0000F2120000}"/>
    <cellStyle name="40% - Accent2 11" xfId="30802" hidden="1" xr:uid="{00000000-0005-0000-0000-0000F3120000}"/>
    <cellStyle name="40% - Accent2 11" xfId="13915" hidden="1" xr:uid="{00000000-0005-0000-0000-0000D4120000}"/>
    <cellStyle name="40% - Accent2 11" xfId="33594" hidden="1" xr:uid="{00000000-0005-0000-0000-00000B130000}"/>
    <cellStyle name="40% - Accent2 11" xfId="13573" hidden="1" xr:uid="{00000000-0005-0000-0000-0000D3120000}"/>
    <cellStyle name="40% - Accent2 11" xfId="33669" hidden="1" xr:uid="{00000000-0005-0000-0000-00000C130000}"/>
    <cellStyle name="40% - Accent2 12" xfId="29603" hidden="1" xr:uid="{00000000-0005-0000-0000-00001A130000}"/>
    <cellStyle name="40% - Accent2 12" xfId="12026" hidden="1" xr:uid="{00000000-0005-0000-0000-000013130000}"/>
    <cellStyle name="40% - Accent2 12" xfId="2887" hidden="1" xr:uid="{00000000-0005-0000-0000-000011130000}"/>
    <cellStyle name="40% - Accent2 12" xfId="9513" hidden="1" xr:uid="{00000000-0005-0000-0000-000012130000}"/>
    <cellStyle name="40% - Accent2 12" xfId="31672" hidden="1" xr:uid="{00000000-0005-0000-0000-000021130000}"/>
    <cellStyle name="40% - Accent2 12" xfId="30992" hidden="1" xr:uid="{00000000-0005-0000-0000-00001F130000}"/>
    <cellStyle name="40% - Accent2 12" xfId="32568" hidden="1" xr:uid="{00000000-0005-0000-0000-000023130000}"/>
    <cellStyle name="40% - Accent2 12" xfId="18132" hidden="1" xr:uid="{00000000-0005-0000-0000-000015130000}"/>
    <cellStyle name="40% - Accent2 12" xfId="32395" hidden="1" xr:uid="{00000000-0005-0000-0000-000022130000}"/>
    <cellStyle name="40% - Accent2 12" xfId="15764" hidden="1" xr:uid="{00000000-0005-0000-0000-000014130000}"/>
    <cellStyle name="40% - Accent2 12" xfId="28765" hidden="1" xr:uid="{00000000-0005-0000-0000-000018130000}"/>
    <cellStyle name="40% - Accent2 12" xfId="28880" hidden="1" xr:uid="{00000000-0005-0000-0000-000019130000}"/>
    <cellStyle name="40% - Accent2 12" xfId="24585" hidden="1" xr:uid="{00000000-0005-0000-0000-000017130000}"/>
    <cellStyle name="40% - Accent2 12" xfId="33784" hidden="1" xr:uid="{00000000-0005-0000-0000-000027130000}"/>
    <cellStyle name="40% - Accent2 12" xfId="30169" hidden="1" xr:uid="{00000000-0005-0000-0000-00001C130000}"/>
    <cellStyle name="40% - Accent2 12" xfId="30317" hidden="1" xr:uid="{00000000-0005-0000-0000-00001D130000}"/>
    <cellStyle name="40% - Accent2 12" xfId="29776" hidden="1" xr:uid="{00000000-0005-0000-0000-00001B130000}"/>
    <cellStyle name="40% - Accent2 12" xfId="1621" hidden="1" xr:uid="{00000000-0005-0000-0000-000010130000}"/>
    <cellStyle name="40% - Accent2 12" xfId="31557" hidden="1" xr:uid="{00000000-0005-0000-0000-000020130000}"/>
    <cellStyle name="40% - Accent2 12" xfId="30655" hidden="1" xr:uid="{00000000-0005-0000-0000-00001E130000}"/>
    <cellStyle name="40% - Accent2 12" xfId="33447" hidden="1" xr:uid="{00000000-0005-0000-0000-000026130000}"/>
    <cellStyle name="40% - Accent2 12" xfId="32961" hidden="1" xr:uid="{00000000-0005-0000-0000-000024130000}"/>
    <cellStyle name="40% - Accent2 12" xfId="33109" hidden="1" xr:uid="{00000000-0005-0000-0000-000025130000}"/>
    <cellStyle name="40% - Accent2 12" xfId="21401" hidden="1" xr:uid="{00000000-0005-0000-0000-000016130000}"/>
    <cellStyle name="40% - Accent2 2" xfId="34056" xr:uid="{51E710CB-9A4B-43E0-B0A7-76D014CA8A00}"/>
    <cellStyle name="40% - Accent2 3 2 3 2" xfId="29689" hidden="1" xr:uid="{00000000-0005-0000-0000-000032130000}"/>
    <cellStyle name="40% - Accent2 3 2 3 2" xfId="12121" hidden="1" xr:uid="{00000000-0005-0000-0000-00002B130000}"/>
    <cellStyle name="40% - Accent2 3 2 3 2" xfId="2982" hidden="1" xr:uid="{00000000-0005-0000-0000-000029130000}"/>
    <cellStyle name="40% - Accent2 3 2 3 2" xfId="9608" hidden="1" xr:uid="{00000000-0005-0000-0000-00002A130000}"/>
    <cellStyle name="40% - Accent2 3 2 3 2" xfId="31758" hidden="1" xr:uid="{00000000-0005-0000-0000-000039130000}"/>
    <cellStyle name="40% - Accent2 3 2 3 2" xfId="31078" hidden="1" xr:uid="{00000000-0005-0000-0000-000037130000}"/>
    <cellStyle name="40% - Accent2 3 2 3 2" xfId="32654" hidden="1" xr:uid="{00000000-0005-0000-0000-00003B130000}"/>
    <cellStyle name="40% - Accent2 3 2 3 2" xfId="18227" hidden="1" xr:uid="{00000000-0005-0000-0000-00002D130000}"/>
    <cellStyle name="40% - Accent2 3 2 3 2" xfId="32481" hidden="1" xr:uid="{00000000-0005-0000-0000-00003A130000}"/>
    <cellStyle name="40% - Accent2 3 2 3 2" xfId="15859" hidden="1" xr:uid="{00000000-0005-0000-0000-00002C130000}"/>
    <cellStyle name="40% - Accent2 3 2 3 2" xfId="28851" hidden="1" xr:uid="{00000000-0005-0000-0000-000030130000}"/>
    <cellStyle name="40% - Accent2 3 2 3 2" xfId="28966" hidden="1" xr:uid="{00000000-0005-0000-0000-000031130000}"/>
    <cellStyle name="40% - Accent2 3 2 3 2" xfId="24680" hidden="1" xr:uid="{00000000-0005-0000-0000-00002F130000}"/>
    <cellStyle name="40% - Accent2 3 2 3 2" xfId="33870" hidden="1" xr:uid="{00000000-0005-0000-0000-00003F130000}"/>
    <cellStyle name="40% - Accent2 3 2 3 2" xfId="30255" hidden="1" xr:uid="{00000000-0005-0000-0000-000034130000}"/>
    <cellStyle name="40% - Accent2 3 2 3 2" xfId="30403" hidden="1" xr:uid="{00000000-0005-0000-0000-000035130000}"/>
    <cellStyle name="40% - Accent2 3 2 3 2" xfId="29862" hidden="1" xr:uid="{00000000-0005-0000-0000-000033130000}"/>
    <cellStyle name="40% - Accent2 3 2 3 2" xfId="1716" hidden="1" xr:uid="{00000000-0005-0000-0000-000028130000}"/>
    <cellStyle name="40% - Accent2 3 2 3 2" xfId="31643" hidden="1" xr:uid="{00000000-0005-0000-0000-000038130000}"/>
    <cellStyle name="40% - Accent2 3 2 3 2" xfId="30741" hidden="1" xr:uid="{00000000-0005-0000-0000-000036130000}"/>
    <cellStyle name="40% - Accent2 3 2 3 2" xfId="33533" hidden="1" xr:uid="{00000000-0005-0000-0000-00003E130000}"/>
    <cellStyle name="40% - Accent2 3 2 3 2" xfId="33047" hidden="1" xr:uid="{00000000-0005-0000-0000-00003C130000}"/>
    <cellStyle name="40% - Accent2 3 2 3 2" xfId="33195" hidden="1" xr:uid="{00000000-0005-0000-0000-00003D130000}"/>
    <cellStyle name="40% - Accent2 3 2 3 2" xfId="21496" hidden="1" xr:uid="{00000000-0005-0000-0000-00002E130000}"/>
    <cellStyle name="40% - Accent2 3 2 4 2" xfId="29654" hidden="1" xr:uid="{00000000-0005-0000-0000-00004A130000}"/>
    <cellStyle name="40% - Accent2 3 2 4 2" xfId="12086" hidden="1" xr:uid="{00000000-0005-0000-0000-000043130000}"/>
    <cellStyle name="40% - Accent2 3 2 4 2" xfId="2947" hidden="1" xr:uid="{00000000-0005-0000-0000-000041130000}"/>
    <cellStyle name="40% - Accent2 3 2 4 2" xfId="9573" hidden="1" xr:uid="{00000000-0005-0000-0000-000042130000}"/>
    <cellStyle name="40% - Accent2 3 2 4 2" xfId="31723" hidden="1" xr:uid="{00000000-0005-0000-0000-000051130000}"/>
    <cellStyle name="40% - Accent2 3 2 4 2" xfId="31043" hidden="1" xr:uid="{00000000-0005-0000-0000-00004F130000}"/>
    <cellStyle name="40% - Accent2 3 2 4 2" xfId="32619" hidden="1" xr:uid="{00000000-0005-0000-0000-000053130000}"/>
    <cellStyle name="40% - Accent2 3 2 4 2" xfId="18192" hidden="1" xr:uid="{00000000-0005-0000-0000-000045130000}"/>
    <cellStyle name="40% - Accent2 3 2 4 2" xfId="32446" hidden="1" xr:uid="{00000000-0005-0000-0000-000052130000}"/>
    <cellStyle name="40% - Accent2 3 2 4 2" xfId="15824" hidden="1" xr:uid="{00000000-0005-0000-0000-000044130000}"/>
    <cellStyle name="40% - Accent2 3 2 4 2" xfId="28816" hidden="1" xr:uid="{00000000-0005-0000-0000-000048130000}"/>
    <cellStyle name="40% - Accent2 3 2 4 2" xfId="28931" hidden="1" xr:uid="{00000000-0005-0000-0000-000049130000}"/>
    <cellStyle name="40% - Accent2 3 2 4 2" xfId="24645" hidden="1" xr:uid="{00000000-0005-0000-0000-000047130000}"/>
    <cellStyle name="40% - Accent2 3 2 4 2" xfId="33835" hidden="1" xr:uid="{00000000-0005-0000-0000-000057130000}"/>
    <cellStyle name="40% - Accent2 3 2 4 2" xfId="30220" hidden="1" xr:uid="{00000000-0005-0000-0000-00004C130000}"/>
    <cellStyle name="40% - Accent2 3 2 4 2" xfId="30368" hidden="1" xr:uid="{00000000-0005-0000-0000-00004D130000}"/>
    <cellStyle name="40% - Accent2 3 2 4 2" xfId="29827" hidden="1" xr:uid="{00000000-0005-0000-0000-00004B130000}"/>
    <cellStyle name="40% - Accent2 3 2 4 2" xfId="1681" hidden="1" xr:uid="{00000000-0005-0000-0000-000040130000}"/>
    <cellStyle name="40% - Accent2 3 2 4 2" xfId="31608" hidden="1" xr:uid="{00000000-0005-0000-0000-000050130000}"/>
    <cellStyle name="40% - Accent2 3 2 4 2" xfId="30706" hidden="1" xr:uid="{00000000-0005-0000-0000-00004E130000}"/>
    <cellStyle name="40% - Accent2 3 2 4 2" xfId="33498" hidden="1" xr:uid="{00000000-0005-0000-0000-000056130000}"/>
    <cellStyle name="40% - Accent2 3 2 4 2" xfId="33012" hidden="1" xr:uid="{00000000-0005-0000-0000-000054130000}"/>
    <cellStyle name="40% - Accent2 3 2 4 2" xfId="33160" hidden="1" xr:uid="{00000000-0005-0000-0000-000055130000}"/>
    <cellStyle name="40% - Accent2 3 2 4 2" xfId="21461" hidden="1" xr:uid="{00000000-0005-0000-0000-000046130000}"/>
    <cellStyle name="40% - Accent2 3 3 3 2" xfId="29653" hidden="1" xr:uid="{00000000-0005-0000-0000-000062130000}"/>
    <cellStyle name="40% - Accent2 3 3 3 2" xfId="12085" hidden="1" xr:uid="{00000000-0005-0000-0000-00005B130000}"/>
    <cellStyle name="40% - Accent2 3 3 3 2" xfId="2946" hidden="1" xr:uid="{00000000-0005-0000-0000-000059130000}"/>
    <cellStyle name="40% - Accent2 3 3 3 2" xfId="9572" hidden="1" xr:uid="{00000000-0005-0000-0000-00005A130000}"/>
    <cellStyle name="40% - Accent2 3 3 3 2" xfId="31722" hidden="1" xr:uid="{00000000-0005-0000-0000-000069130000}"/>
    <cellStyle name="40% - Accent2 3 3 3 2" xfId="31042" hidden="1" xr:uid="{00000000-0005-0000-0000-000067130000}"/>
    <cellStyle name="40% - Accent2 3 3 3 2" xfId="32618" hidden="1" xr:uid="{00000000-0005-0000-0000-00006B130000}"/>
    <cellStyle name="40% - Accent2 3 3 3 2" xfId="18191" hidden="1" xr:uid="{00000000-0005-0000-0000-00005D130000}"/>
    <cellStyle name="40% - Accent2 3 3 3 2" xfId="32445" hidden="1" xr:uid="{00000000-0005-0000-0000-00006A130000}"/>
    <cellStyle name="40% - Accent2 3 3 3 2" xfId="15823" hidden="1" xr:uid="{00000000-0005-0000-0000-00005C130000}"/>
    <cellStyle name="40% - Accent2 3 3 3 2" xfId="28815" hidden="1" xr:uid="{00000000-0005-0000-0000-000060130000}"/>
    <cellStyle name="40% - Accent2 3 3 3 2" xfId="28930" hidden="1" xr:uid="{00000000-0005-0000-0000-000061130000}"/>
    <cellStyle name="40% - Accent2 3 3 3 2" xfId="24644" hidden="1" xr:uid="{00000000-0005-0000-0000-00005F130000}"/>
    <cellStyle name="40% - Accent2 3 3 3 2" xfId="33834" hidden="1" xr:uid="{00000000-0005-0000-0000-00006F130000}"/>
    <cellStyle name="40% - Accent2 3 3 3 2" xfId="30219" hidden="1" xr:uid="{00000000-0005-0000-0000-000064130000}"/>
    <cellStyle name="40% - Accent2 3 3 3 2" xfId="30367" hidden="1" xr:uid="{00000000-0005-0000-0000-000065130000}"/>
    <cellStyle name="40% - Accent2 3 3 3 2" xfId="29826" hidden="1" xr:uid="{00000000-0005-0000-0000-000063130000}"/>
    <cellStyle name="40% - Accent2 3 3 3 2" xfId="1680" hidden="1" xr:uid="{00000000-0005-0000-0000-000058130000}"/>
    <cellStyle name="40% - Accent2 3 3 3 2" xfId="31607" hidden="1" xr:uid="{00000000-0005-0000-0000-000068130000}"/>
    <cellStyle name="40% - Accent2 3 3 3 2" xfId="30705" hidden="1" xr:uid="{00000000-0005-0000-0000-000066130000}"/>
    <cellStyle name="40% - Accent2 3 3 3 2" xfId="33497" hidden="1" xr:uid="{00000000-0005-0000-0000-00006E130000}"/>
    <cellStyle name="40% - Accent2 3 3 3 2" xfId="33011" hidden="1" xr:uid="{00000000-0005-0000-0000-00006C130000}"/>
    <cellStyle name="40% - Accent2 3 3 3 2" xfId="33159" hidden="1" xr:uid="{00000000-0005-0000-0000-00006D130000}"/>
    <cellStyle name="40% - Accent2 3 3 3 2" xfId="21460" hidden="1" xr:uid="{00000000-0005-0000-0000-00005E130000}"/>
    <cellStyle name="40% - Accent2 4 2 2" xfId="29655" hidden="1" xr:uid="{00000000-0005-0000-0000-00007A130000}"/>
    <cellStyle name="40% - Accent2 4 2 2" xfId="12087" hidden="1" xr:uid="{00000000-0005-0000-0000-000073130000}"/>
    <cellStyle name="40% - Accent2 4 2 2" xfId="2948" hidden="1" xr:uid="{00000000-0005-0000-0000-000071130000}"/>
    <cellStyle name="40% - Accent2 4 2 2" xfId="9574" hidden="1" xr:uid="{00000000-0005-0000-0000-000072130000}"/>
    <cellStyle name="40% - Accent2 4 2 2" xfId="31724" hidden="1" xr:uid="{00000000-0005-0000-0000-000081130000}"/>
    <cellStyle name="40% - Accent2 4 2 2" xfId="31044" hidden="1" xr:uid="{00000000-0005-0000-0000-00007F130000}"/>
    <cellStyle name="40% - Accent2 4 2 2" xfId="32620" hidden="1" xr:uid="{00000000-0005-0000-0000-000083130000}"/>
    <cellStyle name="40% - Accent2 4 2 2" xfId="18193" hidden="1" xr:uid="{00000000-0005-0000-0000-000075130000}"/>
    <cellStyle name="40% - Accent2 4 2 2" xfId="32447" hidden="1" xr:uid="{00000000-0005-0000-0000-000082130000}"/>
    <cellStyle name="40% - Accent2 4 2 2" xfId="15825" hidden="1" xr:uid="{00000000-0005-0000-0000-000074130000}"/>
    <cellStyle name="40% - Accent2 4 2 2" xfId="28817" hidden="1" xr:uid="{00000000-0005-0000-0000-000078130000}"/>
    <cellStyle name="40% - Accent2 4 2 2" xfId="28932" hidden="1" xr:uid="{00000000-0005-0000-0000-000079130000}"/>
    <cellStyle name="40% - Accent2 4 2 2" xfId="24646" hidden="1" xr:uid="{00000000-0005-0000-0000-000077130000}"/>
    <cellStyle name="40% - Accent2 4 2 2" xfId="33836" hidden="1" xr:uid="{00000000-0005-0000-0000-000087130000}"/>
    <cellStyle name="40% - Accent2 4 2 2" xfId="30221" hidden="1" xr:uid="{00000000-0005-0000-0000-00007C130000}"/>
    <cellStyle name="40% - Accent2 4 2 2" xfId="30369" hidden="1" xr:uid="{00000000-0005-0000-0000-00007D130000}"/>
    <cellStyle name="40% - Accent2 4 2 2" xfId="29828" hidden="1" xr:uid="{00000000-0005-0000-0000-00007B130000}"/>
    <cellStyle name="40% - Accent2 4 2 2" xfId="1682" hidden="1" xr:uid="{00000000-0005-0000-0000-000070130000}"/>
    <cellStyle name="40% - Accent2 4 2 2" xfId="31609" hidden="1" xr:uid="{00000000-0005-0000-0000-000080130000}"/>
    <cellStyle name="40% - Accent2 4 2 2" xfId="30707" hidden="1" xr:uid="{00000000-0005-0000-0000-00007E130000}"/>
    <cellStyle name="40% - Accent2 4 2 2" xfId="33499" hidden="1" xr:uid="{00000000-0005-0000-0000-000086130000}"/>
    <cellStyle name="40% - Accent2 4 2 2" xfId="33013" hidden="1" xr:uid="{00000000-0005-0000-0000-000084130000}"/>
    <cellStyle name="40% - Accent2 4 2 2" xfId="33161" hidden="1" xr:uid="{00000000-0005-0000-0000-000085130000}"/>
    <cellStyle name="40% - Accent2 4 2 2" xfId="21462" hidden="1" xr:uid="{00000000-0005-0000-0000-000076130000}"/>
    <cellStyle name="40% - Accent2 4 3" xfId="29617" hidden="1" xr:uid="{00000000-0005-0000-0000-000092130000}"/>
    <cellStyle name="40% - Accent2 4 3" xfId="12049" hidden="1" xr:uid="{00000000-0005-0000-0000-00008B130000}"/>
    <cellStyle name="40% - Accent2 4 3" xfId="2910" hidden="1" xr:uid="{00000000-0005-0000-0000-000089130000}"/>
    <cellStyle name="40% - Accent2 4 3" xfId="9536" hidden="1" xr:uid="{00000000-0005-0000-0000-00008A130000}"/>
    <cellStyle name="40% - Accent2 4 3" xfId="31686" hidden="1" xr:uid="{00000000-0005-0000-0000-000099130000}"/>
    <cellStyle name="40% - Accent2 4 3" xfId="31006" hidden="1" xr:uid="{00000000-0005-0000-0000-000097130000}"/>
    <cellStyle name="40% - Accent2 4 3" xfId="32582" hidden="1" xr:uid="{00000000-0005-0000-0000-00009B130000}"/>
    <cellStyle name="40% - Accent2 4 3" xfId="18155" hidden="1" xr:uid="{00000000-0005-0000-0000-00008D130000}"/>
    <cellStyle name="40% - Accent2 4 3" xfId="32409" hidden="1" xr:uid="{00000000-0005-0000-0000-00009A130000}"/>
    <cellStyle name="40% - Accent2 4 3" xfId="15787" hidden="1" xr:uid="{00000000-0005-0000-0000-00008C130000}"/>
    <cellStyle name="40% - Accent2 4 3" xfId="28779" hidden="1" xr:uid="{00000000-0005-0000-0000-000090130000}"/>
    <cellStyle name="40% - Accent2 4 3" xfId="28894" hidden="1" xr:uid="{00000000-0005-0000-0000-000091130000}"/>
    <cellStyle name="40% - Accent2 4 3" xfId="24608" hidden="1" xr:uid="{00000000-0005-0000-0000-00008F130000}"/>
    <cellStyle name="40% - Accent2 4 3" xfId="33798" hidden="1" xr:uid="{00000000-0005-0000-0000-00009F130000}"/>
    <cellStyle name="40% - Accent2 4 3" xfId="30183" hidden="1" xr:uid="{00000000-0005-0000-0000-000094130000}"/>
    <cellStyle name="40% - Accent2 4 3" xfId="30331" hidden="1" xr:uid="{00000000-0005-0000-0000-000095130000}"/>
    <cellStyle name="40% - Accent2 4 3" xfId="29790" hidden="1" xr:uid="{00000000-0005-0000-0000-000093130000}"/>
    <cellStyle name="40% - Accent2 4 3" xfId="1644" hidden="1" xr:uid="{00000000-0005-0000-0000-000088130000}"/>
    <cellStyle name="40% - Accent2 4 3" xfId="31571" hidden="1" xr:uid="{00000000-0005-0000-0000-000098130000}"/>
    <cellStyle name="40% - Accent2 4 3" xfId="30669" hidden="1" xr:uid="{00000000-0005-0000-0000-000096130000}"/>
    <cellStyle name="40% - Accent2 4 3" xfId="33461" hidden="1" xr:uid="{00000000-0005-0000-0000-00009E130000}"/>
    <cellStyle name="40% - Accent2 4 3" xfId="32975" hidden="1" xr:uid="{00000000-0005-0000-0000-00009C130000}"/>
    <cellStyle name="40% - Accent2 4 3" xfId="33123" hidden="1" xr:uid="{00000000-0005-0000-0000-00009D130000}"/>
    <cellStyle name="40% - Accent2 4 3" xfId="21424" hidden="1" xr:uid="{00000000-0005-0000-0000-00008E130000}"/>
    <cellStyle name="40% - Accent2 6" xfId="29266" hidden="1" xr:uid="{00000000-0005-0000-0000-0000BC130000}"/>
    <cellStyle name="40% - Accent2 6" xfId="28553" hidden="1" xr:uid="{00000000-0005-0000-0000-0000BA130000}"/>
    <cellStyle name="40% - Accent2 6" xfId="28452" hidden="1" xr:uid="{00000000-0005-0000-0000-0000B9130000}"/>
    <cellStyle name="40% - Accent2 6" xfId="32084" hidden="1" xr:uid="{00000000-0005-0000-0000-0000D5130000}"/>
    <cellStyle name="40% - Accent2 6" xfId="29203" hidden="1" xr:uid="{00000000-0005-0000-0000-0000C0130000}"/>
    <cellStyle name="40% - Accent2 6" xfId="29083" hidden="1" xr:uid="{00000000-0005-0000-0000-0000C1130000}"/>
    <cellStyle name="40% - Accent2 6" xfId="29532" hidden="1" xr:uid="{00000000-0005-0000-0000-0000BF130000}"/>
    <cellStyle name="40% - Accent2 6" xfId="29422" hidden="1" xr:uid="{00000000-0005-0000-0000-0000BE130000}"/>
    <cellStyle name="40% - Accent2 6" xfId="22461" hidden="1" xr:uid="{00000000-0005-0000-0000-0000B4130000}"/>
    <cellStyle name="40% - Accent2 6" xfId="22928" hidden="1" xr:uid="{00000000-0005-0000-0000-0000B5130000}"/>
    <cellStyle name="40% - Accent2 6" xfId="23299" hidden="1" xr:uid="{00000000-0005-0000-0000-0000B6130000}"/>
    <cellStyle name="40% - Accent2 6" xfId="25629" hidden="1" xr:uid="{00000000-0005-0000-0000-0000B7130000}"/>
    <cellStyle name="40% - Accent2 6" xfId="28456" hidden="1" xr:uid="{00000000-0005-0000-0000-0000B8130000}"/>
    <cellStyle name="40% - Accent2 6" xfId="30419" hidden="1" xr:uid="{00000000-0005-0000-0000-0000C9130000}"/>
    <cellStyle name="40% - Accent2 6" xfId="31244" hidden="1" xr:uid="{00000000-0005-0000-0000-0000D1130000}"/>
    <cellStyle name="40% - Accent2 6" xfId="31345" hidden="1" xr:uid="{00000000-0005-0000-0000-0000D2130000}"/>
    <cellStyle name="40% - Accent2 6" xfId="31475" hidden="1" xr:uid="{00000000-0005-0000-0000-0000D3130000}"/>
    <cellStyle name="40% - Accent2 6" xfId="32058" hidden="1" xr:uid="{00000000-0005-0000-0000-0000D4130000}"/>
    <cellStyle name="40% - Accent2 6" xfId="33548" hidden="1" xr:uid="{00000000-0005-0000-0000-0000E4130000}"/>
    <cellStyle name="40% - Accent2 6" xfId="32214" hidden="1" xr:uid="{00000000-0005-0000-0000-0000D6130000}"/>
    <cellStyle name="40% - Accent2 6" xfId="32324" hidden="1" xr:uid="{00000000-0005-0000-0000-0000D7130000}"/>
    <cellStyle name="40% - Accent2 6" xfId="31995" hidden="1" xr:uid="{00000000-0005-0000-0000-0000D8130000}"/>
    <cellStyle name="40% - Accent2 6" xfId="31875" hidden="1" xr:uid="{00000000-0005-0000-0000-0000D9130000}"/>
    <cellStyle name="40% - Accent2 6" xfId="30627" hidden="1" xr:uid="{00000000-0005-0000-0000-0000CB130000}"/>
    <cellStyle name="40% - Accent2 6" xfId="7832" hidden="1" xr:uid="{00000000-0005-0000-0000-0000A7130000}"/>
    <cellStyle name="40% - Accent2 6" xfId="5959" hidden="1" xr:uid="{00000000-0005-0000-0000-0000A8130000}"/>
    <cellStyle name="40% - Accent2 6" xfId="7154" hidden="1" xr:uid="{00000000-0005-0000-0000-0000A6130000}"/>
    <cellStyle name="40% - Accent2 6" xfId="6688" hidden="1" xr:uid="{00000000-0005-0000-0000-0000A5130000}"/>
    <cellStyle name="40% - Accent2 6" xfId="31248" hidden="1" xr:uid="{00000000-0005-0000-0000-0000D0130000}"/>
    <cellStyle name="40% - Accent2 6" xfId="412" hidden="1" xr:uid="{00000000-0005-0000-0000-0000A0130000}"/>
    <cellStyle name="40% - Accent2 6" xfId="31836" hidden="1" xr:uid="{00000000-0005-0000-0000-0000DA130000}"/>
    <cellStyle name="40% - Accent2 6" xfId="405" hidden="1" xr:uid="{00000000-0005-0000-0000-0000A1130000}"/>
    <cellStyle name="40% - Accent2 6" xfId="1263" hidden="1" xr:uid="{00000000-0005-0000-0000-0000A3130000}"/>
    <cellStyle name="40% - Accent2 6" xfId="4210" hidden="1" xr:uid="{00000000-0005-0000-0000-0000AF130000}"/>
    <cellStyle name="40% - Accent2 6" xfId="4782" hidden="1" xr:uid="{00000000-0005-0000-0000-0000B0130000}"/>
    <cellStyle name="40% - Accent2 6" xfId="19208" hidden="1" xr:uid="{00000000-0005-0000-0000-0000B1130000}"/>
    <cellStyle name="40% - Accent2 6" xfId="19675" hidden="1" xr:uid="{00000000-0005-0000-0000-0000B2130000}"/>
    <cellStyle name="40% - Accent2 6" xfId="6351" hidden="1" xr:uid="{00000000-0005-0000-0000-0000A4130000}"/>
    <cellStyle name="40% - Accent2 6" xfId="33341" hidden="1" xr:uid="{00000000-0005-0000-0000-0000E2130000}"/>
    <cellStyle name="40% - Accent2 6" xfId="33419" hidden="1" xr:uid="{00000000-0005-0000-0000-0000E3130000}"/>
    <cellStyle name="40% - Accent2 6" xfId="33211" hidden="1" xr:uid="{00000000-0005-0000-0000-0000E1130000}"/>
    <cellStyle name="40% - Accent2 6" xfId="31843" hidden="1" xr:uid="{00000000-0005-0000-0000-0000E0130000}"/>
    <cellStyle name="40% - Accent2 6" xfId="5005" hidden="1" xr:uid="{00000000-0005-0000-0000-0000A9130000}"/>
    <cellStyle name="40% - Accent2 6" xfId="33885" hidden="1" xr:uid="{00000000-0005-0000-0000-0000E7130000}"/>
    <cellStyle name="40% - Accent2 6" xfId="20052" hidden="1" xr:uid="{00000000-0005-0000-0000-0000B3130000}"/>
    <cellStyle name="40% - Accent2 6" xfId="33756" hidden="1" xr:uid="{00000000-0005-0000-0000-0000E6130000}"/>
    <cellStyle name="40% - Accent2 6" xfId="33678" hidden="1" xr:uid="{00000000-0005-0000-0000-0000E5130000}"/>
    <cellStyle name="40% - Accent2 6" xfId="32679" hidden="1" xr:uid="{00000000-0005-0000-0000-0000DB130000}"/>
    <cellStyle name="40% - Accent2 6" xfId="32809" hidden="1" xr:uid="{00000000-0005-0000-0000-0000DC130000}"/>
    <cellStyle name="40% - Accent2 6" xfId="32911" hidden="1" xr:uid="{00000000-0005-0000-0000-0000DD130000}"/>
    <cellStyle name="40% - Accent2 6" xfId="32502" hidden="1" xr:uid="{00000000-0005-0000-0000-0000DE130000}"/>
    <cellStyle name="40% - Accent2 6" xfId="31788" hidden="1" xr:uid="{00000000-0005-0000-0000-0000DF130000}"/>
    <cellStyle name="40% - Accent2 6" xfId="28683" hidden="1" xr:uid="{00000000-0005-0000-0000-0000BB130000}"/>
    <cellStyle name="40% - Accent2 6" xfId="29887" hidden="1" xr:uid="{00000000-0005-0000-0000-0000C3130000}"/>
    <cellStyle name="40% - Accent2 6" xfId="30017" hidden="1" xr:uid="{00000000-0005-0000-0000-0000C4130000}"/>
    <cellStyle name="40% - Accent2 6" xfId="30119" hidden="1" xr:uid="{00000000-0005-0000-0000-0000C5130000}"/>
    <cellStyle name="40% - Accent2 6" xfId="29710" hidden="1" xr:uid="{00000000-0005-0000-0000-0000C6130000}"/>
    <cellStyle name="40% - Accent2 6" xfId="798" hidden="1" xr:uid="{00000000-0005-0000-0000-0000A2130000}"/>
    <cellStyle name="40% - Accent2 6" xfId="4729" hidden="1" xr:uid="{00000000-0005-0000-0000-0000AA130000}"/>
    <cellStyle name="40% - Accent2 6" xfId="13127" hidden="1" xr:uid="{00000000-0005-0000-0000-0000AB130000}"/>
    <cellStyle name="40% - Accent2 6" xfId="13592" hidden="1" xr:uid="{00000000-0005-0000-0000-0000AC130000}"/>
    <cellStyle name="40% - Accent2 6" xfId="14205" hidden="1" xr:uid="{00000000-0005-0000-0000-0000AD130000}"/>
    <cellStyle name="40% - Accent2 6" xfId="29292" hidden="1" xr:uid="{00000000-0005-0000-0000-0000BD130000}"/>
    <cellStyle name="40% - Accent2 6" xfId="30964" hidden="1" xr:uid="{00000000-0005-0000-0000-0000CE130000}"/>
    <cellStyle name="40% - Accent2 6" xfId="31093" hidden="1" xr:uid="{00000000-0005-0000-0000-0000CF130000}"/>
    <cellStyle name="40% - Accent2 6" xfId="30886" hidden="1" xr:uid="{00000000-0005-0000-0000-0000CD130000}"/>
    <cellStyle name="40% - Accent2 6" xfId="30756" hidden="1" xr:uid="{00000000-0005-0000-0000-0000CC130000}"/>
    <cellStyle name="40% - Accent2 6" xfId="29044" hidden="1" xr:uid="{00000000-0005-0000-0000-0000C2130000}"/>
    <cellStyle name="40% - Accent2 6" xfId="28996" hidden="1" xr:uid="{00000000-0005-0000-0000-0000C7130000}"/>
    <cellStyle name="40% - Accent2 6" xfId="10686" hidden="1" xr:uid="{00000000-0005-0000-0000-0000AE130000}"/>
    <cellStyle name="40% - Accent2 6" xfId="29051" hidden="1" xr:uid="{00000000-0005-0000-0000-0000C8130000}"/>
    <cellStyle name="40% - Accent2 6" xfId="30549" hidden="1" xr:uid="{00000000-0005-0000-0000-0000CA130000}"/>
    <cellStyle name="40% - Accent2 7" xfId="29366" hidden="1" xr:uid="{00000000-0005-0000-0000-000005140000}"/>
    <cellStyle name="40% - Accent2 7" xfId="29289" hidden="1" xr:uid="{00000000-0005-0000-0000-000004140000}"/>
    <cellStyle name="40% - Accent2 7" xfId="29010" hidden="1" xr:uid="{00000000-0005-0000-0000-000007140000}"/>
    <cellStyle name="40% - Accent2 7" xfId="29445" hidden="1" xr:uid="{00000000-0005-0000-0000-000006140000}"/>
    <cellStyle name="40% - Accent2 7" xfId="32158" hidden="1" xr:uid="{00000000-0005-0000-0000-00001D140000}"/>
    <cellStyle name="40% - Accent2 7" xfId="31802" hidden="1" xr:uid="{00000000-0005-0000-0000-00001F140000}"/>
    <cellStyle name="40% - Accent2 7" xfId="28705" hidden="1" xr:uid="{00000000-0005-0000-0000-000003140000}"/>
    <cellStyle name="40% - Accent2 7" xfId="19849" hidden="1" xr:uid="{00000000-0005-0000-0000-0000FA130000}"/>
    <cellStyle name="40% - Accent2 7" xfId="21892" hidden="1" xr:uid="{00000000-0005-0000-0000-0000FB130000}"/>
    <cellStyle name="40% - Accent2 7" xfId="14037" hidden="1" xr:uid="{00000000-0005-0000-0000-0000F6130000}"/>
    <cellStyle name="40% - Accent2 7" xfId="6657" hidden="1" xr:uid="{00000000-0005-0000-0000-0000EC130000}"/>
    <cellStyle name="40% - Accent2 7" xfId="6986" hidden="1" xr:uid="{00000000-0005-0000-0000-0000ED130000}"/>
    <cellStyle name="40% - Accent2 7" xfId="25071" hidden="1" xr:uid="{00000000-0005-0000-0000-0000FE130000}"/>
    <cellStyle name="40% - Accent2 7" xfId="25926" hidden="1" xr:uid="{00000000-0005-0000-0000-0000FF130000}"/>
    <cellStyle name="40% - Accent2 7" xfId="28472" hidden="1" xr:uid="{00000000-0005-0000-0000-000000140000}"/>
    <cellStyle name="40% - Accent2 7" xfId="31088" hidden="1" xr:uid="{00000000-0005-0000-0000-000016140000}"/>
    <cellStyle name="40% - Accent2 7" xfId="31167" hidden="1" xr:uid="{00000000-0005-0000-0000-000017140000}"/>
    <cellStyle name="40% - Accent2 7" xfId="33285" hidden="1" xr:uid="{00000000-0005-0000-0000-000029140000}"/>
    <cellStyle name="40% - Accent2 7" xfId="33363" hidden="1" xr:uid="{00000000-0005-0000-0000-00002A140000}"/>
    <cellStyle name="40% - Accent2 7" xfId="29129" hidden="1" xr:uid="{00000000-0005-0000-0000-00000D140000}"/>
    <cellStyle name="40% - Accent2 7" xfId="30097" hidden="1" xr:uid="{00000000-0005-0000-0000-00000E140000}"/>
    <cellStyle name="40% - Accent2 7" xfId="4370" hidden="1" xr:uid="{00000000-0005-0000-0000-0000F1130000}"/>
    <cellStyle name="40% - Accent2 7" xfId="31264" hidden="1" xr:uid="{00000000-0005-0000-0000-000018140000}"/>
    <cellStyle name="40% - Accent2 7" xfId="32298" hidden="1" xr:uid="{00000000-0005-0000-0000-000020140000}"/>
    <cellStyle name="40% - Accent2 7" xfId="31798" hidden="1" xr:uid="{00000000-0005-0000-0000-000021140000}"/>
    <cellStyle name="40% - Accent2 7" xfId="31497" hidden="1" xr:uid="{00000000-0005-0000-0000-00001B140000}"/>
    <cellStyle name="40% - Accent2 7" xfId="22760" hidden="1" xr:uid="{00000000-0005-0000-0000-0000FC130000}"/>
    <cellStyle name="40% - Accent2 7" xfId="23102" hidden="1" xr:uid="{00000000-0005-0000-0000-0000FD130000}"/>
    <cellStyle name="40% - Accent2 7" xfId="1437" hidden="1" xr:uid="{00000000-0005-0000-0000-0000EB130000}"/>
    <cellStyle name="40% - Accent2 7" xfId="1095" hidden="1" xr:uid="{00000000-0005-0000-0000-0000EA130000}"/>
    <cellStyle name="40% - Accent2 7" xfId="459" hidden="1" xr:uid="{00000000-0005-0000-0000-0000E8130000}"/>
    <cellStyle name="40% - Accent2 7" xfId="767" hidden="1" xr:uid="{00000000-0005-0000-0000-0000E9130000}"/>
    <cellStyle name="40% - Accent2 7" xfId="31419" hidden="1" xr:uid="{00000000-0005-0000-0000-00001A140000}"/>
    <cellStyle name="40% - Accent2 7" xfId="32081" hidden="1" xr:uid="{00000000-0005-0000-0000-00001C140000}"/>
    <cellStyle name="40% - Accent2 7" xfId="7625" hidden="1" xr:uid="{00000000-0005-0000-0000-0000F0130000}"/>
    <cellStyle name="40% - Accent2 7" xfId="18630" hidden="1" xr:uid="{00000000-0005-0000-0000-0000F8130000}"/>
    <cellStyle name="40% - Accent2 7" xfId="19507" hidden="1" xr:uid="{00000000-0005-0000-0000-0000F9130000}"/>
    <cellStyle name="40% - Accent2 7" xfId="13424" hidden="1" xr:uid="{00000000-0005-0000-0000-0000F3130000}"/>
    <cellStyle name="40% - Accent2 7" xfId="29506" hidden="1" xr:uid="{00000000-0005-0000-0000-000008140000}"/>
    <cellStyle name="40% - Accent2 7" xfId="29006" hidden="1" xr:uid="{00000000-0005-0000-0000-000009140000}"/>
    <cellStyle name="40% - Accent2 7" xfId="33700" hidden="1" xr:uid="{00000000-0005-0000-0000-00002D140000}"/>
    <cellStyle name="40% - Accent2 7" xfId="33622" hidden="1" xr:uid="{00000000-0005-0000-0000-00002C140000}"/>
    <cellStyle name="40% - Accent2 7" xfId="33959" hidden="1" xr:uid="{00000000-0005-0000-0000-00002F140000}"/>
    <cellStyle name="40% - Accent2 7" xfId="33880" hidden="1" xr:uid="{00000000-0005-0000-0000-00002E140000}"/>
    <cellStyle name="40% - Accent2 7" xfId="12532" hidden="1" xr:uid="{00000000-0005-0000-0000-0000F2130000}"/>
    <cellStyle name="40% - Accent2 7" xfId="13766" hidden="1" xr:uid="{00000000-0005-0000-0000-0000F4130000}"/>
    <cellStyle name="40% - Accent2 7" xfId="33543" hidden="1" xr:uid="{00000000-0005-0000-0000-00002B140000}"/>
    <cellStyle name="40% - Accent2 7" xfId="32669" hidden="1" xr:uid="{00000000-0005-0000-0000-000022140000}"/>
    <cellStyle name="40% - Accent2 7" xfId="32753" hidden="1" xr:uid="{00000000-0005-0000-0000-000023140000}"/>
    <cellStyle name="40% - Accent2 7" xfId="32237" hidden="1" xr:uid="{00000000-0005-0000-0000-00001E140000}"/>
    <cellStyle name="40% - Accent2 7" xfId="30830" hidden="1" xr:uid="{00000000-0005-0000-0000-000014140000}"/>
    <cellStyle name="40% - Accent2 7" xfId="30908" hidden="1" xr:uid="{00000000-0005-0000-0000-000015140000}"/>
    <cellStyle name="40% - Accent2 7" xfId="32889" hidden="1" xr:uid="{00000000-0005-0000-0000-000026140000}"/>
    <cellStyle name="40% - Accent2 7" xfId="32555" hidden="1" xr:uid="{00000000-0005-0000-0000-000027140000}"/>
    <cellStyle name="40% - Accent2 7" xfId="33205" hidden="1" xr:uid="{00000000-0005-0000-0000-000028140000}"/>
    <cellStyle name="40% - Accent2 7" xfId="29877" hidden="1" xr:uid="{00000000-0005-0000-0000-00000A140000}"/>
    <cellStyle name="40% - Accent2 7" xfId="29961" hidden="1" xr:uid="{00000000-0005-0000-0000-00000B140000}"/>
    <cellStyle name="40% - Accent2 7" xfId="7331" hidden="1" xr:uid="{00000000-0005-0000-0000-0000EE130000}"/>
    <cellStyle name="40% - Accent2 7" xfId="4392" hidden="1" xr:uid="{00000000-0005-0000-0000-0000EF130000}"/>
    <cellStyle name="40% - Accent2 7" xfId="28550" hidden="1" xr:uid="{00000000-0005-0000-0000-000001140000}"/>
    <cellStyle name="40% - Accent2 7" xfId="28627" hidden="1" xr:uid="{00000000-0005-0000-0000-000002140000}"/>
    <cellStyle name="40% - Accent2 7" xfId="31342" hidden="1" xr:uid="{00000000-0005-0000-0000-000019140000}"/>
    <cellStyle name="40% - Accent2 7" xfId="30039" hidden="1" xr:uid="{00000000-0005-0000-0000-00000C140000}"/>
    <cellStyle name="40% - Accent2 7" xfId="5374" hidden="1" xr:uid="{00000000-0005-0000-0000-0000F5130000}"/>
    <cellStyle name="40% - Accent2 7" xfId="11639" hidden="1" xr:uid="{00000000-0005-0000-0000-0000F7130000}"/>
    <cellStyle name="40% - Accent2 7" xfId="29763" hidden="1" xr:uid="{00000000-0005-0000-0000-00000F140000}"/>
    <cellStyle name="40% - Accent2 7" xfId="32831" hidden="1" xr:uid="{00000000-0005-0000-0000-000024140000}"/>
    <cellStyle name="40% - Accent2 7" xfId="31921" hidden="1" xr:uid="{00000000-0005-0000-0000-000025140000}"/>
    <cellStyle name="40% - Accent2 7" xfId="30751" hidden="1" xr:uid="{00000000-0005-0000-0000-000013140000}"/>
    <cellStyle name="40% - Accent2 7" xfId="30571" hidden="1" xr:uid="{00000000-0005-0000-0000-000012140000}"/>
    <cellStyle name="40% - Accent2 7" xfId="30413" hidden="1" xr:uid="{00000000-0005-0000-0000-000010140000}"/>
    <cellStyle name="40% - Accent2 7" xfId="30493" hidden="1" xr:uid="{00000000-0005-0000-0000-000011140000}"/>
    <cellStyle name="40% - Accent2 8" xfId="29374" hidden="1" xr:uid="{00000000-0005-0000-0000-00004D140000}"/>
    <cellStyle name="40% - Accent2 8" xfId="32685" hidden="1" xr:uid="{00000000-0005-0000-0000-00006A140000}"/>
    <cellStyle name="40% - Accent2 8" xfId="29704" hidden="1" xr:uid="{00000000-0005-0000-0000-00004F140000}"/>
    <cellStyle name="40% - Accent2 8" xfId="29103" hidden="1" xr:uid="{00000000-0005-0000-0000-000050140000}"/>
    <cellStyle name="40% - Accent2 8" xfId="32245" hidden="1" xr:uid="{00000000-0005-0000-0000-000066140000}"/>
    <cellStyle name="40% - Accent2 8" xfId="32496" hidden="1" xr:uid="{00000000-0005-0000-0000-000067140000}"/>
    <cellStyle name="40% - Accent2 8" xfId="22478" hidden="1" xr:uid="{00000000-0005-0000-0000-000043140000}"/>
    <cellStyle name="40% - Accent2 8" xfId="7030" hidden="1" xr:uid="{00000000-0005-0000-0000-000035140000}"/>
    <cellStyle name="40% - Accent2 8" xfId="7375" hidden="1" xr:uid="{00000000-0005-0000-0000-000036140000}"/>
    <cellStyle name="40% - Accent2 8" xfId="10623" hidden="1" xr:uid="{00000000-0005-0000-0000-000037140000}"/>
    <cellStyle name="40% - Accent2 8" xfId="5149" hidden="1" xr:uid="{00000000-0005-0000-0000-000038140000}"/>
    <cellStyle name="40% - Accent2 8" xfId="30425" hidden="1" xr:uid="{00000000-0005-0000-0000-000058140000}"/>
    <cellStyle name="40% - Accent2 8" xfId="28559" hidden="1" xr:uid="{00000000-0005-0000-0000-000049140000}"/>
    <cellStyle name="40% - Accent2 8" xfId="33967" hidden="1" xr:uid="{00000000-0005-0000-0000-000077140000}"/>
    <cellStyle name="40% - Accent2 8" xfId="31351" hidden="1" xr:uid="{00000000-0005-0000-0000-000061140000}"/>
    <cellStyle name="40% - Accent2 8" xfId="30579" hidden="1" xr:uid="{00000000-0005-0000-0000-00005A140000}"/>
    <cellStyle name="40% - Accent2 8" xfId="33371" hidden="1" xr:uid="{00000000-0005-0000-0000-000072140000}"/>
    <cellStyle name="40% - Accent2 8" xfId="33554" hidden="1" xr:uid="{00000000-0005-0000-0000-000073140000}"/>
    <cellStyle name="40% - Accent2 8" xfId="29061" hidden="1" xr:uid="{00000000-0005-0000-0000-000056140000}"/>
    <cellStyle name="40% - Accent2 8" xfId="29087" hidden="1" xr:uid="{00000000-0005-0000-0000-000057140000}"/>
    <cellStyle name="40% - Accent2 8" xfId="13144" hidden="1" xr:uid="{00000000-0005-0000-0000-00003A140000}"/>
    <cellStyle name="40% - Accent2 8" xfId="13468" hidden="1" xr:uid="{00000000-0005-0000-0000-00003B140000}"/>
    <cellStyle name="40% - Accent2 8" xfId="31838" hidden="1" xr:uid="{00000000-0005-0000-0000-000069140000}"/>
    <cellStyle name="40% - Accent2 8" xfId="23146" hidden="1" xr:uid="{00000000-0005-0000-0000-000045140000}"/>
    <cellStyle name="40% - Accent2 8" xfId="25646" hidden="1" xr:uid="{00000000-0005-0000-0000-000046140000}"/>
    <cellStyle name="40% - Accent2 8" xfId="25970" hidden="1" xr:uid="{00000000-0005-0000-0000-000047140000}"/>
    <cellStyle name="40% - Accent2 8" xfId="28485" hidden="1" xr:uid="{00000000-0005-0000-0000-000048140000}"/>
    <cellStyle name="40% - Accent2 8" xfId="1481" hidden="1" xr:uid="{00000000-0005-0000-0000-000033140000}"/>
    <cellStyle name="40% - Accent2 8" xfId="6705" hidden="1" xr:uid="{00000000-0005-0000-0000-000034140000}"/>
    <cellStyle name="40% - Accent2 8" xfId="31895" hidden="1" xr:uid="{00000000-0005-0000-0000-000068140000}"/>
    <cellStyle name="40% - Accent2 8" xfId="815" hidden="1" xr:uid="{00000000-0005-0000-0000-000031140000}"/>
    <cellStyle name="40% - Accent2 8" xfId="32839" hidden="1" xr:uid="{00000000-0005-0000-0000-00006C140000}"/>
    <cellStyle name="40% - Accent2 8" xfId="32090" hidden="1" xr:uid="{00000000-0005-0000-0000-000064140000}"/>
    <cellStyle name="40% - Accent2 8" xfId="32166" hidden="1" xr:uid="{00000000-0005-0000-0000-000065140000}"/>
    <cellStyle name="40% - Accent2 8" xfId="19551" hidden="1" xr:uid="{00000000-0005-0000-0000-000041140000}"/>
    <cellStyle name="40% - Accent2 8" xfId="29046" hidden="1" xr:uid="{00000000-0005-0000-0000-000051140000}"/>
    <cellStyle name="40% - Accent2 8" xfId="29893" hidden="1" xr:uid="{00000000-0005-0000-0000-000052140000}"/>
    <cellStyle name="40% - Accent2 8" xfId="29969" hidden="1" xr:uid="{00000000-0005-0000-0000-000053140000}"/>
    <cellStyle name="40% - Accent2 8" xfId="30047" hidden="1" xr:uid="{00000000-0005-0000-0000-000054140000}"/>
    <cellStyle name="40% - Accent2 8" xfId="33630" hidden="1" xr:uid="{00000000-0005-0000-0000-000074140000}"/>
    <cellStyle name="40% - Accent2 8" xfId="33708" hidden="1" xr:uid="{00000000-0005-0000-0000-000075140000}"/>
    <cellStyle name="40% - Accent2 8" xfId="19225" hidden="1" xr:uid="{00000000-0005-0000-0000-000040140000}"/>
    <cellStyle name="40% - Accent2 8" xfId="33891" hidden="1" xr:uid="{00000000-0005-0000-0000-000076140000}"/>
    <cellStyle name="40% - Accent2 8" xfId="22804" hidden="1" xr:uid="{00000000-0005-0000-0000-000044140000}"/>
    <cellStyle name="40% - Accent2 8" xfId="13810" hidden="1" xr:uid="{00000000-0005-0000-0000-00003C140000}"/>
    <cellStyle name="40% - Accent2 8" xfId="16846" hidden="1" xr:uid="{00000000-0005-0000-0000-00003D140000}"/>
    <cellStyle name="40% - Accent2 8" xfId="32761" hidden="1" xr:uid="{00000000-0005-0000-0000-00006B140000}"/>
    <cellStyle name="40% - Accent2 8" xfId="30916" hidden="1" xr:uid="{00000000-0005-0000-0000-00005D140000}"/>
    <cellStyle name="40% - Accent2 8" xfId="31099" hidden="1" xr:uid="{00000000-0005-0000-0000-00005E140000}"/>
    <cellStyle name="40% - Accent2 8" xfId="31175" hidden="1" xr:uid="{00000000-0005-0000-0000-00005F140000}"/>
    <cellStyle name="40% - Accent2 8" xfId="31277" hidden="1" xr:uid="{00000000-0005-0000-0000-000060140000}"/>
    <cellStyle name="40% - Accent2 8" xfId="29298" hidden="1" xr:uid="{00000000-0005-0000-0000-00004C140000}"/>
    <cellStyle name="40% - Accent2 8" xfId="33293" hidden="1" xr:uid="{00000000-0005-0000-0000-000071140000}"/>
    <cellStyle name="40% - Accent2 8" xfId="493" hidden="1" xr:uid="{00000000-0005-0000-0000-000030140000}"/>
    <cellStyle name="40% - Accent2 8" xfId="30268" hidden="1" xr:uid="{00000000-0005-0000-0000-000055140000}"/>
    <cellStyle name="40% - Accent2 8" xfId="29453" hidden="1" xr:uid="{00000000-0005-0000-0000-00004E140000}"/>
    <cellStyle name="40% - Accent2 8" xfId="4734" hidden="1" xr:uid="{00000000-0005-0000-0000-000039140000}"/>
    <cellStyle name="40% - Accent2 8" xfId="1139" hidden="1" xr:uid="{00000000-0005-0000-0000-000032140000}"/>
    <cellStyle name="40% - Accent2 8" xfId="28635" hidden="1" xr:uid="{00000000-0005-0000-0000-00004A140000}"/>
    <cellStyle name="40% - Accent2 8" xfId="28713" hidden="1" xr:uid="{00000000-0005-0000-0000-00004B140000}"/>
    <cellStyle name="40% - Accent2 8" xfId="31427" hidden="1" xr:uid="{00000000-0005-0000-0000-000062140000}"/>
    <cellStyle name="40% - Accent2 8" xfId="31505" hidden="1" xr:uid="{00000000-0005-0000-0000-000063140000}"/>
    <cellStyle name="40% - Accent2 8" xfId="5022" hidden="1" xr:uid="{00000000-0005-0000-0000-00003F140000}"/>
    <cellStyle name="40% - Accent2 8" xfId="33060" hidden="1" xr:uid="{00000000-0005-0000-0000-00006D140000}"/>
    <cellStyle name="40% - Accent2 8" xfId="31853" hidden="1" xr:uid="{00000000-0005-0000-0000-00006E140000}"/>
    <cellStyle name="40% - Accent2 8" xfId="31879" hidden="1" xr:uid="{00000000-0005-0000-0000-00006F140000}"/>
    <cellStyle name="40% - Accent2 8" xfId="33217" hidden="1" xr:uid="{00000000-0005-0000-0000-000070140000}"/>
    <cellStyle name="40% - Accent2 8" xfId="30762" hidden="1" xr:uid="{00000000-0005-0000-0000-00005B140000}"/>
    <cellStyle name="40% - Accent2 8" xfId="30838" hidden="1" xr:uid="{00000000-0005-0000-0000-00005C140000}"/>
    <cellStyle name="40% - Accent2 8" xfId="4835" hidden="1" xr:uid="{00000000-0005-0000-0000-00003E140000}"/>
    <cellStyle name="40% - Accent2 8" xfId="19893" hidden="1" xr:uid="{00000000-0005-0000-0000-000042140000}"/>
    <cellStyle name="40% - Accent2 8" xfId="30501" hidden="1" xr:uid="{00000000-0005-0000-0000-000059140000}"/>
    <cellStyle name="40% - Accent2 9" xfId="29466" hidden="1" xr:uid="{00000000-0005-0000-0000-000096140000}"/>
    <cellStyle name="40% - Accent2 9" xfId="32698" hidden="1" xr:uid="{00000000-0005-0000-0000-0000B2140000}"/>
    <cellStyle name="40% - Accent2 9" xfId="5967" hidden="1" xr:uid="{00000000-0005-0000-0000-000080140000}"/>
    <cellStyle name="40% - Accent2 9" xfId="4989" hidden="1" xr:uid="{00000000-0005-0000-0000-000081140000}"/>
    <cellStyle name="40% - Accent2 9" xfId="1174" hidden="1" xr:uid="{00000000-0005-0000-0000-00007A140000}"/>
    <cellStyle name="40% - Accent2 9" xfId="1516" hidden="1" xr:uid="{00000000-0005-0000-0000-00007B140000}"/>
    <cellStyle name="40% - Accent2 9" xfId="6743" hidden="1" xr:uid="{00000000-0005-0000-0000-00007C140000}"/>
    <cellStyle name="40% - Accent2 9" xfId="7065" hidden="1" xr:uid="{00000000-0005-0000-0000-00007D140000}"/>
    <cellStyle name="40% - Accent2 9" xfId="7411" hidden="1" xr:uid="{00000000-0005-0000-0000-00007E140000}"/>
    <cellStyle name="40% - Accent2 9" xfId="10697" hidden="1" xr:uid="{00000000-0005-0000-0000-00007F140000}"/>
    <cellStyle name="40% - Accent2 9" xfId="22517" hidden="1" xr:uid="{00000000-0005-0000-0000-00008B140000}"/>
    <cellStyle name="40% - Accent2 9" xfId="22839" hidden="1" xr:uid="{00000000-0005-0000-0000-00008C140000}"/>
    <cellStyle name="40% - Accent2 9" xfId="30592" hidden="1" xr:uid="{00000000-0005-0000-0000-0000A2140000}"/>
    <cellStyle name="40% - Accent2 9" xfId="33904" hidden="1" xr:uid="{00000000-0005-0000-0000-0000BE140000}"/>
    <cellStyle name="40% - Accent2 9" xfId="30438" hidden="1" xr:uid="{00000000-0005-0000-0000-0000A0140000}"/>
    <cellStyle name="40% - Accent2 9" xfId="13182" hidden="1" xr:uid="{00000000-0005-0000-0000-000082140000}"/>
    <cellStyle name="40% - Accent2 9" xfId="13503" hidden="1" xr:uid="{00000000-0005-0000-0000-000083140000}"/>
    <cellStyle name="40% - Accent2 9" xfId="13845" hidden="1" xr:uid="{00000000-0005-0000-0000-000084140000}"/>
    <cellStyle name="40% - Accent2 9" xfId="16907" hidden="1" xr:uid="{00000000-0005-0000-0000-000085140000}"/>
    <cellStyle name="40% - Accent2 9" xfId="8255" hidden="1" xr:uid="{00000000-0005-0000-0000-000086140000}"/>
    <cellStyle name="40% - Accent2 9" xfId="5362" hidden="1" xr:uid="{00000000-0005-0000-0000-000087140000}"/>
    <cellStyle name="40% - Accent2 9" xfId="28726" hidden="1" xr:uid="{00000000-0005-0000-0000-000093140000}"/>
    <cellStyle name="40% - Accent2 9" xfId="29311" hidden="1" xr:uid="{00000000-0005-0000-0000-000094140000}"/>
    <cellStyle name="40% - Accent2 9" xfId="23181" hidden="1" xr:uid="{00000000-0005-0000-0000-00008D140000}"/>
    <cellStyle name="40% - Accent2 9" xfId="25684" hidden="1" xr:uid="{00000000-0005-0000-0000-00008E140000}"/>
    <cellStyle name="40% - Accent2 9" xfId="26005" hidden="1" xr:uid="{00000000-0005-0000-0000-00008F140000}"/>
    <cellStyle name="40% - Accent2 9" xfId="28498" hidden="1" xr:uid="{00000000-0005-0000-0000-000090140000}"/>
    <cellStyle name="40% - Accent2 9" xfId="28572" hidden="1" xr:uid="{00000000-0005-0000-0000-000091140000}"/>
    <cellStyle name="40% - Accent2 9" xfId="28648" hidden="1" xr:uid="{00000000-0005-0000-0000-000092140000}"/>
    <cellStyle name="40% - Accent2 9" xfId="32774" hidden="1" xr:uid="{00000000-0005-0000-0000-0000B3140000}"/>
    <cellStyle name="40% - Accent2 9" xfId="529" hidden="1" xr:uid="{00000000-0005-0000-0000-000078140000}"/>
    <cellStyle name="40% - Accent2 9" xfId="31871" hidden="1" xr:uid="{00000000-0005-0000-0000-0000B1140000}"/>
    <cellStyle name="40% - Accent2 9" xfId="29559" hidden="1" xr:uid="{00000000-0005-0000-0000-00009E140000}"/>
    <cellStyle name="40% - Accent2 9" xfId="29128" hidden="1" xr:uid="{00000000-0005-0000-0000-00009F140000}"/>
    <cellStyle name="40% - Accent2 9" xfId="29206" hidden="1" xr:uid="{00000000-0005-0000-0000-000098140000}"/>
    <cellStyle name="40% - Accent2 9" xfId="29079" hidden="1" xr:uid="{00000000-0005-0000-0000-000099140000}"/>
    <cellStyle name="40% - Accent2 9" xfId="29906" hidden="1" xr:uid="{00000000-0005-0000-0000-00009A140000}"/>
    <cellStyle name="40% - Accent2 9" xfId="29982" hidden="1" xr:uid="{00000000-0005-0000-0000-00009B140000}"/>
    <cellStyle name="40% - Accent2 9" xfId="30060" hidden="1" xr:uid="{00000000-0005-0000-0000-00009C140000}"/>
    <cellStyle name="40% - Accent2 9" xfId="30274" hidden="1" xr:uid="{00000000-0005-0000-0000-00009D140000}"/>
    <cellStyle name="40% - Accent2 9" xfId="19928" hidden="1" xr:uid="{00000000-0005-0000-0000-00008A140000}"/>
    <cellStyle name="40% - Accent2 9" xfId="33980" hidden="1" xr:uid="{00000000-0005-0000-0000-0000BF140000}"/>
    <cellStyle name="40% - Accent2 9" xfId="19264" hidden="1" xr:uid="{00000000-0005-0000-0000-000088140000}"/>
    <cellStyle name="40% - Accent2 9" xfId="31364" hidden="1" xr:uid="{00000000-0005-0000-0000-0000A9140000}"/>
    <cellStyle name="40% - Accent2 9" xfId="31440" hidden="1" xr:uid="{00000000-0005-0000-0000-0000AA140000}"/>
    <cellStyle name="40% - Accent2 9" xfId="30775" hidden="1" xr:uid="{00000000-0005-0000-0000-0000A3140000}"/>
    <cellStyle name="40% - Accent2 9" xfId="30851" hidden="1" xr:uid="{00000000-0005-0000-0000-0000A4140000}"/>
    <cellStyle name="40% - Accent2 9" xfId="30929" hidden="1" xr:uid="{00000000-0005-0000-0000-0000A5140000}"/>
    <cellStyle name="40% - Accent2 9" xfId="31112" hidden="1" xr:uid="{00000000-0005-0000-0000-0000A6140000}"/>
    <cellStyle name="40% - Accent2 9" xfId="31188" hidden="1" xr:uid="{00000000-0005-0000-0000-0000A7140000}"/>
    <cellStyle name="40% - Accent2 9" xfId="31290" hidden="1" xr:uid="{00000000-0005-0000-0000-0000A8140000}"/>
    <cellStyle name="40% - Accent2 9" xfId="32852" hidden="1" xr:uid="{00000000-0005-0000-0000-0000B4140000}"/>
    <cellStyle name="40% - Accent2 9" xfId="33066" hidden="1" xr:uid="{00000000-0005-0000-0000-0000B5140000}"/>
    <cellStyle name="40% - Accent2 9" xfId="29714" hidden="1" xr:uid="{00000000-0005-0000-0000-000097140000}"/>
    <cellStyle name="40% - Accent2 9" xfId="853" hidden="1" xr:uid="{00000000-0005-0000-0000-000079140000}"/>
    <cellStyle name="40% - Accent2 9" xfId="29387" hidden="1" xr:uid="{00000000-0005-0000-0000-000095140000}"/>
    <cellStyle name="40% - Accent2 9" xfId="31518" hidden="1" xr:uid="{00000000-0005-0000-0000-0000AB140000}"/>
    <cellStyle name="40% - Accent2 9" xfId="32103" hidden="1" xr:uid="{00000000-0005-0000-0000-0000AC140000}"/>
    <cellStyle name="40% - Accent2 9" xfId="32179" hidden="1" xr:uid="{00000000-0005-0000-0000-0000AD140000}"/>
    <cellStyle name="40% - Accent2 9" xfId="32258" hidden="1" xr:uid="{00000000-0005-0000-0000-0000AE140000}"/>
    <cellStyle name="40% - Accent2 9" xfId="32506" hidden="1" xr:uid="{00000000-0005-0000-0000-0000AF140000}"/>
    <cellStyle name="40% - Accent2 9" xfId="31998" hidden="1" xr:uid="{00000000-0005-0000-0000-0000B0140000}"/>
    <cellStyle name="40% - Accent2 9" xfId="33643" hidden="1" xr:uid="{00000000-0005-0000-0000-0000BC140000}"/>
    <cellStyle name="40% - Accent2 9" xfId="33721" hidden="1" xr:uid="{00000000-0005-0000-0000-0000BD140000}"/>
    <cellStyle name="40% - Accent2 9" xfId="32351" hidden="1" xr:uid="{00000000-0005-0000-0000-0000B6140000}"/>
    <cellStyle name="40% - Accent2 9" xfId="31920" hidden="1" xr:uid="{00000000-0005-0000-0000-0000B7140000}"/>
    <cellStyle name="40% - Accent2 9" xfId="33230" hidden="1" xr:uid="{00000000-0005-0000-0000-0000B8140000}"/>
    <cellStyle name="40% - Accent2 9" xfId="33306" hidden="1" xr:uid="{00000000-0005-0000-0000-0000B9140000}"/>
    <cellStyle name="40% - Accent2 9" xfId="33384" hidden="1" xr:uid="{00000000-0005-0000-0000-0000BA140000}"/>
    <cellStyle name="40% - Accent2 9" xfId="33567" hidden="1" xr:uid="{00000000-0005-0000-0000-0000BB140000}"/>
    <cellStyle name="40% - Accent2 9" xfId="19586" hidden="1" xr:uid="{00000000-0005-0000-0000-000089140000}"/>
    <cellStyle name="40% - Accent2 9" xfId="30514" hidden="1" xr:uid="{00000000-0005-0000-0000-0000A1140000}"/>
    <cellStyle name="40% - Accent3" xfId="14253" builtinId="39" hidden="1" customBuiltin="1"/>
    <cellStyle name="40% - Accent3" xfId="375" builtinId="39" hidden="1" customBuiltin="1"/>
    <cellStyle name="40% - Accent3" xfId="269" builtinId="39" hidden="1" customBuiltin="1"/>
    <cellStyle name="40% - Accent3" xfId="306" builtinId="39" hidden="1" customBuiltin="1"/>
    <cellStyle name="40% - Accent3" xfId="340" builtinId="39" hidden="1" customBuiltin="1"/>
    <cellStyle name="40% - Accent3" xfId="78" builtinId="39" hidden="1" customBuiltin="1"/>
    <cellStyle name="40% - Accent3" xfId="113" builtinId="39" hidden="1" customBuiltin="1"/>
    <cellStyle name="40% - Accent3" xfId="156" builtinId="39" hidden="1" customBuiltin="1"/>
    <cellStyle name="40% - Accent3" xfId="198" builtinId="39" hidden="1" customBuiltin="1"/>
    <cellStyle name="40% - Accent3" xfId="232" builtinId="39" hidden="1" customBuiltin="1"/>
    <cellStyle name="40% - Accent3" xfId="3960" builtinId="39" hidden="1" customBuiltin="1"/>
    <cellStyle name="40% - Accent3" xfId="7694" builtinId="39" hidden="1" customBuiltin="1"/>
    <cellStyle name="40% - Accent3" xfId="10807" builtinId="39" hidden="1" customBuiltin="1"/>
    <cellStyle name="40% - Accent3" xfId="3926" builtinId="39" hidden="1" customBuiltin="1"/>
    <cellStyle name="40% - Accent3" xfId="4266" builtinId="39" hidden="1" customBuiltin="1"/>
    <cellStyle name="40% - Accent3" xfId="3997" builtinId="39" hidden="1" customBuiltin="1"/>
    <cellStyle name="40% - Accent3" xfId="4034" builtinId="39" hidden="1" customBuiltin="1"/>
    <cellStyle name="40% - Accent3" xfId="4068" builtinId="39" hidden="1" customBuiltin="1"/>
    <cellStyle name="40% - Accent3" xfId="4816" builtinId="39" hidden="1" customBuiltin="1"/>
    <cellStyle name="40% - Accent3" xfId="7799" builtinId="39" hidden="1" customBuiltin="1"/>
    <cellStyle name="40% - Accent3" xfId="7901" builtinId="39" hidden="1" customBuiltin="1"/>
    <cellStyle name="40% - Accent3" xfId="5896" builtinId="39" hidden="1" customBuiltin="1"/>
    <cellStyle name="40% - Accent3" xfId="6057" builtinId="39" hidden="1" customBuiltin="1"/>
    <cellStyle name="40% - Accent3" xfId="4339" builtinId="39" hidden="1" customBuiltin="1"/>
    <cellStyle name="40% - Accent3" xfId="8347" builtinId="39" hidden="1" customBuiltin="1"/>
    <cellStyle name="40% - Accent3" xfId="10825" builtinId="39" hidden="1" customBuiltin="1"/>
    <cellStyle name="40% - Accent3" xfId="6645" builtinId="39" hidden="1" customBuiltin="1"/>
    <cellStyle name="40% - Accent3" xfId="14177" builtinId="39" hidden="1" customBuiltin="1"/>
    <cellStyle name="40% - Accent3" xfId="5860" builtinId="39" hidden="1" customBuiltin="1"/>
    <cellStyle name="40% - Accent3" xfId="4242" builtinId="39" hidden="1" customBuiltin="1"/>
    <cellStyle name="40% - Accent3" xfId="4528" builtinId="39" hidden="1" customBuiltin="1"/>
    <cellStyle name="40% - Accent3" xfId="30" builtinId="39" hidden="1" customBuiltin="1"/>
    <cellStyle name="40% - Accent3" xfId="14640" builtinId="39" hidden="1" customBuiltin="1"/>
    <cellStyle name="40% - Accent3" xfId="5671" builtinId="39" hidden="1" customBuiltin="1"/>
    <cellStyle name="40% - Accent3" xfId="8295" builtinId="39" hidden="1" customBuiltin="1"/>
    <cellStyle name="40% - Accent3" xfId="14796" builtinId="39" hidden="1" customBuiltin="1"/>
    <cellStyle name="40% - Accent3" xfId="10757" builtinId="39" hidden="1" customBuiltin="1"/>
    <cellStyle name="40% - Accent3" xfId="17015" builtinId="39" hidden="1" customBuiltin="1"/>
    <cellStyle name="40% - Accent3" xfId="5338" builtinId="39" hidden="1" customBuiltin="1"/>
    <cellStyle name="40% - Accent3" xfId="12871" builtinId="39" hidden="1" customBuiltin="1"/>
    <cellStyle name="40% - Accent3" xfId="11343" builtinId="39" hidden="1" customBuiltin="1"/>
    <cellStyle name="40% - Accent3" xfId="11714" builtinId="39" hidden="1" customBuiltin="1"/>
    <cellStyle name="40% - Accent3" xfId="6270" builtinId="39" hidden="1" customBuiltin="1"/>
    <cellStyle name="40% - Accent3" xfId="4641" builtinId="39" hidden="1" customBuiltin="1"/>
    <cellStyle name="40% - Accent3" xfId="9199" builtinId="39" hidden="1" customBuiltin="1"/>
    <cellStyle name="40% - Accent3" xfId="6003" builtinId="39" hidden="1" customBuiltin="1"/>
    <cellStyle name="40% - Accent3" xfId="14053" builtinId="39" hidden="1" customBuiltin="1"/>
    <cellStyle name="40% - Accent3" xfId="16961" builtinId="39" hidden="1" customBuiltin="1"/>
    <cellStyle name="40% - Accent3" xfId="4094" builtinId="39" hidden="1" customBuiltin="1"/>
    <cellStyle name="40% - Accent3" xfId="11468" builtinId="39" hidden="1" customBuiltin="1"/>
    <cellStyle name="40% - Accent3" xfId="4575" builtinId="39" hidden="1" customBuiltin="1"/>
    <cellStyle name="40% - Accent3" xfId="8524" builtinId="39" hidden="1" customBuiltin="1"/>
    <cellStyle name="40% - Accent3 10" xfId="32181" hidden="1" xr:uid="{00000000-0005-0000-0000-000029150000}"/>
    <cellStyle name="40% - Accent3 10" xfId="1520" hidden="1" xr:uid="{00000000-0005-0000-0000-0000F7140000}"/>
    <cellStyle name="40% - Accent3 10" xfId="6747" hidden="1" xr:uid="{00000000-0005-0000-0000-0000F8140000}"/>
    <cellStyle name="40% - Accent3 10" xfId="857" hidden="1" xr:uid="{00000000-0005-0000-0000-0000F5140000}"/>
    <cellStyle name="40% - Accent3 10" xfId="1178" hidden="1" xr:uid="{00000000-0005-0000-0000-0000F6140000}"/>
    <cellStyle name="40% - Accent3 10" xfId="5558" hidden="1" xr:uid="{00000000-0005-0000-0000-0000FD140000}"/>
    <cellStyle name="40% - Accent3 10" xfId="23185" hidden="1" xr:uid="{00000000-0005-0000-0000-000009150000}"/>
    <cellStyle name="40% - Accent3 10" xfId="25688" hidden="1" xr:uid="{00000000-0005-0000-0000-00000A150000}"/>
    <cellStyle name="40% - Accent3 10" xfId="26009" hidden="1" xr:uid="{00000000-0005-0000-0000-00000B150000}"/>
    <cellStyle name="40% - Accent3 10" xfId="8342" hidden="1" xr:uid="{00000000-0005-0000-0000-000002150000}"/>
    <cellStyle name="40% - Accent3 10" xfId="5614" hidden="1" xr:uid="{00000000-0005-0000-0000-000003150000}"/>
    <cellStyle name="40% - Accent3 10" xfId="19268" hidden="1" xr:uid="{00000000-0005-0000-0000-000004150000}"/>
    <cellStyle name="40% - Accent3 10" xfId="19590" hidden="1" xr:uid="{00000000-0005-0000-0000-000005150000}"/>
    <cellStyle name="40% - Accent3 10" xfId="19932" hidden="1" xr:uid="{00000000-0005-0000-0000-000006150000}"/>
    <cellStyle name="40% - Accent3 10" xfId="22521" hidden="1" xr:uid="{00000000-0005-0000-0000-000007150000}"/>
    <cellStyle name="40% - Accent3 10" xfId="22843" hidden="1" xr:uid="{00000000-0005-0000-0000-000008150000}"/>
    <cellStyle name="40% - Accent3 10" xfId="7069" hidden="1" xr:uid="{00000000-0005-0000-0000-0000F9140000}"/>
    <cellStyle name="40% - Accent3 10" xfId="29567" hidden="1" xr:uid="{00000000-0005-0000-0000-00001A150000}"/>
    <cellStyle name="40% - Accent3 10" xfId="33982" hidden="1" xr:uid="{00000000-0005-0000-0000-00003B150000}"/>
    <cellStyle name="40% - Accent3 10" xfId="30594" hidden="1" xr:uid="{00000000-0005-0000-0000-00001E150000}"/>
    <cellStyle name="40% - Accent3 10" xfId="28500" hidden="1" xr:uid="{00000000-0005-0000-0000-00000C150000}"/>
    <cellStyle name="40% - Accent3 10" xfId="29168" hidden="1" xr:uid="{00000000-0005-0000-0000-00001B150000}"/>
    <cellStyle name="40% - Accent3 10" xfId="30440" hidden="1" xr:uid="{00000000-0005-0000-0000-00001C150000}"/>
    <cellStyle name="40% - Accent3 10" xfId="30516" hidden="1" xr:uid="{00000000-0005-0000-0000-00001D150000}"/>
    <cellStyle name="40% - Accent3 10" xfId="16966" hidden="1" xr:uid="{00000000-0005-0000-0000-000001150000}"/>
    <cellStyle name="40% - Accent3 10" xfId="28728" hidden="1" xr:uid="{00000000-0005-0000-0000-00000F150000}"/>
    <cellStyle name="40% - Accent3 10" xfId="29313" hidden="1" xr:uid="{00000000-0005-0000-0000-000010150000}"/>
    <cellStyle name="40% - Accent3 10" xfId="28574" hidden="1" xr:uid="{00000000-0005-0000-0000-00000D150000}"/>
    <cellStyle name="40% - Accent3 10" xfId="28650" hidden="1" xr:uid="{00000000-0005-0000-0000-00000E150000}"/>
    <cellStyle name="40% - Accent3 10" xfId="32105" hidden="1" xr:uid="{00000000-0005-0000-0000-000028150000}"/>
    <cellStyle name="40% - Accent3 10" xfId="31292" hidden="1" xr:uid="{00000000-0005-0000-0000-000024150000}"/>
    <cellStyle name="40% - Accent3 10" xfId="31366" hidden="1" xr:uid="{00000000-0005-0000-0000-000025150000}"/>
    <cellStyle name="40% - Accent3 10" xfId="31442" hidden="1" xr:uid="{00000000-0005-0000-0000-000026150000}"/>
    <cellStyle name="40% - Accent3 10" xfId="32260" hidden="1" xr:uid="{00000000-0005-0000-0000-00002A150000}"/>
    <cellStyle name="40% - Accent3 10" xfId="30062" hidden="1" xr:uid="{00000000-0005-0000-0000-000018150000}"/>
    <cellStyle name="40% - Accent3 10" xfId="30284" hidden="1" xr:uid="{00000000-0005-0000-0000-000019150000}"/>
    <cellStyle name="40% - Accent3 10" xfId="29908" hidden="1" xr:uid="{00000000-0005-0000-0000-000016150000}"/>
    <cellStyle name="40% - Accent3 10" xfId="29984" hidden="1" xr:uid="{00000000-0005-0000-0000-000017150000}"/>
    <cellStyle name="40% - Accent3 10" xfId="13186" hidden="1" xr:uid="{00000000-0005-0000-0000-0000FE140000}"/>
    <cellStyle name="40% - Accent3 10" xfId="7415" hidden="1" xr:uid="{00000000-0005-0000-0000-0000FA140000}"/>
    <cellStyle name="40% - Accent3 10" xfId="10762" hidden="1" xr:uid="{00000000-0005-0000-0000-0000FB140000}"/>
    <cellStyle name="40% - Accent3 10" xfId="5195" hidden="1" xr:uid="{00000000-0005-0000-0000-0000FC140000}"/>
    <cellStyle name="40% - Accent3 10" xfId="13849" hidden="1" xr:uid="{00000000-0005-0000-0000-000000150000}"/>
    <cellStyle name="40% - Accent3 10" xfId="30931" hidden="1" xr:uid="{00000000-0005-0000-0000-000021150000}"/>
    <cellStyle name="40% - Accent3 10" xfId="31114" hidden="1" xr:uid="{00000000-0005-0000-0000-000022150000}"/>
    <cellStyle name="40% - Accent3 10" xfId="30777" hidden="1" xr:uid="{00000000-0005-0000-0000-00001F150000}"/>
    <cellStyle name="40% - Accent3 10" xfId="30853" hidden="1" xr:uid="{00000000-0005-0000-0000-000020150000}"/>
    <cellStyle name="40% - Accent3 10" xfId="31520" hidden="1" xr:uid="{00000000-0005-0000-0000-000027150000}"/>
    <cellStyle name="40% - Accent3 10" xfId="31960" hidden="1" xr:uid="{00000000-0005-0000-0000-000033150000}"/>
    <cellStyle name="40% - Accent3 10" xfId="33232" hidden="1" xr:uid="{00000000-0005-0000-0000-000034150000}"/>
    <cellStyle name="40% - Accent3 10" xfId="33308" hidden="1" xr:uid="{00000000-0005-0000-0000-000035150000}"/>
    <cellStyle name="40% - Accent3 10" xfId="31898" hidden="1" xr:uid="{00000000-0005-0000-0000-00002C150000}"/>
    <cellStyle name="40% - Accent3 10" xfId="31952" hidden="1" xr:uid="{00000000-0005-0000-0000-00002D150000}"/>
    <cellStyle name="40% - Accent3 10" xfId="32700" hidden="1" xr:uid="{00000000-0005-0000-0000-00002E150000}"/>
    <cellStyle name="40% - Accent3 10" xfId="32776" hidden="1" xr:uid="{00000000-0005-0000-0000-00002F150000}"/>
    <cellStyle name="40% - Accent3 10" xfId="32854" hidden="1" xr:uid="{00000000-0005-0000-0000-000030150000}"/>
    <cellStyle name="40% - Accent3 10" xfId="33076" hidden="1" xr:uid="{00000000-0005-0000-0000-000031150000}"/>
    <cellStyle name="40% - Accent3 10" xfId="32359" hidden="1" xr:uid="{00000000-0005-0000-0000-000032150000}"/>
    <cellStyle name="40% - Accent3 10" xfId="31190" hidden="1" xr:uid="{00000000-0005-0000-0000-000023150000}"/>
    <cellStyle name="40% - Accent3 10" xfId="29389" hidden="1" xr:uid="{00000000-0005-0000-0000-000011150000}"/>
    <cellStyle name="40% - Accent3 10" xfId="533" hidden="1" xr:uid="{00000000-0005-0000-0000-0000F4140000}"/>
    <cellStyle name="40% - Accent3 10" xfId="29160" hidden="1" xr:uid="{00000000-0005-0000-0000-000015150000}"/>
    <cellStyle name="40% - Accent3 10" xfId="33386" hidden="1" xr:uid="{00000000-0005-0000-0000-000036150000}"/>
    <cellStyle name="40% - Accent3 10" xfId="29468" hidden="1" xr:uid="{00000000-0005-0000-0000-000012150000}"/>
    <cellStyle name="40% - Accent3 10" xfId="29726" hidden="1" xr:uid="{00000000-0005-0000-0000-000013150000}"/>
    <cellStyle name="40% - Accent3 10" xfId="29106" hidden="1" xr:uid="{00000000-0005-0000-0000-000014150000}"/>
    <cellStyle name="40% - Accent3 10" xfId="32518" hidden="1" xr:uid="{00000000-0005-0000-0000-00002B150000}"/>
    <cellStyle name="40% - Accent3 10" xfId="33723" hidden="1" xr:uid="{00000000-0005-0000-0000-000039150000}"/>
    <cellStyle name="40% - Accent3 10" xfId="33906" hidden="1" xr:uid="{00000000-0005-0000-0000-00003A150000}"/>
    <cellStyle name="40% - Accent3 10" xfId="33569" hidden="1" xr:uid="{00000000-0005-0000-0000-000037150000}"/>
    <cellStyle name="40% - Accent3 10" xfId="33645" hidden="1" xr:uid="{00000000-0005-0000-0000-000038150000}"/>
    <cellStyle name="40% - Accent3 10" xfId="13507" hidden="1" xr:uid="{00000000-0005-0000-0000-0000FF140000}"/>
    <cellStyle name="40% - Accent3 11" xfId="6783" hidden="1" xr:uid="{00000000-0005-0000-0000-000040150000}"/>
    <cellStyle name="40% - Accent3 11" xfId="893" hidden="1" xr:uid="{00000000-0005-0000-0000-00003D150000}"/>
    <cellStyle name="40% - Accent3 11" xfId="569" hidden="1" xr:uid="{00000000-0005-0000-0000-00003C150000}"/>
    <cellStyle name="40% - Accent3 11" xfId="1556" hidden="1" xr:uid="{00000000-0005-0000-0000-00003F150000}"/>
    <cellStyle name="40% - Accent3 11" xfId="1214" hidden="1" xr:uid="{00000000-0005-0000-0000-00003E150000}"/>
    <cellStyle name="40% - Accent3 11" xfId="31203" hidden="1" xr:uid="{00000000-0005-0000-0000-00006B150000}"/>
    <cellStyle name="40% - Accent3 11" xfId="25724" hidden="1" xr:uid="{00000000-0005-0000-0000-000052150000}"/>
    <cellStyle name="40% - Accent3 11" xfId="26045" hidden="1" xr:uid="{00000000-0005-0000-0000-000053150000}"/>
    <cellStyle name="40% - Accent3 11" xfId="13543" hidden="1" xr:uid="{00000000-0005-0000-0000-000047150000}"/>
    <cellStyle name="40% - Accent3 11" xfId="7708" hidden="1" xr:uid="{00000000-0005-0000-0000-00004A150000}"/>
    <cellStyle name="40% - Accent3 11" xfId="7513" hidden="1" xr:uid="{00000000-0005-0000-0000-00004B150000}"/>
    <cellStyle name="40% - Accent3 11" xfId="19305" hidden="1" xr:uid="{00000000-0005-0000-0000-00004C150000}"/>
    <cellStyle name="40% - Accent3 11" xfId="19968" hidden="1" xr:uid="{00000000-0005-0000-0000-00004E150000}"/>
    <cellStyle name="40% - Accent3 11" xfId="22879" hidden="1" xr:uid="{00000000-0005-0000-0000-000050150000}"/>
    <cellStyle name="40% - Accent3 11" xfId="7451" hidden="1" xr:uid="{00000000-0005-0000-0000-000042150000}"/>
    <cellStyle name="40% - Accent3 11" xfId="29501" hidden="1" xr:uid="{00000000-0005-0000-0000-000063150000}"/>
    <cellStyle name="40% - Accent3 11" xfId="23221" hidden="1" xr:uid="{00000000-0005-0000-0000-000051150000}"/>
    <cellStyle name="40% - Accent3 11" xfId="32867" hidden="1" xr:uid="{00000000-0005-0000-0000-000078150000}"/>
    <cellStyle name="40% - Accent3 11" xfId="5592" hidden="1" xr:uid="{00000000-0005-0000-0000-000043150000}"/>
    <cellStyle name="40% - Accent3 11" xfId="32310" hidden="1" xr:uid="{00000000-0005-0000-0000-00007A150000}"/>
    <cellStyle name="40% - Accent3 11" xfId="30453" hidden="1" xr:uid="{00000000-0005-0000-0000-000064150000}"/>
    <cellStyle name="40% - Accent3 11" xfId="30529" hidden="1" xr:uid="{00000000-0005-0000-0000-000065150000}"/>
    <cellStyle name="40% - Accent3 11" xfId="13222" hidden="1" xr:uid="{00000000-0005-0000-0000-000046150000}"/>
    <cellStyle name="40% - Accent3 11" xfId="4280" hidden="1" xr:uid="{00000000-0005-0000-0000-000049150000}"/>
    <cellStyle name="40% - Accent3 11" xfId="29326" hidden="1" xr:uid="{00000000-0005-0000-0000-000058150000}"/>
    <cellStyle name="40% - Accent3 11" xfId="28587" hidden="1" xr:uid="{00000000-0005-0000-0000-000055150000}"/>
    <cellStyle name="40% - Accent3 11" xfId="28513" hidden="1" xr:uid="{00000000-0005-0000-0000-000054150000}"/>
    <cellStyle name="40% - Accent3 11" xfId="28741" hidden="1" xr:uid="{00000000-0005-0000-0000-000057150000}"/>
    <cellStyle name="40% - Accent3 11" xfId="28663" hidden="1" xr:uid="{00000000-0005-0000-0000-000056150000}"/>
    <cellStyle name="40% - Accent3 11" xfId="32713" hidden="1" xr:uid="{00000000-0005-0000-0000-000076150000}"/>
    <cellStyle name="40% - Accent3 11" xfId="31455" hidden="1" xr:uid="{00000000-0005-0000-0000-00006E150000}"/>
    <cellStyle name="40% - Accent3 11" xfId="31533" hidden="1" xr:uid="{00000000-0005-0000-0000-00006F150000}"/>
    <cellStyle name="40% - Accent3 11" xfId="32273" hidden="1" xr:uid="{00000000-0005-0000-0000-000072150000}"/>
    <cellStyle name="40% - Accent3 11" xfId="29000" hidden="1" xr:uid="{00000000-0005-0000-0000-000061150000}"/>
    <cellStyle name="40% - Accent3 11" xfId="29921" hidden="1" xr:uid="{00000000-0005-0000-0000-00005E150000}"/>
    <cellStyle name="40% - Accent3 11" xfId="29078" hidden="1" xr:uid="{00000000-0005-0000-0000-00005D150000}"/>
    <cellStyle name="40% - Accent3 11" xfId="30075" hidden="1" xr:uid="{00000000-0005-0000-0000-000060150000}"/>
    <cellStyle name="40% - Accent3 11" xfId="29997" hidden="1" xr:uid="{00000000-0005-0000-0000-00005F150000}"/>
    <cellStyle name="40% - Accent3 11" xfId="29402" hidden="1" xr:uid="{00000000-0005-0000-0000-000059150000}"/>
    <cellStyle name="40% - Accent3 11" xfId="5258" hidden="1" xr:uid="{00000000-0005-0000-0000-000044150000}"/>
    <cellStyle name="40% - Accent3 11" xfId="4986" hidden="1" xr:uid="{00000000-0005-0000-0000-000045150000}"/>
    <cellStyle name="40% - Accent3 11" xfId="13885" hidden="1" xr:uid="{00000000-0005-0000-0000-000048150000}"/>
    <cellStyle name="40% - Accent3 11" xfId="31127" hidden="1" xr:uid="{00000000-0005-0000-0000-00006A150000}"/>
    <cellStyle name="40% - Accent3 11" xfId="30790" hidden="1" xr:uid="{00000000-0005-0000-0000-000067150000}"/>
    <cellStyle name="40% - Accent3 11" xfId="30607" hidden="1" xr:uid="{00000000-0005-0000-0000-000066150000}"/>
    <cellStyle name="40% - Accent3 11" xfId="30944" hidden="1" xr:uid="{00000000-0005-0000-0000-000069150000}"/>
    <cellStyle name="40% - Accent3 11" xfId="30866" hidden="1" xr:uid="{00000000-0005-0000-0000-000068150000}"/>
    <cellStyle name="40% - Accent3 11" xfId="29518" hidden="1" xr:uid="{00000000-0005-0000-0000-000062150000}"/>
    <cellStyle name="40% - Accent3 11" xfId="33321" hidden="1" xr:uid="{00000000-0005-0000-0000-00007D150000}"/>
    <cellStyle name="40% - Accent3 11" xfId="33399" hidden="1" xr:uid="{00000000-0005-0000-0000-00007E150000}"/>
    <cellStyle name="40% - Accent3 11" xfId="32194" hidden="1" xr:uid="{00000000-0005-0000-0000-000071150000}"/>
    <cellStyle name="40% - Accent3 11" xfId="31906" hidden="1" xr:uid="{00000000-0005-0000-0000-000074150000}"/>
    <cellStyle name="40% - Accent3 11" xfId="31870" hidden="1" xr:uid="{00000000-0005-0000-0000-000075150000}"/>
    <cellStyle name="40% - Accent3 11" xfId="32789" hidden="1" xr:uid="{00000000-0005-0000-0000-000077150000}"/>
    <cellStyle name="40% - Accent3 11" xfId="31792" hidden="1" xr:uid="{00000000-0005-0000-0000-000079150000}"/>
    <cellStyle name="40% - Accent3 11" xfId="32293" hidden="1" xr:uid="{00000000-0005-0000-0000-00007B150000}"/>
    <cellStyle name="40% - Accent3 11" xfId="31305" hidden="1" xr:uid="{00000000-0005-0000-0000-00006C150000}"/>
    <cellStyle name="40% - Accent3 11" xfId="29481" hidden="1" xr:uid="{00000000-0005-0000-0000-00005A150000}"/>
    <cellStyle name="40% - Accent3 11" xfId="19626" hidden="1" xr:uid="{00000000-0005-0000-0000-00004D150000}"/>
    <cellStyle name="40% - Accent3 11" xfId="33245" hidden="1" xr:uid="{00000000-0005-0000-0000-00007C150000}"/>
    <cellStyle name="40% - Accent3 11" xfId="22558" hidden="1" xr:uid="{00000000-0005-0000-0000-00004F150000}"/>
    <cellStyle name="40% - Accent3 11" xfId="31379" hidden="1" xr:uid="{00000000-0005-0000-0000-00006D150000}"/>
    <cellStyle name="40% - Accent3 11" xfId="7105" hidden="1" xr:uid="{00000000-0005-0000-0000-000041150000}"/>
    <cellStyle name="40% - Accent3 11" xfId="29166" hidden="1" xr:uid="{00000000-0005-0000-0000-00005B150000}"/>
    <cellStyle name="40% - Accent3 11" xfId="29114" hidden="1" xr:uid="{00000000-0005-0000-0000-00005C150000}"/>
    <cellStyle name="40% - Accent3 11" xfId="32118" hidden="1" xr:uid="{00000000-0005-0000-0000-000070150000}"/>
    <cellStyle name="40% - Accent3 11" xfId="31958" hidden="1" xr:uid="{00000000-0005-0000-0000-000073150000}"/>
    <cellStyle name="40% - Accent3 11" xfId="33995" hidden="1" xr:uid="{00000000-0005-0000-0000-000083150000}"/>
    <cellStyle name="40% - Accent3 11" xfId="33658" hidden="1" xr:uid="{00000000-0005-0000-0000-000080150000}"/>
    <cellStyle name="40% - Accent3 11" xfId="33582" hidden="1" xr:uid="{00000000-0005-0000-0000-00007F150000}"/>
    <cellStyle name="40% - Accent3 11" xfId="33919" hidden="1" xr:uid="{00000000-0005-0000-0000-000082150000}"/>
    <cellStyle name="40% - Accent3 11" xfId="33736" hidden="1" xr:uid="{00000000-0005-0000-0000-000081150000}"/>
    <cellStyle name="40% - Accent3 12" xfId="603" hidden="1" xr:uid="{00000000-0005-0000-0000-000084150000}"/>
    <cellStyle name="40% - Accent3 12" xfId="928" hidden="1" xr:uid="{00000000-0005-0000-0000-000085150000}"/>
    <cellStyle name="40% - Accent3 12" xfId="28676" hidden="1" xr:uid="{00000000-0005-0000-0000-00009E150000}"/>
    <cellStyle name="40% - Accent3 12" xfId="13919" hidden="1" xr:uid="{00000000-0005-0000-0000-000090150000}"/>
    <cellStyle name="40% - Accent3 12" xfId="16985" hidden="1" xr:uid="{00000000-0005-0000-0000-000091150000}"/>
    <cellStyle name="40% - Accent3 12" xfId="23255" hidden="1" xr:uid="{00000000-0005-0000-0000-000099150000}"/>
    <cellStyle name="40% - Accent3 12" xfId="25759" hidden="1" xr:uid="{00000000-0005-0000-0000-00009A150000}"/>
    <cellStyle name="40% - Accent3 12" xfId="26079" hidden="1" xr:uid="{00000000-0005-0000-0000-00009B150000}"/>
    <cellStyle name="40% - Accent3 12" xfId="20002" hidden="1" xr:uid="{00000000-0005-0000-0000-000096150000}"/>
    <cellStyle name="40% - Accent3 12" xfId="22593" hidden="1" xr:uid="{00000000-0005-0000-0000-000097150000}"/>
    <cellStyle name="40% - Accent3 12" xfId="22913" hidden="1" xr:uid="{00000000-0005-0000-0000-000098150000}"/>
    <cellStyle name="40% - Accent3 12" xfId="7139" hidden="1" xr:uid="{00000000-0005-0000-0000-000089150000}"/>
    <cellStyle name="40% - Accent3 12" xfId="7485" hidden="1" xr:uid="{00000000-0005-0000-0000-00008A150000}"/>
    <cellStyle name="40% - Accent3 12" xfId="30467" hidden="1" xr:uid="{00000000-0005-0000-0000-0000AC150000}"/>
    <cellStyle name="40% - Accent3 12" xfId="30542" hidden="1" xr:uid="{00000000-0005-0000-0000-0000AD150000}"/>
    <cellStyle name="40% - Accent3 12" xfId="28526" hidden="1" xr:uid="{00000000-0005-0000-0000-00009C150000}"/>
    <cellStyle name="40% - Accent3 12" xfId="28601" hidden="1" xr:uid="{00000000-0005-0000-0000-00009D150000}"/>
    <cellStyle name="40% - Accent3 12" xfId="1248" hidden="1" xr:uid="{00000000-0005-0000-0000-000086150000}"/>
    <cellStyle name="40% - Accent3 12" xfId="1590" hidden="1" xr:uid="{00000000-0005-0000-0000-000087150000}"/>
    <cellStyle name="40% - Accent3 12" xfId="30288" hidden="1" xr:uid="{00000000-0005-0000-0000-0000A9150000}"/>
    <cellStyle name="40% - Accent3 12" xfId="29749" hidden="1" xr:uid="{00000000-0005-0000-0000-0000AA150000}"/>
    <cellStyle name="40% - Accent3 12" xfId="29432" hidden="1" xr:uid="{00000000-0005-0000-0000-0000AB150000}"/>
    <cellStyle name="40% - Accent3 12" xfId="19340" hidden="1" xr:uid="{00000000-0005-0000-0000-000094150000}"/>
    <cellStyle name="40% - Accent3 12" xfId="19660" hidden="1" xr:uid="{00000000-0005-0000-0000-000095150000}"/>
    <cellStyle name="40% - Accent3 12" xfId="30620" hidden="1" xr:uid="{00000000-0005-0000-0000-0000AE150000}"/>
    <cellStyle name="40% - Accent3 12" xfId="13257" hidden="1" xr:uid="{00000000-0005-0000-0000-00008E150000}"/>
    <cellStyle name="40% - Accent3 12" xfId="13577" hidden="1" xr:uid="{00000000-0005-0000-0000-00008F150000}"/>
    <cellStyle name="40% - Accent3 12" xfId="28754" hidden="1" xr:uid="{00000000-0005-0000-0000-00009F150000}"/>
    <cellStyle name="40% - Accent3 12" xfId="29340" hidden="1" xr:uid="{00000000-0005-0000-0000-0000A0150000}"/>
    <cellStyle name="40% - Accent3 12" xfId="31216" hidden="1" xr:uid="{00000000-0005-0000-0000-0000B3150000}"/>
    <cellStyle name="40% - Accent3 12" xfId="31923" hidden="1" xr:uid="{00000000-0005-0000-0000-0000BD150000}"/>
    <cellStyle name="40% - Accent3 12" xfId="32727" hidden="1" xr:uid="{00000000-0005-0000-0000-0000BE150000}"/>
    <cellStyle name="40% - Accent3 12" xfId="31468" hidden="1" xr:uid="{00000000-0005-0000-0000-0000B6150000}"/>
    <cellStyle name="40% - Accent3 12" xfId="31546" hidden="1" xr:uid="{00000000-0005-0000-0000-0000B7150000}"/>
    <cellStyle name="40% - Accent3 12" xfId="32132" hidden="1" xr:uid="{00000000-0005-0000-0000-0000B8150000}"/>
    <cellStyle name="40% - Accent3 12" xfId="30010" hidden="1" xr:uid="{00000000-0005-0000-0000-0000A7150000}"/>
    <cellStyle name="40% - Accent3 12" xfId="30088" hidden="1" xr:uid="{00000000-0005-0000-0000-0000A8150000}"/>
    <cellStyle name="40% - Accent3 12" xfId="6818" hidden="1" xr:uid="{00000000-0005-0000-0000-000088150000}"/>
    <cellStyle name="40% - Accent3 12" xfId="11110" hidden="1" xr:uid="{00000000-0005-0000-0000-000092150000}"/>
    <cellStyle name="40% - Accent3 12" xfId="7204" hidden="1" xr:uid="{00000000-0005-0000-0000-000093150000}"/>
    <cellStyle name="40% - Accent3 12" xfId="10781" hidden="1" xr:uid="{00000000-0005-0000-0000-00008B150000}"/>
    <cellStyle name="40% - Accent3 12" xfId="6046" hidden="1" xr:uid="{00000000-0005-0000-0000-00008C150000}"/>
    <cellStyle name="40% - Accent3 12" xfId="5377" hidden="1" xr:uid="{00000000-0005-0000-0000-00008D150000}"/>
    <cellStyle name="40% - Accent3 12" xfId="30804" hidden="1" xr:uid="{00000000-0005-0000-0000-0000AF150000}"/>
    <cellStyle name="40% - Accent3 12" xfId="30879" hidden="1" xr:uid="{00000000-0005-0000-0000-0000B0150000}"/>
    <cellStyle name="40% - Accent3 12" xfId="33749" hidden="1" xr:uid="{00000000-0005-0000-0000-0000C9150000}"/>
    <cellStyle name="40% - Accent3 12" xfId="32522" hidden="1" xr:uid="{00000000-0005-0000-0000-0000BB150000}"/>
    <cellStyle name="40% - Accent3 12" xfId="32013" hidden="1" xr:uid="{00000000-0005-0000-0000-0000BC150000}"/>
    <cellStyle name="40% - Accent3 12" xfId="33259" hidden="1" xr:uid="{00000000-0005-0000-0000-0000C4150000}"/>
    <cellStyle name="40% - Accent3 12" xfId="33334" hidden="1" xr:uid="{00000000-0005-0000-0000-0000C5150000}"/>
    <cellStyle name="40% - Accent3 12" xfId="33412" hidden="1" xr:uid="{00000000-0005-0000-0000-0000C6150000}"/>
    <cellStyle name="40% - Accent3 12" xfId="33080" hidden="1" xr:uid="{00000000-0005-0000-0000-0000C1150000}"/>
    <cellStyle name="40% - Accent3 12" xfId="32541" hidden="1" xr:uid="{00000000-0005-0000-0000-0000C2150000}"/>
    <cellStyle name="40% - Accent3 12" xfId="32224" hidden="1" xr:uid="{00000000-0005-0000-0000-0000C3150000}"/>
    <cellStyle name="40% - Accent3 12" xfId="31318" hidden="1" xr:uid="{00000000-0005-0000-0000-0000B4150000}"/>
    <cellStyle name="40% - Accent3 12" xfId="31393" hidden="1" xr:uid="{00000000-0005-0000-0000-0000B5150000}"/>
    <cellStyle name="40% - Accent3 12" xfId="29221" hidden="1" xr:uid="{00000000-0005-0000-0000-0000A4150000}"/>
    <cellStyle name="40% - Accent3 12" xfId="29131" hidden="1" xr:uid="{00000000-0005-0000-0000-0000A5150000}"/>
    <cellStyle name="40% - Accent3 12" xfId="33596" hidden="1" xr:uid="{00000000-0005-0000-0000-0000C7150000}"/>
    <cellStyle name="40% - Accent3 12" xfId="33671" hidden="1" xr:uid="{00000000-0005-0000-0000-0000C8150000}"/>
    <cellStyle name="40% - Accent3 12" xfId="30957" hidden="1" xr:uid="{00000000-0005-0000-0000-0000B1150000}"/>
    <cellStyle name="40% - Accent3 12" xfId="31141" hidden="1" xr:uid="{00000000-0005-0000-0000-0000B2150000}"/>
    <cellStyle name="40% - Accent3 12" xfId="29415" hidden="1" xr:uid="{00000000-0005-0000-0000-0000A1150000}"/>
    <cellStyle name="40% - Accent3 12" xfId="29494" hidden="1" xr:uid="{00000000-0005-0000-0000-0000A2150000}"/>
    <cellStyle name="40% - Accent3 12" xfId="29730" hidden="1" xr:uid="{00000000-0005-0000-0000-0000A3150000}"/>
    <cellStyle name="40% - Accent3 12" xfId="32802" hidden="1" xr:uid="{00000000-0005-0000-0000-0000BF150000}"/>
    <cellStyle name="40% - Accent3 12" xfId="32880" hidden="1" xr:uid="{00000000-0005-0000-0000-0000C0150000}"/>
    <cellStyle name="40% - Accent3 12" xfId="29935" hidden="1" xr:uid="{00000000-0005-0000-0000-0000A6150000}"/>
    <cellStyle name="40% - Accent3 12" xfId="32207" hidden="1" xr:uid="{00000000-0005-0000-0000-0000B9150000}"/>
    <cellStyle name="40% - Accent3 12" xfId="32286" hidden="1" xr:uid="{00000000-0005-0000-0000-0000BA150000}"/>
    <cellStyle name="40% - Accent3 12" xfId="33933" hidden="1" xr:uid="{00000000-0005-0000-0000-0000CA150000}"/>
    <cellStyle name="40% - Accent3 12" xfId="34008" hidden="1" xr:uid="{00000000-0005-0000-0000-0000CB150000}"/>
    <cellStyle name="40% - Accent3 13" xfId="30171" hidden="1" xr:uid="{00000000-0005-0000-0000-0000D8150000}"/>
    <cellStyle name="40% - Accent3 13" xfId="2891" hidden="1" xr:uid="{00000000-0005-0000-0000-0000CD150000}"/>
    <cellStyle name="40% - Accent3 13" xfId="30657" hidden="1" xr:uid="{00000000-0005-0000-0000-0000DA150000}"/>
    <cellStyle name="40% - Accent3 13" xfId="31674" hidden="1" xr:uid="{00000000-0005-0000-0000-0000DD150000}"/>
    <cellStyle name="40% - Accent3 13" xfId="9517" hidden="1" xr:uid="{00000000-0005-0000-0000-0000CE150000}"/>
    <cellStyle name="40% - Accent3 13" xfId="28882" hidden="1" xr:uid="{00000000-0005-0000-0000-0000D5150000}"/>
    <cellStyle name="40% - Accent3 13" xfId="32963" hidden="1" xr:uid="{00000000-0005-0000-0000-0000E0150000}"/>
    <cellStyle name="40% - Accent3 13" xfId="29778" hidden="1" xr:uid="{00000000-0005-0000-0000-0000D7150000}"/>
    <cellStyle name="40% - Accent3 13" xfId="21405" hidden="1" xr:uid="{00000000-0005-0000-0000-0000D2150000}"/>
    <cellStyle name="40% - Accent3 13" xfId="33111" hidden="1" xr:uid="{00000000-0005-0000-0000-0000E1150000}"/>
    <cellStyle name="40% - Accent3 13" xfId="28767" hidden="1" xr:uid="{00000000-0005-0000-0000-0000D4150000}"/>
    <cellStyle name="40% - Accent3 13" xfId="33786" hidden="1" xr:uid="{00000000-0005-0000-0000-0000E3150000}"/>
    <cellStyle name="40% - Accent3 13" xfId="31559" hidden="1" xr:uid="{00000000-0005-0000-0000-0000DC150000}"/>
    <cellStyle name="40% - Accent3 13" xfId="12030" hidden="1" xr:uid="{00000000-0005-0000-0000-0000CF150000}"/>
    <cellStyle name="40% - Accent3 13" xfId="32397" hidden="1" xr:uid="{00000000-0005-0000-0000-0000DE150000}"/>
    <cellStyle name="40% - Accent3 13" xfId="30319" hidden="1" xr:uid="{00000000-0005-0000-0000-0000D9150000}"/>
    <cellStyle name="40% - Accent3 13" xfId="15768" hidden="1" xr:uid="{00000000-0005-0000-0000-0000D0150000}"/>
    <cellStyle name="40% - Accent3 13" xfId="30994" hidden="1" xr:uid="{00000000-0005-0000-0000-0000DB150000}"/>
    <cellStyle name="40% - Accent3 13" xfId="1625" hidden="1" xr:uid="{00000000-0005-0000-0000-0000CC150000}"/>
    <cellStyle name="40% - Accent3 13" xfId="24589" hidden="1" xr:uid="{00000000-0005-0000-0000-0000D3150000}"/>
    <cellStyle name="40% - Accent3 13" xfId="29605" hidden="1" xr:uid="{00000000-0005-0000-0000-0000D6150000}"/>
    <cellStyle name="40% - Accent3 13" xfId="32570" hidden="1" xr:uid="{00000000-0005-0000-0000-0000DF150000}"/>
    <cellStyle name="40% - Accent3 13" xfId="33449" hidden="1" xr:uid="{00000000-0005-0000-0000-0000E2150000}"/>
    <cellStyle name="40% - Accent3 13" xfId="18136" hidden="1" xr:uid="{00000000-0005-0000-0000-0000D1150000}"/>
    <cellStyle name="40% - Accent3 2" xfId="34057" xr:uid="{643CA188-6C00-4E07-B1DF-C8D0DE6C9E92}"/>
    <cellStyle name="40% - Accent3 3 2 3 2" xfId="2983" hidden="1" xr:uid="{00000000-0005-0000-0000-0000E5150000}"/>
    <cellStyle name="40% - Accent3 3 2 3 2" xfId="1717" hidden="1" xr:uid="{00000000-0005-0000-0000-0000E4150000}"/>
    <cellStyle name="40% - Accent3 3 2 3 2" xfId="29690" hidden="1" xr:uid="{00000000-0005-0000-0000-0000EE150000}"/>
    <cellStyle name="40% - Accent3 3 2 3 2" xfId="29863" hidden="1" xr:uid="{00000000-0005-0000-0000-0000EF150000}"/>
    <cellStyle name="40% - Accent3 3 2 3 2" xfId="30256" hidden="1" xr:uid="{00000000-0005-0000-0000-0000F0150000}"/>
    <cellStyle name="40% - Accent3 3 2 3 2" xfId="30404" hidden="1" xr:uid="{00000000-0005-0000-0000-0000F1150000}"/>
    <cellStyle name="40% - Accent3 3 2 3 2" xfId="30742" hidden="1" xr:uid="{00000000-0005-0000-0000-0000F2150000}"/>
    <cellStyle name="40% - Accent3 3 2 3 2" xfId="31079" hidden="1" xr:uid="{00000000-0005-0000-0000-0000F3150000}"/>
    <cellStyle name="40% - Accent3 3 2 3 2" xfId="31644" hidden="1" xr:uid="{00000000-0005-0000-0000-0000F4150000}"/>
    <cellStyle name="40% - Accent3 3 2 3 2" xfId="28967" hidden="1" xr:uid="{00000000-0005-0000-0000-0000ED150000}"/>
    <cellStyle name="40% - Accent3 3 2 3 2" xfId="32655" hidden="1" xr:uid="{00000000-0005-0000-0000-0000F7150000}"/>
    <cellStyle name="40% - Accent3 3 2 3 2" xfId="33048" hidden="1" xr:uid="{00000000-0005-0000-0000-0000F8150000}"/>
    <cellStyle name="40% - Accent3 3 2 3 2" xfId="33196" hidden="1" xr:uid="{00000000-0005-0000-0000-0000F9150000}"/>
    <cellStyle name="40% - Accent3 3 2 3 2" xfId="31759" hidden="1" xr:uid="{00000000-0005-0000-0000-0000F5150000}"/>
    <cellStyle name="40% - Accent3 3 2 3 2" xfId="18228" hidden="1" xr:uid="{00000000-0005-0000-0000-0000E9150000}"/>
    <cellStyle name="40% - Accent3 3 2 3 2" xfId="21497" hidden="1" xr:uid="{00000000-0005-0000-0000-0000EA150000}"/>
    <cellStyle name="40% - Accent3 3 2 3 2" xfId="24681" hidden="1" xr:uid="{00000000-0005-0000-0000-0000EB150000}"/>
    <cellStyle name="40% - Accent3 3 2 3 2" xfId="28852" hidden="1" xr:uid="{00000000-0005-0000-0000-0000EC150000}"/>
    <cellStyle name="40% - Accent3 3 2 3 2" xfId="32482" hidden="1" xr:uid="{00000000-0005-0000-0000-0000F6150000}"/>
    <cellStyle name="40% - Accent3 3 2 3 2" xfId="9609" hidden="1" xr:uid="{00000000-0005-0000-0000-0000E6150000}"/>
    <cellStyle name="40% - Accent3 3 2 3 2" xfId="12122" hidden="1" xr:uid="{00000000-0005-0000-0000-0000E7150000}"/>
    <cellStyle name="40% - Accent3 3 2 3 2" xfId="15860" hidden="1" xr:uid="{00000000-0005-0000-0000-0000E8150000}"/>
    <cellStyle name="40% - Accent3 3 2 3 2" xfId="33871" hidden="1" xr:uid="{00000000-0005-0000-0000-0000FB150000}"/>
    <cellStyle name="40% - Accent3 3 2 3 2" xfId="33534" hidden="1" xr:uid="{00000000-0005-0000-0000-0000FA150000}"/>
    <cellStyle name="40% - Accent3 3 2 4 2" xfId="2950" hidden="1" xr:uid="{00000000-0005-0000-0000-0000FD150000}"/>
    <cellStyle name="40% - Accent3 3 2 4 2" xfId="1684" hidden="1" xr:uid="{00000000-0005-0000-0000-0000FC150000}"/>
    <cellStyle name="40% - Accent3 3 2 4 2" xfId="21464" hidden="1" xr:uid="{00000000-0005-0000-0000-000002160000}"/>
    <cellStyle name="40% - Accent3 3 2 4 2" xfId="31611" hidden="1" xr:uid="{00000000-0005-0000-0000-00000C160000}"/>
    <cellStyle name="40% - Accent3 3 2 4 2" xfId="28934" hidden="1" xr:uid="{00000000-0005-0000-0000-000005160000}"/>
    <cellStyle name="40% - Accent3 3 2 4 2" xfId="29657" hidden="1" xr:uid="{00000000-0005-0000-0000-000006160000}"/>
    <cellStyle name="40% - Accent3 3 2 4 2" xfId="9576" hidden="1" xr:uid="{00000000-0005-0000-0000-0000FE150000}"/>
    <cellStyle name="40% - Accent3 3 2 4 2" xfId="33015" hidden="1" xr:uid="{00000000-0005-0000-0000-000010160000}"/>
    <cellStyle name="40% - Accent3 3 2 4 2" xfId="30223" hidden="1" xr:uid="{00000000-0005-0000-0000-000008160000}"/>
    <cellStyle name="40% - Accent3 3 2 4 2" xfId="15827" hidden="1" xr:uid="{00000000-0005-0000-0000-000000160000}"/>
    <cellStyle name="40% - Accent3 3 2 4 2" xfId="18195" hidden="1" xr:uid="{00000000-0005-0000-0000-000001160000}"/>
    <cellStyle name="40% - Accent3 3 2 4 2" xfId="31046" hidden="1" xr:uid="{00000000-0005-0000-0000-00000B160000}"/>
    <cellStyle name="40% - Accent3 3 2 4 2" xfId="28819" hidden="1" xr:uid="{00000000-0005-0000-0000-000004160000}"/>
    <cellStyle name="40% - Accent3 3 2 4 2" xfId="32449" hidden="1" xr:uid="{00000000-0005-0000-0000-00000E160000}"/>
    <cellStyle name="40% - Accent3 3 2 4 2" xfId="32622" hidden="1" xr:uid="{00000000-0005-0000-0000-00000F160000}"/>
    <cellStyle name="40% - Accent3 3 2 4 2" xfId="29830" hidden="1" xr:uid="{00000000-0005-0000-0000-000007160000}"/>
    <cellStyle name="40% - Accent3 3 2 4 2" xfId="12089" hidden="1" xr:uid="{00000000-0005-0000-0000-0000FF150000}"/>
    <cellStyle name="40% - Accent3 3 2 4 2" xfId="33163" hidden="1" xr:uid="{00000000-0005-0000-0000-000011160000}"/>
    <cellStyle name="40% - Accent3 3 2 4 2" xfId="30371" hidden="1" xr:uid="{00000000-0005-0000-0000-000009160000}"/>
    <cellStyle name="40% - Accent3 3 2 4 2" xfId="30709" hidden="1" xr:uid="{00000000-0005-0000-0000-00000A160000}"/>
    <cellStyle name="40% - Accent3 3 2 4 2" xfId="24648" hidden="1" xr:uid="{00000000-0005-0000-0000-000003160000}"/>
    <cellStyle name="40% - Accent3 3 2 4 2" xfId="31726" hidden="1" xr:uid="{00000000-0005-0000-0000-00000D160000}"/>
    <cellStyle name="40% - Accent3 3 2 4 2" xfId="33838" hidden="1" xr:uid="{00000000-0005-0000-0000-000013160000}"/>
    <cellStyle name="40% - Accent3 3 2 4 2" xfId="33501" hidden="1" xr:uid="{00000000-0005-0000-0000-000012160000}"/>
    <cellStyle name="40% - Accent3 3 3 3 2" xfId="2949" hidden="1" xr:uid="{00000000-0005-0000-0000-000015160000}"/>
    <cellStyle name="40% - Accent3 3 3 3 2" xfId="1683" hidden="1" xr:uid="{00000000-0005-0000-0000-000014160000}"/>
    <cellStyle name="40% - Accent3 3 3 3 2" xfId="21463" hidden="1" xr:uid="{00000000-0005-0000-0000-00001A160000}"/>
    <cellStyle name="40% - Accent3 3 3 3 2" xfId="31610" hidden="1" xr:uid="{00000000-0005-0000-0000-000024160000}"/>
    <cellStyle name="40% - Accent3 3 3 3 2" xfId="28933" hidden="1" xr:uid="{00000000-0005-0000-0000-00001D160000}"/>
    <cellStyle name="40% - Accent3 3 3 3 2" xfId="29656" hidden="1" xr:uid="{00000000-0005-0000-0000-00001E160000}"/>
    <cellStyle name="40% - Accent3 3 3 3 2" xfId="9575" hidden="1" xr:uid="{00000000-0005-0000-0000-000016160000}"/>
    <cellStyle name="40% - Accent3 3 3 3 2" xfId="33014" hidden="1" xr:uid="{00000000-0005-0000-0000-000028160000}"/>
    <cellStyle name="40% - Accent3 3 3 3 2" xfId="30222" hidden="1" xr:uid="{00000000-0005-0000-0000-000020160000}"/>
    <cellStyle name="40% - Accent3 3 3 3 2" xfId="15826" hidden="1" xr:uid="{00000000-0005-0000-0000-000018160000}"/>
    <cellStyle name="40% - Accent3 3 3 3 2" xfId="18194" hidden="1" xr:uid="{00000000-0005-0000-0000-000019160000}"/>
    <cellStyle name="40% - Accent3 3 3 3 2" xfId="31045" hidden="1" xr:uid="{00000000-0005-0000-0000-000023160000}"/>
    <cellStyle name="40% - Accent3 3 3 3 2" xfId="28818" hidden="1" xr:uid="{00000000-0005-0000-0000-00001C160000}"/>
    <cellStyle name="40% - Accent3 3 3 3 2" xfId="32448" hidden="1" xr:uid="{00000000-0005-0000-0000-000026160000}"/>
    <cellStyle name="40% - Accent3 3 3 3 2" xfId="32621" hidden="1" xr:uid="{00000000-0005-0000-0000-000027160000}"/>
    <cellStyle name="40% - Accent3 3 3 3 2" xfId="29829" hidden="1" xr:uid="{00000000-0005-0000-0000-00001F160000}"/>
    <cellStyle name="40% - Accent3 3 3 3 2" xfId="12088" hidden="1" xr:uid="{00000000-0005-0000-0000-000017160000}"/>
    <cellStyle name="40% - Accent3 3 3 3 2" xfId="33162" hidden="1" xr:uid="{00000000-0005-0000-0000-000029160000}"/>
    <cellStyle name="40% - Accent3 3 3 3 2" xfId="30370" hidden="1" xr:uid="{00000000-0005-0000-0000-000021160000}"/>
    <cellStyle name="40% - Accent3 3 3 3 2" xfId="30708" hidden="1" xr:uid="{00000000-0005-0000-0000-000022160000}"/>
    <cellStyle name="40% - Accent3 3 3 3 2" xfId="24647" hidden="1" xr:uid="{00000000-0005-0000-0000-00001B160000}"/>
    <cellStyle name="40% - Accent3 3 3 3 2" xfId="31725" hidden="1" xr:uid="{00000000-0005-0000-0000-000025160000}"/>
    <cellStyle name="40% - Accent3 3 3 3 2" xfId="33837" hidden="1" xr:uid="{00000000-0005-0000-0000-00002B160000}"/>
    <cellStyle name="40% - Accent3 3 3 3 2" xfId="33500" hidden="1" xr:uid="{00000000-0005-0000-0000-00002A160000}"/>
    <cellStyle name="40% - Accent3 4 2 3 2" xfId="2984" hidden="1" xr:uid="{00000000-0005-0000-0000-00002D160000}"/>
    <cellStyle name="40% - Accent3 4 2 3 2" xfId="1718" hidden="1" xr:uid="{00000000-0005-0000-0000-00002C160000}"/>
    <cellStyle name="40% - Accent3 4 2 3 2" xfId="21498" hidden="1" xr:uid="{00000000-0005-0000-0000-000032160000}"/>
    <cellStyle name="40% - Accent3 4 2 3 2" xfId="31645" hidden="1" xr:uid="{00000000-0005-0000-0000-00003C160000}"/>
    <cellStyle name="40% - Accent3 4 2 3 2" xfId="28968" hidden="1" xr:uid="{00000000-0005-0000-0000-000035160000}"/>
    <cellStyle name="40% - Accent3 4 2 3 2" xfId="29691" hidden="1" xr:uid="{00000000-0005-0000-0000-000036160000}"/>
    <cellStyle name="40% - Accent3 4 2 3 2" xfId="9610" hidden="1" xr:uid="{00000000-0005-0000-0000-00002E160000}"/>
    <cellStyle name="40% - Accent3 4 2 3 2" xfId="33049" hidden="1" xr:uid="{00000000-0005-0000-0000-000040160000}"/>
    <cellStyle name="40% - Accent3 4 2 3 2" xfId="30257" hidden="1" xr:uid="{00000000-0005-0000-0000-000038160000}"/>
    <cellStyle name="40% - Accent3 4 2 3 2" xfId="15861" hidden="1" xr:uid="{00000000-0005-0000-0000-000030160000}"/>
    <cellStyle name="40% - Accent3 4 2 3 2" xfId="18229" hidden="1" xr:uid="{00000000-0005-0000-0000-000031160000}"/>
    <cellStyle name="40% - Accent3 4 2 3 2" xfId="31080" hidden="1" xr:uid="{00000000-0005-0000-0000-00003B160000}"/>
    <cellStyle name="40% - Accent3 4 2 3 2" xfId="28853" hidden="1" xr:uid="{00000000-0005-0000-0000-000034160000}"/>
    <cellStyle name="40% - Accent3 4 2 3 2" xfId="32483" hidden="1" xr:uid="{00000000-0005-0000-0000-00003E160000}"/>
    <cellStyle name="40% - Accent3 4 2 3 2" xfId="32656" hidden="1" xr:uid="{00000000-0005-0000-0000-00003F160000}"/>
    <cellStyle name="40% - Accent3 4 2 3 2" xfId="29864" hidden="1" xr:uid="{00000000-0005-0000-0000-000037160000}"/>
    <cellStyle name="40% - Accent3 4 2 3 2" xfId="12123" hidden="1" xr:uid="{00000000-0005-0000-0000-00002F160000}"/>
    <cellStyle name="40% - Accent3 4 2 3 2" xfId="33197" hidden="1" xr:uid="{00000000-0005-0000-0000-000041160000}"/>
    <cellStyle name="40% - Accent3 4 2 3 2" xfId="30405" hidden="1" xr:uid="{00000000-0005-0000-0000-000039160000}"/>
    <cellStyle name="40% - Accent3 4 2 3 2" xfId="30743" hidden="1" xr:uid="{00000000-0005-0000-0000-00003A160000}"/>
    <cellStyle name="40% - Accent3 4 2 3 2" xfId="24682" hidden="1" xr:uid="{00000000-0005-0000-0000-000033160000}"/>
    <cellStyle name="40% - Accent3 4 2 3 2" xfId="31760" hidden="1" xr:uid="{00000000-0005-0000-0000-00003D160000}"/>
    <cellStyle name="40% - Accent3 4 2 3 2" xfId="33872" hidden="1" xr:uid="{00000000-0005-0000-0000-000043160000}"/>
    <cellStyle name="40% - Accent3 4 2 3 2" xfId="33535" hidden="1" xr:uid="{00000000-0005-0000-0000-000042160000}"/>
    <cellStyle name="40% - Accent3 4 2 4 2" xfId="2952" hidden="1" xr:uid="{00000000-0005-0000-0000-000045160000}"/>
    <cellStyle name="40% - Accent3 4 2 4 2" xfId="1686" hidden="1" xr:uid="{00000000-0005-0000-0000-000044160000}"/>
    <cellStyle name="40% - Accent3 4 2 4 2" xfId="21466" hidden="1" xr:uid="{00000000-0005-0000-0000-00004A160000}"/>
    <cellStyle name="40% - Accent3 4 2 4 2" xfId="31613" hidden="1" xr:uid="{00000000-0005-0000-0000-000054160000}"/>
    <cellStyle name="40% - Accent3 4 2 4 2" xfId="28936" hidden="1" xr:uid="{00000000-0005-0000-0000-00004D160000}"/>
    <cellStyle name="40% - Accent3 4 2 4 2" xfId="29659" hidden="1" xr:uid="{00000000-0005-0000-0000-00004E160000}"/>
    <cellStyle name="40% - Accent3 4 2 4 2" xfId="9578" hidden="1" xr:uid="{00000000-0005-0000-0000-000046160000}"/>
    <cellStyle name="40% - Accent3 4 2 4 2" xfId="33017" hidden="1" xr:uid="{00000000-0005-0000-0000-000058160000}"/>
    <cellStyle name="40% - Accent3 4 2 4 2" xfId="30225" hidden="1" xr:uid="{00000000-0005-0000-0000-000050160000}"/>
    <cellStyle name="40% - Accent3 4 2 4 2" xfId="15829" hidden="1" xr:uid="{00000000-0005-0000-0000-000048160000}"/>
    <cellStyle name="40% - Accent3 4 2 4 2" xfId="18197" hidden="1" xr:uid="{00000000-0005-0000-0000-000049160000}"/>
    <cellStyle name="40% - Accent3 4 2 4 2" xfId="31048" hidden="1" xr:uid="{00000000-0005-0000-0000-000053160000}"/>
    <cellStyle name="40% - Accent3 4 2 4 2" xfId="28821" hidden="1" xr:uid="{00000000-0005-0000-0000-00004C160000}"/>
    <cellStyle name="40% - Accent3 4 2 4 2" xfId="32451" hidden="1" xr:uid="{00000000-0005-0000-0000-000056160000}"/>
    <cellStyle name="40% - Accent3 4 2 4 2" xfId="32624" hidden="1" xr:uid="{00000000-0005-0000-0000-000057160000}"/>
    <cellStyle name="40% - Accent3 4 2 4 2" xfId="29832" hidden="1" xr:uid="{00000000-0005-0000-0000-00004F160000}"/>
    <cellStyle name="40% - Accent3 4 2 4 2" xfId="12091" hidden="1" xr:uid="{00000000-0005-0000-0000-000047160000}"/>
    <cellStyle name="40% - Accent3 4 2 4 2" xfId="33165" hidden="1" xr:uid="{00000000-0005-0000-0000-000059160000}"/>
    <cellStyle name="40% - Accent3 4 2 4 2" xfId="30373" hidden="1" xr:uid="{00000000-0005-0000-0000-000051160000}"/>
    <cellStyle name="40% - Accent3 4 2 4 2" xfId="30711" hidden="1" xr:uid="{00000000-0005-0000-0000-000052160000}"/>
    <cellStyle name="40% - Accent3 4 2 4 2" xfId="24650" hidden="1" xr:uid="{00000000-0005-0000-0000-00004B160000}"/>
    <cellStyle name="40% - Accent3 4 2 4 2" xfId="31728" hidden="1" xr:uid="{00000000-0005-0000-0000-000055160000}"/>
    <cellStyle name="40% - Accent3 4 2 4 2" xfId="33840" hidden="1" xr:uid="{00000000-0005-0000-0000-00005B160000}"/>
    <cellStyle name="40% - Accent3 4 2 4 2" xfId="33503" hidden="1" xr:uid="{00000000-0005-0000-0000-00005A160000}"/>
    <cellStyle name="40% - Accent3 4 3 3 2" xfId="2951" hidden="1" xr:uid="{00000000-0005-0000-0000-00005D160000}"/>
    <cellStyle name="40% - Accent3 4 3 3 2" xfId="1685" hidden="1" xr:uid="{00000000-0005-0000-0000-00005C160000}"/>
    <cellStyle name="40% - Accent3 4 3 3 2" xfId="21465" hidden="1" xr:uid="{00000000-0005-0000-0000-000062160000}"/>
    <cellStyle name="40% - Accent3 4 3 3 2" xfId="31612" hidden="1" xr:uid="{00000000-0005-0000-0000-00006C160000}"/>
    <cellStyle name="40% - Accent3 4 3 3 2" xfId="28935" hidden="1" xr:uid="{00000000-0005-0000-0000-000065160000}"/>
    <cellStyle name="40% - Accent3 4 3 3 2" xfId="29658" hidden="1" xr:uid="{00000000-0005-0000-0000-000066160000}"/>
    <cellStyle name="40% - Accent3 4 3 3 2" xfId="9577" hidden="1" xr:uid="{00000000-0005-0000-0000-00005E160000}"/>
    <cellStyle name="40% - Accent3 4 3 3 2" xfId="33016" hidden="1" xr:uid="{00000000-0005-0000-0000-000070160000}"/>
    <cellStyle name="40% - Accent3 4 3 3 2" xfId="30224" hidden="1" xr:uid="{00000000-0005-0000-0000-000068160000}"/>
    <cellStyle name="40% - Accent3 4 3 3 2" xfId="15828" hidden="1" xr:uid="{00000000-0005-0000-0000-000060160000}"/>
    <cellStyle name="40% - Accent3 4 3 3 2" xfId="18196" hidden="1" xr:uid="{00000000-0005-0000-0000-000061160000}"/>
    <cellStyle name="40% - Accent3 4 3 3 2" xfId="31047" hidden="1" xr:uid="{00000000-0005-0000-0000-00006B160000}"/>
    <cellStyle name="40% - Accent3 4 3 3 2" xfId="28820" hidden="1" xr:uid="{00000000-0005-0000-0000-000064160000}"/>
    <cellStyle name="40% - Accent3 4 3 3 2" xfId="32450" hidden="1" xr:uid="{00000000-0005-0000-0000-00006E160000}"/>
    <cellStyle name="40% - Accent3 4 3 3 2" xfId="32623" hidden="1" xr:uid="{00000000-0005-0000-0000-00006F160000}"/>
    <cellStyle name="40% - Accent3 4 3 3 2" xfId="29831" hidden="1" xr:uid="{00000000-0005-0000-0000-000067160000}"/>
    <cellStyle name="40% - Accent3 4 3 3 2" xfId="12090" hidden="1" xr:uid="{00000000-0005-0000-0000-00005F160000}"/>
    <cellStyle name="40% - Accent3 4 3 3 2" xfId="33164" hidden="1" xr:uid="{00000000-0005-0000-0000-000071160000}"/>
    <cellStyle name="40% - Accent3 4 3 3 2" xfId="30372" hidden="1" xr:uid="{00000000-0005-0000-0000-000069160000}"/>
    <cellStyle name="40% - Accent3 4 3 3 2" xfId="30710" hidden="1" xr:uid="{00000000-0005-0000-0000-00006A160000}"/>
    <cellStyle name="40% - Accent3 4 3 3 2" xfId="24649" hidden="1" xr:uid="{00000000-0005-0000-0000-000063160000}"/>
    <cellStyle name="40% - Accent3 4 3 3 2" xfId="31727" hidden="1" xr:uid="{00000000-0005-0000-0000-00006D160000}"/>
    <cellStyle name="40% - Accent3 4 3 3 2" xfId="33839" hidden="1" xr:uid="{00000000-0005-0000-0000-000073160000}"/>
    <cellStyle name="40% - Accent3 4 3 3 2" xfId="33502" hidden="1" xr:uid="{00000000-0005-0000-0000-000072160000}"/>
    <cellStyle name="40% - Accent3 5 2" xfId="2912" hidden="1" xr:uid="{00000000-0005-0000-0000-000075160000}"/>
    <cellStyle name="40% - Accent3 5 2" xfId="1646" hidden="1" xr:uid="{00000000-0005-0000-0000-000074160000}"/>
    <cellStyle name="40% - Accent3 5 2" xfId="21426" hidden="1" xr:uid="{00000000-0005-0000-0000-00007A160000}"/>
    <cellStyle name="40% - Accent3 5 2" xfId="31573" hidden="1" xr:uid="{00000000-0005-0000-0000-000084160000}"/>
    <cellStyle name="40% - Accent3 5 2" xfId="28896" hidden="1" xr:uid="{00000000-0005-0000-0000-00007D160000}"/>
    <cellStyle name="40% - Accent3 5 2" xfId="29619" hidden="1" xr:uid="{00000000-0005-0000-0000-00007E160000}"/>
    <cellStyle name="40% - Accent3 5 2" xfId="9538" hidden="1" xr:uid="{00000000-0005-0000-0000-000076160000}"/>
    <cellStyle name="40% - Accent3 5 2" xfId="32977" hidden="1" xr:uid="{00000000-0005-0000-0000-000088160000}"/>
    <cellStyle name="40% - Accent3 5 2" xfId="30185" hidden="1" xr:uid="{00000000-0005-0000-0000-000080160000}"/>
    <cellStyle name="40% - Accent3 5 2" xfId="15789" hidden="1" xr:uid="{00000000-0005-0000-0000-000078160000}"/>
    <cellStyle name="40% - Accent3 5 2" xfId="18157" hidden="1" xr:uid="{00000000-0005-0000-0000-000079160000}"/>
    <cellStyle name="40% - Accent3 5 2" xfId="31008" hidden="1" xr:uid="{00000000-0005-0000-0000-000083160000}"/>
    <cellStyle name="40% - Accent3 5 2" xfId="28781" hidden="1" xr:uid="{00000000-0005-0000-0000-00007C160000}"/>
    <cellStyle name="40% - Accent3 5 2" xfId="32411" hidden="1" xr:uid="{00000000-0005-0000-0000-000086160000}"/>
    <cellStyle name="40% - Accent3 5 2" xfId="32584" hidden="1" xr:uid="{00000000-0005-0000-0000-000087160000}"/>
    <cellStyle name="40% - Accent3 5 2" xfId="29792" hidden="1" xr:uid="{00000000-0005-0000-0000-00007F160000}"/>
    <cellStyle name="40% - Accent3 5 2" xfId="12051" hidden="1" xr:uid="{00000000-0005-0000-0000-000077160000}"/>
    <cellStyle name="40% - Accent3 5 2" xfId="33125" hidden="1" xr:uid="{00000000-0005-0000-0000-000089160000}"/>
    <cellStyle name="40% - Accent3 5 2" xfId="30333" hidden="1" xr:uid="{00000000-0005-0000-0000-000081160000}"/>
    <cellStyle name="40% - Accent3 5 2" xfId="30671" hidden="1" xr:uid="{00000000-0005-0000-0000-000082160000}"/>
    <cellStyle name="40% - Accent3 5 2" xfId="24610" hidden="1" xr:uid="{00000000-0005-0000-0000-00007B160000}"/>
    <cellStyle name="40% - Accent3 5 2" xfId="31688" hidden="1" xr:uid="{00000000-0005-0000-0000-000085160000}"/>
    <cellStyle name="40% - Accent3 5 2" xfId="33800" hidden="1" xr:uid="{00000000-0005-0000-0000-00008B160000}"/>
    <cellStyle name="40% - Accent3 5 2" xfId="33463" hidden="1" xr:uid="{00000000-0005-0000-0000-00008A160000}"/>
    <cellStyle name="40% - Accent3 7" xfId="30025" hidden="1" xr:uid="{00000000-0005-0000-0000-0000B0160000}"/>
    <cellStyle name="40% - Accent3 7" xfId="29947" hidden="1" xr:uid="{00000000-0005-0000-0000-0000AF160000}"/>
    <cellStyle name="40% - Accent3 7" xfId="30557" hidden="1" xr:uid="{00000000-0005-0000-0000-0000B6160000}"/>
    <cellStyle name="40% - Accent3 7" xfId="30633" hidden="1" xr:uid="{00000000-0005-0000-0000-0000B7160000}"/>
    <cellStyle name="40% - Accent3 7" xfId="30816" hidden="1" xr:uid="{00000000-0005-0000-0000-0000B8160000}"/>
    <cellStyle name="40% - Accent3 7" xfId="19715" hidden="1" xr:uid="{00000000-0005-0000-0000-00009E160000}"/>
    <cellStyle name="40% - Accent3 7" xfId="20333" hidden="1" xr:uid="{00000000-0005-0000-0000-00009F160000}"/>
    <cellStyle name="40% - Accent3 7" xfId="22626" hidden="1" xr:uid="{00000000-0005-0000-0000-0000A0160000}"/>
    <cellStyle name="40% - Accent3 7" xfId="22968" hidden="1" xr:uid="{00000000-0005-0000-0000-0000A1160000}"/>
    <cellStyle name="40% - Accent3 7" xfId="6851" hidden="1" xr:uid="{00000000-0005-0000-0000-000091160000}"/>
    <cellStyle name="40% - Accent3 7" xfId="7194" hidden="1" xr:uid="{00000000-0005-0000-0000-000092160000}"/>
    <cellStyle name="40% - Accent3 7" xfId="5544" hidden="1" xr:uid="{00000000-0005-0000-0000-000093160000}"/>
    <cellStyle name="40% - Accent3 7" xfId="5212" hidden="1" xr:uid="{00000000-0005-0000-0000-000094160000}"/>
    <cellStyle name="40% - Accent3 7" xfId="5002" hidden="1" xr:uid="{00000000-0005-0000-0000-000095160000}"/>
    <cellStyle name="40% - Accent3 7" xfId="10878" hidden="1" xr:uid="{00000000-0005-0000-0000-000096160000}"/>
    <cellStyle name="40% - Accent3 7" xfId="13290" hidden="1" xr:uid="{00000000-0005-0000-0000-000097160000}"/>
    <cellStyle name="40% - Accent3 7" xfId="13632" hidden="1" xr:uid="{00000000-0005-0000-0000-000098160000}"/>
    <cellStyle name="40% - Accent3 7" xfId="4607" hidden="1" xr:uid="{00000000-0005-0000-0000-000099160000}"/>
    <cellStyle name="40% - Accent3 7" xfId="5528" hidden="1" xr:uid="{00000000-0005-0000-0000-00009A160000}"/>
    <cellStyle name="40% - Accent3 7" xfId="5756" hidden="1" xr:uid="{00000000-0005-0000-0000-00009B160000}"/>
    <cellStyle name="40% - Accent3 7" xfId="17048" hidden="1" xr:uid="{00000000-0005-0000-0000-00009C160000}"/>
    <cellStyle name="40% - Accent3 7" xfId="19373" hidden="1" xr:uid="{00000000-0005-0000-0000-00009D160000}"/>
    <cellStyle name="40% - Accent3 7" xfId="961" hidden="1" xr:uid="{00000000-0005-0000-0000-00008E160000}"/>
    <cellStyle name="40% - Accent3 7" xfId="1303" hidden="1" xr:uid="{00000000-0005-0000-0000-00008F160000}"/>
    <cellStyle name="40% - Accent3 7" xfId="6512" hidden="1" xr:uid="{00000000-0005-0000-0000-000090160000}"/>
    <cellStyle name="40% - Accent3 7" xfId="30894" hidden="1" xr:uid="{00000000-0005-0000-0000-0000B9160000}"/>
    <cellStyle name="40% - Accent3 7" xfId="30970" hidden="1" xr:uid="{00000000-0005-0000-0000-0000BA160000}"/>
    <cellStyle name="40% - Accent3 7" xfId="33425" hidden="1" xr:uid="{00000000-0005-0000-0000-0000CF160000}"/>
    <cellStyle name="40% - Accent3 7" xfId="33608" hidden="1" xr:uid="{00000000-0005-0000-0000-0000D0160000}"/>
    <cellStyle name="40% - Accent3 7" xfId="33686" hidden="1" xr:uid="{00000000-0005-0000-0000-0000D1160000}"/>
    <cellStyle name="40% - Accent3 7" xfId="416" hidden="1" xr:uid="{00000000-0005-0000-0000-00008C160000}"/>
    <cellStyle name="40% - Accent3 7" xfId="624" hidden="1" xr:uid="{00000000-0005-0000-0000-00008D160000}"/>
    <cellStyle name="40% - Accent3 7" xfId="23537" hidden="1" xr:uid="{00000000-0005-0000-0000-0000A2160000}"/>
    <cellStyle name="40% - Accent3 7" xfId="25792" hidden="1" xr:uid="{00000000-0005-0000-0000-0000A3160000}"/>
    <cellStyle name="40% - Accent3 7" xfId="28458" hidden="1" xr:uid="{00000000-0005-0000-0000-0000A4160000}"/>
    <cellStyle name="40% - Accent3 7" xfId="33945" hidden="1" xr:uid="{00000000-0005-0000-0000-0000D3160000}"/>
    <cellStyle name="40% - Accent3 7" xfId="33762" hidden="1" xr:uid="{00000000-0005-0000-0000-0000D2160000}"/>
    <cellStyle name="40% - Accent3 7" xfId="28691" hidden="1" xr:uid="{00000000-0005-0000-0000-0000A7160000}"/>
    <cellStyle name="40% - Accent3 7" xfId="29273" hidden="1" xr:uid="{00000000-0005-0000-0000-0000A8160000}"/>
    <cellStyle name="40% - Accent3 7" xfId="29352" hidden="1" xr:uid="{00000000-0005-0000-0000-0000A9160000}"/>
    <cellStyle name="40% - Accent3 7" xfId="28613" hidden="1" xr:uid="{00000000-0005-0000-0000-0000A6160000}"/>
    <cellStyle name="40% - Accent3 7" xfId="28535" hidden="1" xr:uid="{00000000-0005-0000-0000-0000A5160000}"/>
    <cellStyle name="40% - Accent3 7" xfId="29108" hidden="1" xr:uid="{00000000-0005-0000-0000-0000AC160000}"/>
    <cellStyle name="40% - Accent3 7" xfId="29082" hidden="1" xr:uid="{00000000-0005-0000-0000-0000AD160000}"/>
    <cellStyle name="40% - Accent3 7" xfId="29742" hidden="1" xr:uid="{00000000-0005-0000-0000-0000AE160000}"/>
    <cellStyle name="40% - Accent3 7" xfId="29156" hidden="1" xr:uid="{00000000-0005-0000-0000-0000AB160000}"/>
    <cellStyle name="40% - Accent3 7" xfId="29430" hidden="1" xr:uid="{00000000-0005-0000-0000-0000AA160000}"/>
    <cellStyle name="40% - Accent3 7" xfId="29029" hidden="1" xr:uid="{00000000-0005-0000-0000-0000B1160000}"/>
    <cellStyle name="40% - Accent3 7" xfId="29155" hidden="1" xr:uid="{00000000-0005-0000-0000-0000B2160000}"/>
    <cellStyle name="40% - Accent3 7" xfId="29186" hidden="1" xr:uid="{00000000-0005-0000-0000-0000B3160000}"/>
    <cellStyle name="40% - Accent3 7" xfId="31978" hidden="1" xr:uid="{00000000-0005-0000-0000-0000CB160000}"/>
    <cellStyle name="40% - Accent3 7" xfId="33083" hidden="1" xr:uid="{00000000-0005-0000-0000-0000CC160000}"/>
    <cellStyle name="40% - Accent3 7" xfId="33271" hidden="1" xr:uid="{00000000-0005-0000-0000-0000CD160000}"/>
    <cellStyle name="40% - Accent3 7" xfId="33349" hidden="1" xr:uid="{00000000-0005-0000-0000-0000CE160000}"/>
    <cellStyle name="40% - Accent3 7" xfId="31405" hidden="1" xr:uid="{00000000-0005-0000-0000-0000BE160000}"/>
    <cellStyle name="40% - Accent3 7" xfId="31483" hidden="1" xr:uid="{00000000-0005-0000-0000-0000BF160000}"/>
    <cellStyle name="40% - Accent3 7" xfId="32065" hidden="1" xr:uid="{00000000-0005-0000-0000-0000C0160000}"/>
    <cellStyle name="40% - Accent3 7" xfId="32144" hidden="1" xr:uid="{00000000-0005-0000-0000-0000C1160000}"/>
    <cellStyle name="40% - Accent3 7" xfId="32222" hidden="1" xr:uid="{00000000-0005-0000-0000-0000C2160000}"/>
    <cellStyle name="40% - Accent3 7" xfId="31948" hidden="1" xr:uid="{00000000-0005-0000-0000-0000C3160000}"/>
    <cellStyle name="40% - Accent3 7" xfId="31900" hidden="1" xr:uid="{00000000-0005-0000-0000-0000C4160000}"/>
    <cellStyle name="40% - Accent3 7" xfId="31874" hidden="1" xr:uid="{00000000-0005-0000-0000-0000C5160000}"/>
    <cellStyle name="40% - Accent3 7" xfId="32534" hidden="1" xr:uid="{00000000-0005-0000-0000-0000C6160000}"/>
    <cellStyle name="40% - Accent3 7" xfId="32739" hidden="1" xr:uid="{00000000-0005-0000-0000-0000C7160000}"/>
    <cellStyle name="40% - Accent3 7" xfId="32817" hidden="1" xr:uid="{00000000-0005-0000-0000-0000C8160000}"/>
    <cellStyle name="40% - Accent3 7" xfId="31821" hidden="1" xr:uid="{00000000-0005-0000-0000-0000C9160000}"/>
    <cellStyle name="40% - Accent3 7" xfId="31947" hidden="1" xr:uid="{00000000-0005-0000-0000-0000CA160000}"/>
    <cellStyle name="40% - Accent3 7" xfId="31153" hidden="1" xr:uid="{00000000-0005-0000-0000-0000BB160000}"/>
    <cellStyle name="40% - Accent3 7" xfId="31250" hidden="1" xr:uid="{00000000-0005-0000-0000-0000BC160000}"/>
    <cellStyle name="40% - Accent3 7" xfId="31327" hidden="1" xr:uid="{00000000-0005-0000-0000-0000BD160000}"/>
    <cellStyle name="40% - Accent3 7" xfId="30291" hidden="1" xr:uid="{00000000-0005-0000-0000-0000B4160000}"/>
    <cellStyle name="40% - Accent3 7" xfId="30479" hidden="1" xr:uid="{00000000-0005-0000-0000-0000B5160000}"/>
    <cellStyle name="40% - Accent3 8" xfId="1294" hidden="1" xr:uid="{00000000-0005-0000-0000-0000D7160000}"/>
    <cellStyle name="40% - Accent3 8" xfId="6364" hidden="1" xr:uid="{00000000-0005-0000-0000-0000D8160000}"/>
    <cellStyle name="40% - Accent3 8" xfId="425" hidden="1" xr:uid="{00000000-0005-0000-0000-0000D5160000}"/>
    <cellStyle name="40% - Accent3 8" xfId="28978" hidden="1" xr:uid="{00000000-0005-0000-0000-0000F9160000}"/>
    <cellStyle name="40% - Accent3 8" xfId="6842" hidden="1" xr:uid="{00000000-0005-0000-0000-0000D9160000}"/>
    <cellStyle name="40% - Accent3 8" xfId="7185" hidden="1" xr:uid="{00000000-0005-0000-0000-0000DA160000}"/>
    <cellStyle name="40% - Accent3 8" xfId="5677" hidden="1" xr:uid="{00000000-0005-0000-0000-0000DB160000}"/>
    <cellStyle name="40% - Accent3 8" xfId="29874" hidden="1" xr:uid="{00000000-0005-0000-0000-0000FB160000}"/>
    <cellStyle name="40% - Accent3 8" xfId="6290" hidden="1" xr:uid="{00000000-0005-0000-0000-0000DD160000}"/>
    <cellStyle name="40% - Accent3 8" xfId="10277" hidden="1" xr:uid="{00000000-0005-0000-0000-0000DE160000}"/>
    <cellStyle name="40% - Accent3 8" xfId="952" hidden="1" xr:uid="{00000000-0005-0000-0000-0000D6160000}"/>
    <cellStyle name="40% - Accent3 8" xfId="13623" hidden="1" xr:uid="{00000000-0005-0000-0000-0000E0160000}"/>
    <cellStyle name="40% - Accent3 8" xfId="4091" hidden="1" xr:uid="{00000000-0005-0000-0000-0000E1160000}"/>
    <cellStyle name="40% - Accent3 8" xfId="16959" hidden="1" xr:uid="{00000000-0005-0000-0000-0000E2160000}"/>
    <cellStyle name="40% - Accent3 8" xfId="29724" hidden="1" xr:uid="{00000000-0005-0000-0000-0000F4160000}"/>
    <cellStyle name="40% - Accent3 8" xfId="16516" hidden="1" xr:uid="{00000000-0005-0000-0000-0000E4160000}"/>
    <cellStyle name="40% - Accent3 8" xfId="19364" hidden="1" xr:uid="{00000000-0005-0000-0000-0000E5160000}"/>
    <cellStyle name="40% - Accent3 8" xfId="30891" hidden="1" xr:uid="{00000000-0005-0000-0000-000001170000}"/>
    <cellStyle name="40% - Accent3 8" xfId="20085" hidden="1" xr:uid="{00000000-0005-0000-0000-0000E7160000}"/>
    <cellStyle name="40% - Accent3 8" xfId="22617" hidden="1" xr:uid="{00000000-0005-0000-0000-0000E8160000}"/>
    <cellStyle name="40% - Accent3 8" xfId="22959" hidden="1" xr:uid="{00000000-0005-0000-0000-0000E9160000}"/>
    <cellStyle name="40% - Accent3 8" xfId="28474" hidden="1" xr:uid="{00000000-0005-0000-0000-0000EC160000}"/>
    <cellStyle name="40% - Accent3 8" xfId="30628" hidden="1" xr:uid="{00000000-0005-0000-0000-0000FF160000}"/>
    <cellStyle name="40% - Accent3 8" xfId="12444" hidden="1" xr:uid="{00000000-0005-0000-0000-0000E3160000}"/>
    <cellStyle name="40% - Accent3 8" xfId="25783" hidden="1" xr:uid="{00000000-0005-0000-0000-0000EB160000}"/>
    <cellStyle name="40% - Accent3 8" xfId="23320" hidden="1" xr:uid="{00000000-0005-0000-0000-0000EA160000}"/>
    <cellStyle name="40% - Accent3 8" xfId="30965" hidden="1" xr:uid="{00000000-0005-0000-0000-000002170000}"/>
    <cellStyle name="40% - Accent3 8" xfId="32219" hidden="1" xr:uid="{00000000-0005-0000-0000-00000A170000}"/>
    <cellStyle name="40% - Accent3 8" xfId="28688" hidden="1" xr:uid="{00000000-0005-0000-0000-0000EF160000}"/>
    <cellStyle name="40% - Accent3 8" xfId="28610" hidden="1" xr:uid="{00000000-0005-0000-0000-0000EE160000}"/>
    <cellStyle name="40% - Accent3 8" xfId="463" hidden="1" xr:uid="{00000000-0005-0000-0000-0000D4160000}"/>
    <cellStyle name="40% - Accent3 8" xfId="10750" hidden="1" xr:uid="{00000000-0005-0000-0000-0000DC160000}"/>
    <cellStyle name="40% - Accent3 8" xfId="29176" hidden="1" xr:uid="{00000000-0005-0000-0000-0000F3160000}"/>
    <cellStyle name="40% - Accent3 8" xfId="29427" hidden="1" xr:uid="{00000000-0005-0000-0000-0000F2160000}"/>
    <cellStyle name="40% - Accent3 8" xfId="33942" hidden="1" xr:uid="{00000000-0005-0000-0000-00001B170000}"/>
    <cellStyle name="40% - Accent3 8" xfId="33057" hidden="1" xr:uid="{00000000-0005-0000-0000-000014170000}"/>
    <cellStyle name="40% - Accent3 8" xfId="29944" hidden="1" xr:uid="{00000000-0005-0000-0000-0000F7160000}"/>
    <cellStyle name="40% - Accent3 8" xfId="28463" hidden="1" xr:uid="{00000000-0005-0000-0000-0000ED160000}"/>
    <cellStyle name="40% - Accent3 8" xfId="19706" hidden="1" xr:uid="{00000000-0005-0000-0000-0000E6160000}"/>
    <cellStyle name="40% - Accent3 8" xfId="30282" hidden="1" xr:uid="{00000000-0005-0000-0000-0000FA160000}"/>
    <cellStyle name="40% - Accent3 8" xfId="29349" hidden="1" xr:uid="{00000000-0005-0000-0000-0000F1160000}"/>
    <cellStyle name="40% - Accent3 8" xfId="32044" hidden="1" xr:uid="{00000000-0005-0000-0000-00000D170000}"/>
    <cellStyle name="40% - Accent3 8" xfId="30476" hidden="1" xr:uid="{00000000-0005-0000-0000-0000FD160000}"/>
    <cellStyle name="40% - Accent3 8" xfId="29252" hidden="1" xr:uid="{00000000-0005-0000-0000-0000F5160000}"/>
    <cellStyle name="40% - Accent3 8" xfId="13281" hidden="1" xr:uid="{00000000-0005-0000-0000-0000DF160000}"/>
    <cellStyle name="40% - Accent3 8" xfId="30813" hidden="1" xr:uid="{00000000-0005-0000-0000-000000170000}"/>
    <cellStyle name="40% - Accent3 8" xfId="31255" hidden="1" xr:uid="{00000000-0005-0000-0000-000005170000}"/>
    <cellStyle name="40% - Accent3 8" xfId="31402" hidden="1" xr:uid="{00000000-0005-0000-0000-000006170000}"/>
    <cellStyle name="40% - Accent3 8" xfId="31150" hidden="1" xr:uid="{00000000-0005-0000-0000-000003170000}"/>
    <cellStyle name="40% - Accent3 8" xfId="29700" hidden="1" xr:uid="{00000000-0005-0000-0000-0000F6160000}"/>
    <cellStyle name="40% - Accent3 8" xfId="31480" hidden="1" xr:uid="{00000000-0005-0000-0000-000007170000}"/>
    <cellStyle name="40% - Accent3 8" xfId="32060" hidden="1" xr:uid="{00000000-0005-0000-0000-000008170000}"/>
    <cellStyle name="40% - Accent3 8" xfId="32141" hidden="1" xr:uid="{00000000-0005-0000-0000-000009170000}"/>
    <cellStyle name="40% - Accent3 8" xfId="30022" hidden="1" xr:uid="{00000000-0005-0000-0000-0000F8160000}"/>
    <cellStyle name="40% - Accent3 8" xfId="31968" hidden="1" xr:uid="{00000000-0005-0000-0000-00000B170000}"/>
    <cellStyle name="40% - Accent3 8" xfId="32516" hidden="1" xr:uid="{00000000-0005-0000-0000-00000C170000}"/>
    <cellStyle name="40% - Accent3 8" xfId="31266" hidden="1" xr:uid="{00000000-0005-0000-0000-000004170000}"/>
    <cellStyle name="40% - Accent3 8" xfId="32492" hidden="1" xr:uid="{00000000-0005-0000-0000-00000E170000}"/>
    <cellStyle name="40% - Accent3 8" xfId="32736" hidden="1" xr:uid="{00000000-0005-0000-0000-00000F170000}"/>
    <cellStyle name="40% - Accent3 8" xfId="32814" hidden="1" xr:uid="{00000000-0005-0000-0000-000010170000}"/>
    <cellStyle name="40% - Accent3 8" xfId="29268" hidden="1" xr:uid="{00000000-0005-0000-0000-0000F0160000}"/>
    <cellStyle name="40% - Accent3 8" xfId="33074" hidden="1" xr:uid="{00000000-0005-0000-0000-000012170000}"/>
    <cellStyle name="40% - Accent3 8" xfId="32666" hidden="1" xr:uid="{00000000-0005-0000-0000-000013170000}"/>
    <cellStyle name="40% - Accent3 8" xfId="30554" hidden="1" xr:uid="{00000000-0005-0000-0000-0000FE160000}"/>
    <cellStyle name="40% - Accent3 8" xfId="33268" hidden="1" xr:uid="{00000000-0005-0000-0000-000015170000}"/>
    <cellStyle name="40% - Accent3 8" xfId="33346" hidden="1" xr:uid="{00000000-0005-0000-0000-000016170000}"/>
    <cellStyle name="40% - Accent3 8" xfId="33420" hidden="1" xr:uid="{00000000-0005-0000-0000-000017170000}"/>
    <cellStyle name="40% - Accent3 8" xfId="33757" hidden="1" xr:uid="{00000000-0005-0000-0000-00001A170000}"/>
    <cellStyle name="40% - Accent3 8" xfId="30265" hidden="1" xr:uid="{00000000-0005-0000-0000-0000FC160000}"/>
    <cellStyle name="40% - Accent3 8" xfId="31770" hidden="1" xr:uid="{00000000-0005-0000-0000-000011170000}"/>
    <cellStyle name="40% - Accent3 8" xfId="33683" hidden="1" xr:uid="{00000000-0005-0000-0000-000019170000}"/>
    <cellStyle name="40% - Accent3 8" xfId="33605" hidden="1" xr:uid="{00000000-0005-0000-0000-000018170000}"/>
    <cellStyle name="40% - Accent3 9" xfId="497" hidden="1" xr:uid="{00000000-0005-0000-0000-00001C170000}"/>
    <cellStyle name="40% - Accent3 9" xfId="33710" hidden="1" xr:uid="{00000000-0005-0000-0000-000061170000}"/>
    <cellStyle name="40% - Accent3 9" xfId="33893" hidden="1" xr:uid="{00000000-0005-0000-0000-000062170000}"/>
    <cellStyle name="40% - Accent3 9" xfId="7670" hidden="1" xr:uid="{00000000-0005-0000-0000-000023170000}"/>
    <cellStyle name="40% - Accent3 9" xfId="5494" hidden="1" xr:uid="{00000000-0005-0000-0000-000024170000}"/>
    <cellStyle name="40% - Accent3 9" xfId="29182" hidden="1" xr:uid="{00000000-0005-0000-0000-000043170000}"/>
    <cellStyle name="40% - Accent3 9" xfId="22482" hidden="1" xr:uid="{00000000-0005-0000-0000-00002F170000}"/>
    <cellStyle name="40% - Accent3 9" xfId="1143" hidden="1" xr:uid="{00000000-0005-0000-0000-00001E170000}"/>
    <cellStyle name="40% - Accent3 9" xfId="1485" hidden="1" xr:uid="{00000000-0005-0000-0000-00001F170000}"/>
    <cellStyle name="40% - Accent3 9" xfId="14068" hidden="1" xr:uid="{00000000-0005-0000-0000-000029170000}"/>
    <cellStyle name="40% - Accent3 9" xfId="10822" hidden="1" xr:uid="{00000000-0005-0000-0000-00002A170000}"/>
    <cellStyle name="40% - Accent3 9" xfId="5707" hidden="1" xr:uid="{00000000-0005-0000-0000-00002B170000}"/>
    <cellStyle name="40% - Accent3 9" xfId="19229" hidden="1" xr:uid="{00000000-0005-0000-0000-00002C170000}"/>
    <cellStyle name="40% - Accent3 9" xfId="29065" hidden="1" xr:uid="{00000000-0005-0000-0000-00003D170000}"/>
    <cellStyle name="40% - Accent3 9" xfId="4878" hidden="1" xr:uid="{00000000-0005-0000-0000-000025170000}"/>
    <cellStyle name="40% - Accent3 9" xfId="30918" hidden="1" xr:uid="{00000000-0005-0000-0000-000049170000}"/>
    <cellStyle name="40% - Accent3 9" xfId="13472" hidden="1" xr:uid="{00000000-0005-0000-0000-000027170000}"/>
    <cellStyle name="40% - Accent3 9" xfId="23150" hidden="1" xr:uid="{00000000-0005-0000-0000-000031170000}"/>
    <cellStyle name="40% - Accent3 9" xfId="25650" hidden="1" xr:uid="{00000000-0005-0000-0000-000032170000}"/>
    <cellStyle name="40% - Accent3 9" xfId="7034" hidden="1" xr:uid="{00000000-0005-0000-0000-000021170000}"/>
    <cellStyle name="40% - Accent3 9" xfId="7379" hidden="1" xr:uid="{00000000-0005-0000-0000-000022170000}"/>
    <cellStyle name="40% - Accent3 9" xfId="28715" hidden="1" xr:uid="{00000000-0005-0000-0000-000037170000}"/>
    <cellStyle name="40% - Accent3 9" xfId="19555" hidden="1" xr:uid="{00000000-0005-0000-0000-00002D170000}"/>
    <cellStyle name="40% - Accent3 9" xfId="19897" hidden="1" xr:uid="{00000000-0005-0000-0000-00002E170000}"/>
    <cellStyle name="40% - Accent3 9" xfId="28637" hidden="1" xr:uid="{00000000-0005-0000-0000-000036170000}"/>
    <cellStyle name="40% - Accent3 9" xfId="28561" hidden="1" xr:uid="{00000000-0005-0000-0000-000035170000}"/>
    <cellStyle name="40% - Accent3 9" xfId="31943" hidden="1" xr:uid="{00000000-0005-0000-0000-000054170000}"/>
    <cellStyle name="40% - Accent3 9" xfId="29376" hidden="1" xr:uid="{00000000-0005-0000-0000-000039170000}"/>
    <cellStyle name="40% - Accent3 9" xfId="29300" hidden="1" xr:uid="{00000000-0005-0000-0000-000038170000}"/>
    <cellStyle name="40% - Accent3 9" xfId="13148" hidden="1" xr:uid="{00000000-0005-0000-0000-000026170000}"/>
    <cellStyle name="40% - Accent3 9" xfId="29151" hidden="1" xr:uid="{00000000-0005-0000-0000-00003C170000}"/>
    <cellStyle name="40% - Accent3 9" xfId="29512" hidden="1" xr:uid="{00000000-0005-0000-0000-00003B170000}"/>
    <cellStyle name="40% - Accent3 9" xfId="33373" hidden="1" xr:uid="{00000000-0005-0000-0000-00005E170000}"/>
    <cellStyle name="40% - Accent3 9" xfId="29971" hidden="1" xr:uid="{00000000-0005-0000-0000-00003F170000}"/>
    <cellStyle name="40% - Accent3 9" xfId="29895" hidden="1" xr:uid="{00000000-0005-0000-0000-00003E170000}"/>
    <cellStyle name="40% - Accent3 9" xfId="22808" hidden="1" xr:uid="{00000000-0005-0000-0000-000030170000}"/>
    <cellStyle name="40% - Accent3 9" xfId="29739" hidden="1" xr:uid="{00000000-0005-0000-0000-000042170000}"/>
    <cellStyle name="40% - Accent3 9" xfId="30102" hidden="1" xr:uid="{00000000-0005-0000-0000-000041170000}"/>
    <cellStyle name="40% - Accent3 9" xfId="32687" hidden="1" xr:uid="{00000000-0005-0000-0000-000056170000}"/>
    <cellStyle name="40% - Accent3 9" xfId="30503" hidden="1" xr:uid="{00000000-0005-0000-0000-000045170000}"/>
    <cellStyle name="40% - Accent3 9" xfId="30427" hidden="1" xr:uid="{00000000-0005-0000-0000-000044170000}"/>
    <cellStyle name="40% - Accent3 9" xfId="13814" hidden="1" xr:uid="{00000000-0005-0000-0000-000028170000}"/>
    <cellStyle name="40% - Accent3 9" xfId="30840" hidden="1" xr:uid="{00000000-0005-0000-0000-000048170000}"/>
    <cellStyle name="40% - Accent3 9" xfId="30764" hidden="1" xr:uid="{00000000-0005-0000-0000-000047170000}"/>
    <cellStyle name="40% - Accent3 9" xfId="31429" hidden="1" xr:uid="{00000000-0005-0000-0000-00004E170000}"/>
    <cellStyle name="40% - Accent3 9" xfId="31177" hidden="1" xr:uid="{00000000-0005-0000-0000-00004B170000}"/>
    <cellStyle name="40% - Accent3 9" xfId="31101" hidden="1" xr:uid="{00000000-0005-0000-0000-00004A170000}"/>
    <cellStyle name="40% - Accent3 9" xfId="6709" hidden="1" xr:uid="{00000000-0005-0000-0000-000020170000}"/>
    <cellStyle name="40% - Accent3 9" xfId="819" hidden="1" xr:uid="{00000000-0005-0000-0000-00001D170000}"/>
    <cellStyle name="40% - Accent3 9" xfId="32168" hidden="1" xr:uid="{00000000-0005-0000-0000-000051170000}"/>
    <cellStyle name="40% - Accent3 9" xfId="32247" hidden="1" xr:uid="{00000000-0005-0000-0000-000052170000}"/>
    <cellStyle name="40% - Accent3 9" xfId="30049" hidden="1" xr:uid="{00000000-0005-0000-0000-000040170000}"/>
    <cellStyle name="40% - Accent3 9" xfId="33295" hidden="1" xr:uid="{00000000-0005-0000-0000-00005D170000}"/>
    <cellStyle name="40% - Accent3 9" xfId="31279" hidden="1" xr:uid="{00000000-0005-0000-0000-00004C170000}"/>
    <cellStyle name="40% - Accent3 9" xfId="31353" hidden="1" xr:uid="{00000000-0005-0000-0000-00004D170000}"/>
    <cellStyle name="40% - Accent3 9" xfId="32763" hidden="1" xr:uid="{00000000-0005-0000-0000-000057170000}"/>
    <cellStyle name="40% - Accent3 9" xfId="32841" hidden="1" xr:uid="{00000000-0005-0000-0000-000058170000}"/>
    <cellStyle name="40% - Accent3 9" xfId="32894" hidden="1" xr:uid="{00000000-0005-0000-0000-000059170000}"/>
    <cellStyle name="40% - Accent3 9" xfId="32531" hidden="1" xr:uid="{00000000-0005-0000-0000-00005A170000}"/>
    <cellStyle name="40% - Accent3 9" xfId="29455" hidden="1" xr:uid="{00000000-0005-0000-0000-00003A170000}"/>
    <cellStyle name="40% - Accent3 9" xfId="32304" hidden="1" xr:uid="{00000000-0005-0000-0000-000053170000}"/>
    <cellStyle name="40% - Accent3 9" xfId="30581" hidden="1" xr:uid="{00000000-0005-0000-0000-000046170000}"/>
    <cellStyle name="40% - Accent3 9" xfId="31857" hidden="1" xr:uid="{00000000-0005-0000-0000-000055170000}"/>
    <cellStyle name="40% - Accent3 9" xfId="33556" hidden="1" xr:uid="{00000000-0005-0000-0000-00005F170000}"/>
    <cellStyle name="40% - Accent3 9" xfId="33632" hidden="1" xr:uid="{00000000-0005-0000-0000-000060170000}"/>
    <cellStyle name="40% - Accent3 9" xfId="31507" hidden="1" xr:uid="{00000000-0005-0000-0000-00004F170000}"/>
    <cellStyle name="40% - Accent3 9" xfId="32092" hidden="1" xr:uid="{00000000-0005-0000-0000-000050170000}"/>
    <cellStyle name="40% - Accent3 9" xfId="28487" hidden="1" xr:uid="{00000000-0005-0000-0000-000034170000}"/>
    <cellStyle name="40% - Accent3 9" xfId="31974" hidden="1" xr:uid="{00000000-0005-0000-0000-00005B170000}"/>
    <cellStyle name="40% - Accent3 9" xfId="33219" hidden="1" xr:uid="{00000000-0005-0000-0000-00005C170000}"/>
    <cellStyle name="40% - Accent3 9" xfId="25974" hidden="1" xr:uid="{00000000-0005-0000-0000-000033170000}"/>
    <cellStyle name="40% - Accent3 9" xfId="33969" hidden="1" xr:uid="{00000000-0005-0000-0000-000063170000}"/>
    <cellStyle name="40% - Accent4" xfId="202" builtinId="43" hidden="1" customBuiltin="1"/>
    <cellStyle name="40% - Accent4" xfId="160" builtinId="43" hidden="1" customBuiltin="1"/>
    <cellStyle name="40% - Accent4" xfId="34" builtinId="43" hidden="1" customBuiltin="1"/>
    <cellStyle name="40% - Accent4" xfId="82" builtinId="43" hidden="1" customBuiltin="1"/>
    <cellStyle name="40% - Accent4" xfId="117" builtinId="43" hidden="1" customBuiltin="1"/>
    <cellStyle name="40% - Accent4" xfId="4590" builtinId="43" hidden="1" customBuiltin="1"/>
    <cellStyle name="40% - Accent4" xfId="8082" builtinId="43" hidden="1" customBuiltin="1"/>
    <cellStyle name="40% - Accent4" xfId="6237" builtinId="43" hidden="1" customBuiltin="1"/>
    <cellStyle name="40% - Accent4" xfId="4679" builtinId="43" hidden="1" customBuiltin="1"/>
    <cellStyle name="40% - Accent4" xfId="10761" builtinId="43" hidden="1" customBuiltin="1"/>
    <cellStyle name="40% - Accent4" xfId="12346" builtinId="43" hidden="1" customBuiltin="1"/>
    <cellStyle name="40% - Accent4" xfId="3964" builtinId="43" hidden="1" customBuiltin="1"/>
    <cellStyle name="40% - Accent4" xfId="4001" builtinId="43" hidden="1" customBuiltin="1"/>
    <cellStyle name="40% - Accent4" xfId="4038" builtinId="43" hidden="1" customBuiltin="1"/>
    <cellStyle name="40% - Accent4" xfId="4072" builtinId="43" hidden="1" customBuiltin="1"/>
    <cellStyle name="40% - Accent4" xfId="4270" builtinId="43" hidden="1" customBuiltin="1"/>
    <cellStyle name="40% - Accent4" xfId="6113" builtinId="43" hidden="1" customBuiltin="1"/>
    <cellStyle name="40% - Accent4" xfId="10654" builtinId="43" hidden="1" customBuiltin="1"/>
    <cellStyle name="40% - Accent4" xfId="4468" builtinId="43" hidden="1" customBuiltin="1"/>
    <cellStyle name="40% - Accent4" xfId="8164" builtinId="43" hidden="1" customBuiltin="1"/>
    <cellStyle name="40% - Accent4" xfId="8365" builtinId="43" hidden="1" customBuiltin="1"/>
    <cellStyle name="40% - Accent4" xfId="8137" builtinId="43" hidden="1" customBuiltin="1"/>
    <cellStyle name="40% - Accent4" xfId="5855" builtinId="43" hidden="1" customBuiltin="1"/>
    <cellStyle name="40% - Accent4" xfId="14297" builtinId="43" hidden="1" customBuiltin="1"/>
    <cellStyle name="40% - Accent4" xfId="13942" builtinId="43" hidden="1" customBuiltin="1"/>
    <cellStyle name="40% - Accent4" xfId="5839" builtinId="43" hidden="1" customBuiltin="1"/>
    <cellStyle name="40% - Accent4" xfId="4516" builtinId="43" hidden="1" customBuiltin="1"/>
    <cellStyle name="40% - Accent4" xfId="4354" builtinId="43" hidden="1" customBuiltin="1"/>
    <cellStyle name="40% - Accent4" xfId="17750" builtinId="43" hidden="1" customBuiltin="1"/>
    <cellStyle name="40% - Accent4" xfId="16870" builtinId="43" hidden="1" customBuiltin="1"/>
    <cellStyle name="40% - Accent4" xfId="5739" builtinId="43" hidden="1" customBuiltin="1"/>
    <cellStyle name="40% - Accent4" xfId="14487" builtinId="43" hidden="1" customBuiltin="1"/>
    <cellStyle name="40% - Accent4" xfId="14659" builtinId="43" hidden="1" customBuiltin="1"/>
    <cellStyle name="40% - Accent4" xfId="14466" builtinId="43" hidden="1" customBuiltin="1"/>
    <cellStyle name="40% - Accent4" xfId="8335" builtinId="43" hidden="1" customBuiltin="1"/>
    <cellStyle name="40% - Accent4" xfId="10613" builtinId="43" hidden="1" customBuiltin="1"/>
    <cellStyle name="40% - Accent4" xfId="14417" builtinId="43" hidden="1" customBuiltin="1"/>
    <cellStyle name="40% - Accent4" xfId="4711" builtinId="43" hidden="1" customBuiltin="1"/>
    <cellStyle name="40% - Accent4" xfId="4868" builtinId="43" hidden="1" customBuiltin="1"/>
    <cellStyle name="40% - Accent4" xfId="16965" builtinId="43" hidden="1" customBuiltin="1"/>
    <cellStyle name="40% - Accent4" xfId="6223" builtinId="43" hidden="1" customBuiltin="1"/>
    <cellStyle name="40% - Accent4" xfId="236" builtinId="43" hidden="1" customBuiltin="1"/>
    <cellStyle name="40% - Accent4" xfId="273" builtinId="43" hidden="1" customBuiltin="1"/>
    <cellStyle name="40% - Accent4" xfId="310" builtinId="43" hidden="1" customBuiltin="1"/>
    <cellStyle name="40% - Accent4" xfId="344" builtinId="43" hidden="1" customBuiltin="1"/>
    <cellStyle name="40% - Accent4" xfId="379" builtinId="43" hidden="1" customBuiltin="1"/>
    <cellStyle name="40% - Accent4" xfId="3930" builtinId="43" hidden="1" customBuiltin="1"/>
    <cellStyle name="40% - Accent4" xfId="5673" builtinId="43" hidden="1" customBuiltin="1"/>
    <cellStyle name="40% - Accent4" xfId="14234" builtinId="43" hidden="1" customBuiltin="1"/>
    <cellStyle name="40% - Accent4" xfId="4307" builtinId="43" hidden="1" customBuiltin="1"/>
    <cellStyle name="40% - Accent4" xfId="5770" builtinId="43" hidden="1" customBuiltin="1"/>
    <cellStyle name="40% - Accent4" xfId="6437" builtinId="43" hidden="1" customBuiltin="1"/>
    <cellStyle name="40% - Accent4 10" xfId="29391" hidden="1" xr:uid="{00000000-0005-0000-0000-0000B5170000}"/>
    <cellStyle name="40% - Accent4 10" xfId="29470" hidden="1" xr:uid="{00000000-0005-0000-0000-0000B6170000}"/>
    <cellStyle name="40% - Accent4 10" xfId="22847" hidden="1" xr:uid="{00000000-0005-0000-0000-0000AC170000}"/>
    <cellStyle name="40% - Accent4 10" xfId="23189" hidden="1" xr:uid="{00000000-0005-0000-0000-0000AD170000}"/>
    <cellStyle name="40% - Accent4 10" xfId="25692" hidden="1" xr:uid="{00000000-0005-0000-0000-0000AE170000}"/>
    <cellStyle name="40% - Accent4 10" xfId="5029" hidden="1" xr:uid="{00000000-0005-0000-0000-0000A6170000}"/>
    <cellStyle name="40% - Accent4 10" xfId="5024" hidden="1" xr:uid="{00000000-0005-0000-0000-0000A7170000}"/>
    <cellStyle name="40% - Accent4 10" xfId="19272" hidden="1" xr:uid="{00000000-0005-0000-0000-0000A8170000}"/>
    <cellStyle name="40% - Accent4 10" xfId="19594" hidden="1" xr:uid="{00000000-0005-0000-0000-0000A9170000}"/>
    <cellStyle name="40% - Accent4 10" xfId="19936" hidden="1" xr:uid="{00000000-0005-0000-0000-0000AA170000}"/>
    <cellStyle name="40% - Accent4 10" xfId="22525" hidden="1" xr:uid="{00000000-0005-0000-0000-0000AB170000}"/>
    <cellStyle name="40% - Accent4 10" xfId="1182" hidden="1" xr:uid="{00000000-0005-0000-0000-00009A170000}"/>
    <cellStyle name="40% - Accent4 10" xfId="1524" hidden="1" xr:uid="{00000000-0005-0000-0000-00009B170000}"/>
    <cellStyle name="40% - Accent4 10" xfId="6751" hidden="1" xr:uid="{00000000-0005-0000-0000-00009C170000}"/>
    <cellStyle name="40% - Accent4 10" xfId="7073" hidden="1" xr:uid="{00000000-0005-0000-0000-00009D170000}"/>
    <cellStyle name="40% - Accent4 10" xfId="7419" hidden="1" xr:uid="{00000000-0005-0000-0000-00009E170000}"/>
    <cellStyle name="40% - Accent4 10" xfId="8267" hidden="1" xr:uid="{00000000-0005-0000-0000-00009F170000}"/>
    <cellStyle name="40% - Accent4 10" xfId="4536" hidden="1" xr:uid="{00000000-0005-0000-0000-0000A0170000}"/>
    <cellStyle name="40% - Accent4 10" xfId="4152" hidden="1" xr:uid="{00000000-0005-0000-0000-0000A1170000}"/>
    <cellStyle name="40% - Accent4 10" xfId="13190" hidden="1" xr:uid="{00000000-0005-0000-0000-0000A2170000}"/>
    <cellStyle name="40% - Accent4 10" xfId="13511" hidden="1" xr:uid="{00000000-0005-0000-0000-0000A3170000}"/>
    <cellStyle name="40% - Accent4 10" xfId="13853" hidden="1" xr:uid="{00000000-0005-0000-0000-0000A4170000}"/>
    <cellStyle name="40% - Accent4 10" xfId="14572" hidden="1" xr:uid="{00000000-0005-0000-0000-0000A5170000}"/>
    <cellStyle name="40% - Accent4 10" xfId="29910" hidden="1" xr:uid="{00000000-0005-0000-0000-0000BA170000}"/>
    <cellStyle name="40% - Accent4 10" xfId="28987" hidden="1" xr:uid="{00000000-0005-0000-0000-0000B9170000}"/>
    <cellStyle name="40% - Accent4 10" xfId="30064" hidden="1" xr:uid="{00000000-0005-0000-0000-0000BC170000}"/>
    <cellStyle name="40% - Accent4 10" xfId="29986" hidden="1" xr:uid="{00000000-0005-0000-0000-0000BB170000}"/>
    <cellStyle name="40% - Accent4 10" xfId="29089" hidden="1" xr:uid="{00000000-0005-0000-0000-0000BE170000}"/>
    <cellStyle name="40% - Accent4 10" xfId="30139" hidden="1" xr:uid="{00000000-0005-0000-0000-0000BD170000}"/>
    <cellStyle name="40% - Accent4 10" xfId="30442" hidden="1" xr:uid="{00000000-0005-0000-0000-0000C0170000}"/>
    <cellStyle name="40% - Accent4 10" xfId="29088" hidden="1" xr:uid="{00000000-0005-0000-0000-0000BF170000}"/>
    <cellStyle name="40% - Accent4 10" xfId="30596" hidden="1" xr:uid="{00000000-0005-0000-0000-0000C2170000}"/>
    <cellStyle name="40% - Accent4 10" xfId="30518" hidden="1" xr:uid="{00000000-0005-0000-0000-0000C1170000}"/>
    <cellStyle name="40% - Accent4 10" xfId="30855" hidden="1" xr:uid="{00000000-0005-0000-0000-0000C4170000}"/>
    <cellStyle name="40% - Accent4 10" xfId="30779" hidden="1" xr:uid="{00000000-0005-0000-0000-0000C3170000}"/>
    <cellStyle name="40% - Accent4 10" xfId="31116" hidden="1" xr:uid="{00000000-0005-0000-0000-0000C6170000}"/>
    <cellStyle name="40% - Accent4 10" xfId="30933" hidden="1" xr:uid="{00000000-0005-0000-0000-0000C5170000}"/>
    <cellStyle name="40% - Accent4 10" xfId="31294" hidden="1" xr:uid="{00000000-0005-0000-0000-0000C8170000}"/>
    <cellStyle name="40% - Accent4 10" xfId="31192" hidden="1" xr:uid="{00000000-0005-0000-0000-0000C7170000}"/>
    <cellStyle name="40% - Accent4 10" xfId="861" hidden="1" xr:uid="{00000000-0005-0000-0000-000099170000}"/>
    <cellStyle name="40% - Accent4 10" xfId="537" hidden="1" xr:uid="{00000000-0005-0000-0000-000098170000}"/>
    <cellStyle name="40% - Accent4 10" xfId="33908" hidden="1" xr:uid="{00000000-0005-0000-0000-0000DE170000}"/>
    <cellStyle name="40% - Accent4 10" xfId="33984" hidden="1" xr:uid="{00000000-0005-0000-0000-0000DF170000}"/>
    <cellStyle name="40% - Accent4 10" xfId="26013" hidden="1" xr:uid="{00000000-0005-0000-0000-0000AF170000}"/>
    <cellStyle name="40% - Accent4 10" xfId="28502" hidden="1" xr:uid="{00000000-0005-0000-0000-0000B0170000}"/>
    <cellStyle name="40% - Accent4 10" xfId="28576" hidden="1" xr:uid="{00000000-0005-0000-0000-0000B1170000}"/>
    <cellStyle name="40% - Accent4 10" xfId="28652" hidden="1" xr:uid="{00000000-0005-0000-0000-0000B2170000}"/>
    <cellStyle name="40% - Accent4 10" xfId="28730" hidden="1" xr:uid="{00000000-0005-0000-0000-0000B3170000}"/>
    <cellStyle name="40% - Accent4 10" xfId="29315" hidden="1" xr:uid="{00000000-0005-0000-0000-0000B4170000}"/>
    <cellStyle name="40% - Accent4 10" xfId="33571" hidden="1" xr:uid="{00000000-0005-0000-0000-0000DB170000}"/>
    <cellStyle name="40% - Accent4 10" xfId="33647" hidden="1" xr:uid="{00000000-0005-0000-0000-0000DC170000}"/>
    <cellStyle name="40% - Accent4 10" xfId="33725" hidden="1" xr:uid="{00000000-0005-0000-0000-0000DD170000}"/>
    <cellStyle name="40% - Accent4 10" xfId="32931" hidden="1" xr:uid="{00000000-0005-0000-0000-0000D5170000}"/>
    <cellStyle name="40% - Accent4 10" xfId="31881" hidden="1" xr:uid="{00000000-0005-0000-0000-0000D6170000}"/>
    <cellStyle name="40% - Accent4 10" xfId="31880" hidden="1" xr:uid="{00000000-0005-0000-0000-0000D7170000}"/>
    <cellStyle name="40% - Accent4 10" xfId="33234" hidden="1" xr:uid="{00000000-0005-0000-0000-0000D8170000}"/>
    <cellStyle name="40% - Accent4 10" xfId="33310" hidden="1" xr:uid="{00000000-0005-0000-0000-0000D9170000}"/>
    <cellStyle name="40% - Accent4 10" xfId="33388" hidden="1" xr:uid="{00000000-0005-0000-0000-0000DA170000}"/>
    <cellStyle name="40% - Accent4 10" xfId="31368" hidden="1" xr:uid="{00000000-0005-0000-0000-0000C9170000}"/>
    <cellStyle name="40% - Accent4 10" xfId="31444" hidden="1" xr:uid="{00000000-0005-0000-0000-0000CA170000}"/>
    <cellStyle name="40% - Accent4 10" xfId="31522" hidden="1" xr:uid="{00000000-0005-0000-0000-0000CB170000}"/>
    <cellStyle name="40% - Accent4 10" xfId="32107" hidden="1" xr:uid="{00000000-0005-0000-0000-0000CC170000}"/>
    <cellStyle name="40% - Accent4 10" xfId="32183" hidden="1" xr:uid="{00000000-0005-0000-0000-0000CD170000}"/>
    <cellStyle name="40% - Accent4 10" xfId="32262" hidden="1" xr:uid="{00000000-0005-0000-0000-0000CE170000}"/>
    <cellStyle name="40% - Accent4 10" xfId="32353" hidden="1" xr:uid="{00000000-0005-0000-0000-0000CF170000}"/>
    <cellStyle name="40% - Accent4 10" xfId="31814" hidden="1" xr:uid="{00000000-0005-0000-0000-0000D0170000}"/>
    <cellStyle name="40% - Accent4 10" xfId="31779" hidden="1" xr:uid="{00000000-0005-0000-0000-0000D1170000}"/>
    <cellStyle name="40% - Accent4 10" xfId="32702" hidden="1" xr:uid="{00000000-0005-0000-0000-0000D2170000}"/>
    <cellStyle name="40% - Accent4 10" xfId="32778" hidden="1" xr:uid="{00000000-0005-0000-0000-0000D3170000}"/>
    <cellStyle name="40% - Accent4 10" xfId="32856" hidden="1" xr:uid="{00000000-0005-0000-0000-0000D4170000}"/>
    <cellStyle name="40% - Accent4 10" xfId="29022" hidden="1" xr:uid="{00000000-0005-0000-0000-0000B8170000}"/>
    <cellStyle name="40% - Accent4 10" xfId="29561" hidden="1" xr:uid="{00000000-0005-0000-0000-0000B7170000}"/>
    <cellStyle name="40% - Accent4 11" xfId="26049" hidden="1" xr:uid="{00000000-0005-0000-0000-0000F7170000}"/>
    <cellStyle name="40% - Accent4 11" xfId="7630" hidden="1" xr:uid="{00000000-0005-0000-0000-0000E7170000}"/>
    <cellStyle name="40% - Accent4 11" xfId="22562" hidden="1" xr:uid="{00000000-0005-0000-0000-0000F3170000}"/>
    <cellStyle name="40% - Accent4 11" xfId="22883" hidden="1" xr:uid="{00000000-0005-0000-0000-0000F4170000}"/>
    <cellStyle name="40% - Accent4 11" xfId="25728" hidden="1" xr:uid="{00000000-0005-0000-0000-0000F6170000}"/>
    <cellStyle name="40% - Accent4 11" xfId="14039" hidden="1" xr:uid="{00000000-0005-0000-0000-0000ED170000}"/>
    <cellStyle name="40% - Accent4 11" xfId="7823" hidden="1" xr:uid="{00000000-0005-0000-0000-0000EE170000}"/>
    <cellStyle name="40% - Accent4 11" xfId="13889" hidden="1" xr:uid="{00000000-0005-0000-0000-0000EC170000}"/>
    <cellStyle name="40% - Accent4 11" xfId="19309" hidden="1" xr:uid="{00000000-0005-0000-0000-0000F0170000}"/>
    <cellStyle name="40% - Accent4 11" xfId="19630" hidden="1" xr:uid="{00000000-0005-0000-0000-0000F1170000}"/>
    <cellStyle name="40% - Accent4 11" xfId="6787" hidden="1" xr:uid="{00000000-0005-0000-0000-0000E4170000}"/>
    <cellStyle name="40% - Accent4 11" xfId="573" hidden="1" xr:uid="{00000000-0005-0000-0000-0000E0170000}"/>
    <cellStyle name="40% - Accent4 11" xfId="19972" hidden="1" xr:uid="{00000000-0005-0000-0000-0000F2170000}"/>
    <cellStyle name="40% - Accent4 11" xfId="1218" hidden="1" xr:uid="{00000000-0005-0000-0000-0000E2170000}"/>
    <cellStyle name="40% - Accent4 11" xfId="1560" hidden="1" xr:uid="{00000000-0005-0000-0000-0000E3170000}"/>
    <cellStyle name="40% - Accent4 11" xfId="897" hidden="1" xr:uid="{00000000-0005-0000-0000-0000E1170000}"/>
    <cellStyle name="40% - Accent4 11" xfId="7109" hidden="1" xr:uid="{00000000-0005-0000-0000-0000E5170000}"/>
    <cellStyle name="40% - Accent4 11" xfId="7455" hidden="1" xr:uid="{00000000-0005-0000-0000-0000E6170000}"/>
    <cellStyle name="40% - Accent4 11" xfId="23225" hidden="1" xr:uid="{00000000-0005-0000-0000-0000F5170000}"/>
    <cellStyle name="40% - Accent4 11" xfId="5926" hidden="1" xr:uid="{00000000-0005-0000-0000-0000E8170000}"/>
    <cellStyle name="40% - Accent4 11" xfId="5557" hidden="1" xr:uid="{00000000-0005-0000-0000-0000E9170000}"/>
    <cellStyle name="40% - Accent4 11" xfId="13226" hidden="1" xr:uid="{00000000-0005-0000-0000-0000EA170000}"/>
    <cellStyle name="40% - Accent4 11" xfId="4149" hidden="1" xr:uid="{00000000-0005-0000-0000-0000EF170000}"/>
    <cellStyle name="40% - Accent4 11" xfId="13547" hidden="1" xr:uid="{00000000-0005-0000-0000-0000EB170000}"/>
    <cellStyle name="40% - Accent4 11" xfId="28515" hidden="1" xr:uid="{00000000-0005-0000-0000-0000F8170000}"/>
    <cellStyle name="40% - Accent4 11" xfId="28589" hidden="1" xr:uid="{00000000-0005-0000-0000-0000F9170000}"/>
    <cellStyle name="40% - Accent4 11" xfId="28665" hidden="1" xr:uid="{00000000-0005-0000-0000-0000FA170000}"/>
    <cellStyle name="40% - Accent4 11" xfId="28743" hidden="1" xr:uid="{00000000-0005-0000-0000-0000FB170000}"/>
    <cellStyle name="40% - Accent4 11" xfId="29328" hidden="1" xr:uid="{00000000-0005-0000-0000-0000FC170000}"/>
    <cellStyle name="40% - Accent4 11" xfId="29404" hidden="1" xr:uid="{00000000-0005-0000-0000-0000FD170000}"/>
    <cellStyle name="40% - Accent4 11" xfId="29483" hidden="1" xr:uid="{00000000-0005-0000-0000-0000FE170000}"/>
    <cellStyle name="40% - Accent4 11" xfId="29507" hidden="1" xr:uid="{00000000-0005-0000-0000-0000FF170000}"/>
    <cellStyle name="40% - Accent4 11" xfId="29198" hidden="1" xr:uid="{00000000-0005-0000-0000-000000180000}"/>
    <cellStyle name="40% - Accent4 11" xfId="29159" hidden="1" xr:uid="{00000000-0005-0000-0000-000001180000}"/>
    <cellStyle name="40% - Accent4 11" xfId="29923" hidden="1" xr:uid="{00000000-0005-0000-0000-000002180000}"/>
    <cellStyle name="40% - Accent4 11" xfId="29999" hidden="1" xr:uid="{00000000-0005-0000-0000-000003180000}"/>
    <cellStyle name="40% - Accent4 11" xfId="30077" hidden="1" xr:uid="{00000000-0005-0000-0000-000004180000}"/>
    <cellStyle name="40% - Accent4 11" xfId="30098" hidden="1" xr:uid="{00000000-0005-0000-0000-000005180000}"/>
    <cellStyle name="40% - Accent4 11" xfId="29531" hidden="1" xr:uid="{00000000-0005-0000-0000-000006180000}"/>
    <cellStyle name="40% - Accent4 11" xfId="28984" hidden="1" xr:uid="{00000000-0005-0000-0000-000007180000}"/>
    <cellStyle name="40% - Accent4 11" xfId="30455" hidden="1" xr:uid="{00000000-0005-0000-0000-000008180000}"/>
    <cellStyle name="40% - Accent4 11" xfId="30531" hidden="1" xr:uid="{00000000-0005-0000-0000-000009180000}"/>
    <cellStyle name="40% - Accent4 11" xfId="30609" hidden="1" xr:uid="{00000000-0005-0000-0000-00000A180000}"/>
    <cellStyle name="40% - Accent4 11" xfId="30792" hidden="1" xr:uid="{00000000-0005-0000-0000-00000B180000}"/>
    <cellStyle name="40% - Accent4 11" xfId="30868" hidden="1" xr:uid="{00000000-0005-0000-0000-00000C180000}"/>
    <cellStyle name="40% - Accent4 11" xfId="30946" hidden="1" xr:uid="{00000000-0005-0000-0000-00000D180000}"/>
    <cellStyle name="40% - Accent4 11" xfId="31129" hidden="1" xr:uid="{00000000-0005-0000-0000-00000E180000}"/>
    <cellStyle name="40% - Accent4 11" xfId="31205" hidden="1" xr:uid="{00000000-0005-0000-0000-00000F180000}"/>
    <cellStyle name="40% - Accent4 11" xfId="33997" hidden="1" xr:uid="{00000000-0005-0000-0000-000027180000}"/>
    <cellStyle name="40% - Accent4 11" xfId="32299" hidden="1" xr:uid="{00000000-0005-0000-0000-000017180000}"/>
    <cellStyle name="40% - Accent4 11" xfId="33584" hidden="1" xr:uid="{00000000-0005-0000-0000-000023180000}"/>
    <cellStyle name="40% - Accent4 11" xfId="33660" hidden="1" xr:uid="{00000000-0005-0000-0000-000024180000}"/>
    <cellStyle name="40% - Accent4 11" xfId="33921" hidden="1" xr:uid="{00000000-0005-0000-0000-000026180000}"/>
    <cellStyle name="40% - Accent4 11" xfId="32890" hidden="1" xr:uid="{00000000-0005-0000-0000-00001D180000}"/>
    <cellStyle name="40% - Accent4 11" xfId="32323" hidden="1" xr:uid="{00000000-0005-0000-0000-00001E180000}"/>
    <cellStyle name="40% - Accent4 11" xfId="32869" hidden="1" xr:uid="{00000000-0005-0000-0000-00001C180000}"/>
    <cellStyle name="40% - Accent4 11" xfId="33247" hidden="1" xr:uid="{00000000-0005-0000-0000-000020180000}"/>
    <cellStyle name="40% - Accent4 11" xfId="33323" hidden="1" xr:uid="{00000000-0005-0000-0000-000021180000}"/>
    <cellStyle name="40% - Accent4 11" xfId="32120" hidden="1" xr:uid="{00000000-0005-0000-0000-000014180000}"/>
    <cellStyle name="40% - Accent4 11" xfId="31307" hidden="1" xr:uid="{00000000-0005-0000-0000-000010180000}"/>
    <cellStyle name="40% - Accent4 11" xfId="33401" hidden="1" xr:uid="{00000000-0005-0000-0000-000022180000}"/>
    <cellStyle name="40% - Accent4 11" xfId="31457" hidden="1" xr:uid="{00000000-0005-0000-0000-000012180000}"/>
    <cellStyle name="40% - Accent4 11" xfId="31535" hidden="1" xr:uid="{00000000-0005-0000-0000-000013180000}"/>
    <cellStyle name="40% - Accent4 11" xfId="31381" hidden="1" xr:uid="{00000000-0005-0000-0000-000011180000}"/>
    <cellStyle name="40% - Accent4 11" xfId="32196" hidden="1" xr:uid="{00000000-0005-0000-0000-000015180000}"/>
    <cellStyle name="40% - Accent4 11" xfId="32275" hidden="1" xr:uid="{00000000-0005-0000-0000-000016180000}"/>
    <cellStyle name="40% - Accent4 11" xfId="33738" hidden="1" xr:uid="{00000000-0005-0000-0000-000025180000}"/>
    <cellStyle name="40% - Accent4 11" xfId="31990" hidden="1" xr:uid="{00000000-0005-0000-0000-000018180000}"/>
    <cellStyle name="40% - Accent4 11" xfId="31951" hidden="1" xr:uid="{00000000-0005-0000-0000-000019180000}"/>
    <cellStyle name="40% - Accent4 11" xfId="32715" hidden="1" xr:uid="{00000000-0005-0000-0000-00001A180000}"/>
    <cellStyle name="40% - Accent4 11" xfId="31776" hidden="1" xr:uid="{00000000-0005-0000-0000-00001F180000}"/>
    <cellStyle name="40% - Accent4 11" xfId="32791" hidden="1" xr:uid="{00000000-0005-0000-0000-00001B180000}"/>
    <cellStyle name="40% - Accent4 12" xfId="6330" hidden="1" xr:uid="{00000000-0005-0000-0000-000037180000}"/>
    <cellStyle name="40% - Accent4 12" xfId="19344" hidden="1" xr:uid="{00000000-0005-0000-0000-000038180000}"/>
    <cellStyle name="40% - Accent4 12" xfId="19664" hidden="1" xr:uid="{00000000-0005-0000-0000-000039180000}"/>
    <cellStyle name="40% - Accent4 12" xfId="14681" hidden="1" xr:uid="{00000000-0005-0000-0000-000035180000}"/>
    <cellStyle name="40% - Accent4 12" xfId="12277" hidden="1" xr:uid="{00000000-0005-0000-0000-000036180000}"/>
    <cellStyle name="40% - Accent4 12" xfId="13923" hidden="1" xr:uid="{00000000-0005-0000-0000-000034180000}"/>
    <cellStyle name="40% - Accent4 12" xfId="23259" hidden="1" xr:uid="{00000000-0005-0000-0000-00003D180000}"/>
    <cellStyle name="40% - Accent4 12" xfId="25763" hidden="1" xr:uid="{00000000-0005-0000-0000-00003E180000}"/>
    <cellStyle name="40% - Accent4 12" xfId="26083" hidden="1" xr:uid="{00000000-0005-0000-0000-00003F180000}"/>
    <cellStyle name="40% - Accent4 12" xfId="22597" hidden="1" xr:uid="{00000000-0005-0000-0000-00003B180000}"/>
    <cellStyle name="40% - Accent4 12" xfId="22917" hidden="1" xr:uid="{00000000-0005-0000-0000-00003C180000}"/>
    <cellStyle name="40% - Accent4 12" xfId="20006" hidden="1" xr:uid="{00000000-0005-0000-0000-00003A180000}"/>
    <cellStyle name="40% - Accent4 12" xfId="6183" hidden="1" xr:uid="{00000000-0005-0000-0000-000031180000}"/>
    <cellStyle name="40% - Accent4 12" xfId="13261" hidden="1" xr:uid="{00000000-0005-0000-0000-000032180000}"/>
    <cellStyle name="40% - Accent4 12" xfId="13581" hidden="1" xr:uid="{00000000-0005-0000-0000-000033180000}"/>
    <cellStyle name="40% - Accent4 12" xfId="8390" hidden="1" xr:uid="{00000000-0005-0000-0000-00002F180000}"/>
    <cellStyle name="40% - Accent4 12" xfId="5996" hidden="1" xr:uid="{00000000-0005-0000-0000-000030180000}"/>
    <cellStyle name="40% - Accent4 12" xfId="7489" hidden="1" xr:uid="{00000000-0005-0000-0000-00002E180000}"/>
    <cellStyle name="40% - Accent4 12" xfId="932" hidden="1" xr:uid="{00000000-0005-0000-0000-000029180000}"/>
    <cellStyle name="40% - Accent4 12" xfId="1252" hidden="1" xr:uid="{00000000-0005-0000-0000-00002A180000}"/>
    <cellStyle name="40% - Accent4 12" xfId="607" hidden="1" xr:uid="{00000000-0005-0000-0000-000028180000}"/>
    <cellStyle name="40% - Accent4 12" xfId="6822" hidden="1" xr:uid="{00000000-0005-0000-0000-00002C180000}"/>
    <cellStyle name="40% - Accent4 12" xfId="7143" hidden="1" xr:uid="{00000000-0005-0000-0000-00002D180000}"/>
    <cellStyle name="40% - Accent4 12" xfId="1594" hidden="1" xr:uid="{00000000-0005-0000-0000-00002B180000}"/>
    <cellStyle name="40% - Accent4 12" xfId="28528" hidden="1" xr:uid="{00000000-0005-0000-0000-000040180000}"/>
    <cellStyle name="40% - Accent4 12" xfId="28603" hidden="1" xr:uid="{00000000-0005-0000-0000-000041180000}"/>
    <cellStyle name="40% - Accent4 12" xfId="28678" hidden="1" xr:uid="{00000000-0005-0000-0000-000042180000}"/>
    <cellStyle name="40% - Accent4 12" xfId="28756" hidden="1" xr:uid="{00000000-0005-0000-0000-000043180000}"/>
    <cellStyle name="40% - Accent4 12" xfId="29342" hidden="1" xr:uid="{00000000-0005-0000-0000-000044180000}"/>
    <cellStyle name="40% - Accent4 12" xfId="29417" hidden="1" xr:uid="{00000000-0005-0000-0000-000045180000}"/>
    <cellStyle name="40% - Accent4 12" xfId="29496" hidden="1" xr:uid="{00000000-0005-0000-0000-000046180000}"/>
    <cellStyle name="40% - Accent4 12" xfId="29571" hidden="1" xr:uid="{00000000-0005-0000-0000-000047180000}"/>
    <cellStyle name="40% - Accent4 12" xfId="29211" hidden="1" xr:uid="{00000000-0005-0000-0000-000048180000}"/>
    <cellStyle name="40% - Accent4 12" xfId="29233" hidden="1" xr:uid="{00000000-0005-0000-0000-000049180000}"/>
    <cellStyle name="40% - Accent4 12" xfId="29937" hidden="1" xr:uid="{00000000-0005-0000-0000-00004A180000}"/>
    <cellStyle name="40% - Accent4 12" xfId="30012" hidden="1" xr:uid="{00000000-0005-0000-0000-00004B180000}"/>
    <cellStyle name="40% - Accent4 12" xfId="30090" hidden="1" xr:uid="{00000000-0005-0000-0000-00004C180000}"/>
    <cellStyle name="40% - Accent4 12" xfId="30144" hidden="1" xr:uid="{00000000-0005-0000-0000-00004D180000}"/>
    <cellStyle name="40% - Accent4 12" xfId="29872" hidden="1" xr:uid="{00000000-0005-0000-0000-00004E180000}"/>
    <cellStyle name="40% - Accent4 12" xfId="29261" hidden="1" xr:uid="{00000000-0005-0000-0000-00004F180000}"/>
    <cellStyle name="40% - Accent4 12" xfId="30469" hidden="1" xr:uid="{00000000-0005-0000-0000-000050180000}"/>
    <cellStyle name="40% - Accent4 12" xfId="30544" hidden="1" xr:uid="{00000000-0005-0000-0000-000051180000}"/>
    <cellStyle name="40% - Accent4 12" xfId="30622" hidden="1" xr:uid="{00000000-0005-0000-0000-000052180000}"/>
    <cellStyle name="40% - Accent4 12" xfId="30806" hidden="1" xr:uid="{00000000-0005-0000-0000-000053180000}"/>
    <cellStyle name="40% - Accent4 12" xfId="30881" hidden="1" xr:uid="{00000000-0005-0000-0000-000054180000}"/>
    <cellStyle name="40% - Accent4 12" xfId="30959" hidden="1" xr:uid="{00000000-0005-0000-0000-000055180000}"/>
    <cellStyle name="40% - Accent4 12" xfId="31143" hidden="1" xr:uid="{00000000-0005-0000-0000-000056180000}"/>
    <cellStyle name="40% - Accent4 12" xfId="31218" hidden="1" xr:uid="{00000000-0005-0000-0000-000057180000}"/>
    <cellStyle name="40% - Accent4 12" xfId="32053" hidden="1" xr:uid="{00000000-0005-0000-0000-000067180000}"/>
    <cellStyle name="40% - Accent4 12" xfId="33261" hidden="1" xr:uid="{00000000-0005-0000-0000-000068180000}"/>
    <cellStyle name="40% - Accent4 12" xfId="33336" hidden="1" xr:uid="{00000000-0005-0000-0000-000069180000}"/>
    <cellStyle name="40% - Accent4 12" xfId="32936" hidden="1" xr:uid="{00000000-0005-0000-0000-000065180000}"/>
    <cellStyle name="40% - Accent4 12" xfId="32664" hidden="1" xr:uid="{00000000-0005-0000-0000-000066180000}"/>
    <cellStyle name="40% - Accent4 12" xfId="32882" hidden="1" xr:uid="{00000000-0005-0000-0000-000064180000}"/>
    <cellStyle name="40% - Accent4 12" xfId="33751" hidden="1" xr:uid="{00000000-0005-0000-0000-00006D180000}"/>
    <cellStyle name="40% - Accent4 12" xfId="33935" hidden="1" xr:uid="{00000000-0005-0000-0000-00006E180000}"/>
    <cellStyle name="40% - Accent4 12" xfId="34010" hidden="1" xr:uid="{00000000-0005-0000-0000-00006F180000}"/>
    <cellStyle name="40% - Accent4 12" xfId="33598" hidden="1" xr:uid="{00000000-0005-0000-0000-00006B180000}"/>
    <cellStyle name="40% - Accent4 12" xfId="33673" hidden="1" xr:uid="{00000000-0005-0000-0000-00006C180000}"/>
    <cellStyle name="40% - Accent4 12" xfId="33414" hidden="1" xr:uid="{00000000-0005-0000-0000-00006A180000}"/>
    <cellStyle name="40% - Accent4 12" xfId="32025" hidden="1" xr:uid="{00000000-0005-0000-0000-000061180000}"/>
    <cellStyle name="40% - Accent4 12" xfId="32729" hidden="1" xr:uid="{00000000-0005-0000-0000-000062180000}"/>
    <cellStyle name="40% - Accent4 12" xfId="32804" hidden="1" xr:uid="{00000000-0005-0000-0000-000063180000}"/>
    <cellStyle name="40% - Accent4 12" xfId="32363" hidden="1" xr:uid="{00000000-0005-0000-0000-00005F180000}"/>
    <cellStyle name="40% - Accent4 12" xfId="32003" hidden="1" xr:uid="{00000000-0005-0000-0000-000060180000}"/>
    <cellStyle name="40% - Accent4 12" xfId="32288" hidden="1" xr:uid="{00000000-0005-0000-0000-00005E180000}"/>
    <cellStyle name="40% - Accent4 12" xfId="31395" hidden="1" xr:uid="{00000000-0005-0000-0000-000059180000}"/>
    <cellStyle name="40% - Accent4 12" xfId="31470" hidden="1" xr:uid="{00000000-0005-0000-0000-00005A180000}"/>
    <cellStyle name="40% - Accent4 12" xfId="31320" hidden="1" xr:uid="{00000000-0005-0000-0000-000058180000}"/>
    <cellStyle name="40% - Accent4 12" xfId="32134" hidden="1" xr:uid="{00000000-0005-0000-0000-00005C180000}"/>
    <cellStyle name="40% - Accent4 12" xfId="32209" hidden="1" xr:uid="{00000000-0005-0000-0000-00005D180000}"/>
    <cellStyle name="40% - Accent4 12" xfId="31548" hidden="1" xr:uid="{00000000-0005-0000-0000-00005B180000}"/>
    <cellStyle name="40% - Accent4 13" xfId="24593" hidden="1" xr:uid="{00000000-0005-0000-0000-000077180000}"/>
    <cellStyle name="40% - Accent4 13" xfId="28769" hidden="1" xr:uid="{00000000-0005-0000-0000-000078180000}"/>
    <cellStyle name="40% - Accent4 13" xfId="21409" hidden="1" xr:uid="{00000000-0005-0000-0000-000076180000}"/>
    <cellStyle name="40% - Accent4 13" xfId="29607" hidden="1" xr:uid="{00000000-0005-0000-0000-00007A180000}"/>
    <cellStyle name="40% - Accent4 13" xfId="29780" hidden="1" xr:uid="{00000000-0005-0000-0000-00007B180000}"/>
    <cellStyle name="40% - Accent4 13" xfId="28884" hidden="1" xr:uid="{00000000-0005-0000-0000-000079180000}"/>
    <cellStyle name="40% - Accent4 13" xfId="15772" hidden="1" xr:uid="{00000000-0005-0000-0000-000074180000}"/>
    <cellStyle name="40% - Accent4 13" xfId="18140" hidden="1" xr:uid="{00000000-0005-0000-0000-000075180000}"/>
    <cellStyle name="40% - Accent4 13" xfId="12034" hidden="1" xr:uid="{00000000-0005-0000-0000-000073180000}"/>
    <cellStyle name="40% - Accent4 13" xfId="9521" hidden="1" xr:uid="{00000000-0005-0000-0000-000072180000}"/>
    <cellStyle name="40% - Accent4 13" xfId="1629" hidden="1" xr:uid="{00000000-0005-0000-0000-000070180000}"/>
    <cellStyle name="40% - Accent4 13" xfId="2895" hidden="1" xr:uid="{00000000-0005-0000-0000-000071180000}"/>
    <cellStyle name="40% - Accent4 13" xfId="32572" hidden="1" xr:uid="{00000000-0005-0000-0000-000083180000}"/>
    <cellStyle name="40% - Accent4 13" xfId="32965" hidden="1" xr:uid="{00000000-0005-0000-0000-000084180000}"/>
    <cellStyle name="40% - Accent4 13" xfId="32399" hidden="1" xr:uid="{00000000-0005-0000-0000-000082180000}"/>
    <cellStyle name="40% - Accent4 13" xfId="33451" hidden="1" xr:uid="{00000000-0005-0000-0000-000086180000}"/>
    <cellStyle name="40% - Accent4 13" xfId="33788" hidden="1" xr:uid="{00000000-0005-0000-0000-000087180000}"/>
    <cellStyle name="40% - Accent4 13" xfId="33113" hidden="1" xr:uid="{00000000-0005-0000-0000-000085180000}"/>
    <cellStyle name="40% - Accent4 13" xfId="31561" hidden="1" xr:uid="{00000000-0005-0000-0000-000080180000}"/>
    <cellStyle name="40% - Accent4 13" xfId="31676" hidden="1" xr:uid="{00000000-0005-0000-0000-000081180000}"/>
    <cellStyle name="40% - Accent4 13" xfId="30996" hidden="1" xr:uid="{00000000-0005-0000-0000-00007F180000}"/>
    <cellStyle name="40% - Accent4 13" xfId="30659" hidden="1" xr:uid="{00000000-0005-0000-0000-00007E180000}"/>
    <cellStyle name="40% - Accent4 13" xfId="30173" hidden="1" xr:uid="{00000000-0005-0000-0000-00007C180000}"/>
    <cellStyle name="40% - Accent4 13" xfId="30321" hidden="1" xr:uid="{00000000-0005-0000-0000-00007D180000}"/>
    <cellStyle name="40% - Accent4 2" xfId="34058" xr:uid="{72AE86EB-65AA-426F-87D0-FADB576695BC}"/>
    <cellStyle name="40% - Accent4 3 2 3 2" xfId="24683" hidden="1" xr:uid="{00000000-0005-0000-0000-00008F180000}"/>
    <cellStyle name="40% - Accent4 3 2 3 2" xfId="28854" hidden="1" xr:uid="{00000000-0005-0000-0000-000090180000}"/>
    <cellStyle name="40% - Accent4 3 2 3 2" xfId="21499" hidden="1" xr:uid="{00000000-0005-0000-0000-00008E180000}"/>
    <cellStyle name="40% - Accent4 3 2 3 2" xfId="29692" hidden="1" xr:uid="{00000000-0005-0000-0000-000092180000}"/>
    <cellStyle name="40% - Accent4 3 2 3 2" xfId="29865" hidden="1" xr:uid="{00000000-0005-0000-0000-000093180000}"/>
    <cellStyle name="40% - Accent4 3 2 3 2" xfId="28969" hidden="1" xr:uid="{00000000-0005-0000-0000-000091180000}"/>
    <cellStyle name="40% - Accent4 3 2 3 2" xfId="15862" hidden="1" xr:uid="{00000000-0005-0000-0000-00008C180000}"/>
    <cellStyle name="40% - Accent4 3 2 3 2" xfId="18230" hidden="1" xr:uid="{00000000-0005-0000-0000-00008D180000}"/>
    <cellStyle name="40% - Accent4 3 2 3 2" xfId="12124" hidden="1" xr:uid="{00000000-0005-0000-0000-00008B180000}"/>
    <cellStyle name="40% - Accent4 3 2 3 2" xfId="9611" hidden="1" xr:uid="{00000000-0005-0000-0000-00008A180000}"/>
    <cellStyle name="40% - Accent4 3 2 3 2" xfId="1719" hidden="1" xr:uid="{00000000-0005-0000-0000-000088180000}"/>
    <cellStyle name="40% - Accent4 3 2 3 2" xfId="2985" hidden="1" xr:uid="{00000000-0005-0000-0000-000089180000}"/>
    <cellStyle name="40% - Accent4 3 2 3 2" xfId="32657" hidden="1" xr:uid="{00000000-0005-0000-0000-00009B180000}"/>
    <cellStyle name="40% - Accent4 3 2 3 2" xfId="33050" hidden="1" xr:uid="{00000000-0005-0000-0000-00009C180000}"/>
    <cellStyle name="40% - Accent4 3 2 3 2" xfId="32484" hidden="1" xr:uid="{00000000-0005-0000-0000-00009A180000}"/>
    <cellStyle name="40% - Accent4 3 2 3 2" xfId="33536" hidden="1" xr:uid="{00000000-0005-0000-0000-00009E180000}"/>
    <cellStyle name="40% - Accent4 3 2 3 2" xfId="33873" hidden="1" xr:uid="{00000000-0005-0000-0000-00009F180000}"/>
    <cellStyle name="40% - Accent4 3 2 3 2" xfId="33198" hidden="1" xr:uid="{00000000-0005-0000-0000-00009D180000}"/>
    <cellStyle name="40% - Accent4 3 2 3 2" xfId="31646" hidden="1" xr:uid="{00000000-0005-0000-0000-000098180000}"/>
    <cellStyle name="40% - Accent4 3 2 3 2" xfId="31761" hidden="1" xr:uid="{00000000-0005-0000-0000-000099180000}"/>
    <cellStyle name="40% - Accent4 3 2 3 2" xfId="31081" hidden="1" xr:uid="{00000000-0005-0000-0000-000097180000}"/>
    <cellStyle name="40% - Accent4 3 2 3 2" xfId="30744" hidden="1" xr:uid="{00000000-0005-0000-0000-000096180000}"/>
    <cellStyle name="40% - Accent4 3 2 3 2" xfId="30258" hidden="1" xr:uid="{00000000-0005-0000-0000-000094180000}"/>
    <cellStyle name="40% - Accent4 3 2 3 2" xfId="30406" hidden="1" xr:uid="{00000000-0005-0000-0000-000095180000}"/>
    <cellStyle name="40% - Accent4 3 2 4 2" xfId="24652" hidden="1" xr:uid="{00000000-0005-0000-0000-0000A7180000}"/>
    <cellStyle name="40% - Accent4 3 2 4 2" xfId="28823" hidden="1" xr:uid="{00000000-0005-0000-0000-0000A8180000}"/>
    <cellStyle name="40% - Accent4 3 2 4 2" xfId="21468" hidden="1" xr:uid="{00000000-0005-0000-0000-0000A6180000}"/>
    <cellStyle name="40% - Accent4 3 2 4 2" xfId="29661" hidden="1" xr:uid="{00000000-0005-0000-0000-0000AA180000}"/>
    <cellStyle name="40% - Accent4 3 2 4 2" xfId="29834" hidden="1" xr:uid="{00000000-0005-0000-0000-0000AB180000}"/>
    <cellStyle name="40% - Accent4 3 2 4 2" xfId="28938" hidden="1" xr:uid="{00000000-0005-0000-0000-0000A9180000}"/>
    <cellStyle name="40% - Accent4 3 2 4 2" xfId="15831" hidden="1" xr:uid="{00000000-0005-0000-0000-0000A4180000}"/>
    <cellStyle name="40% - Accent4 3 2 4 2" xfId="18199" hidden="1" xr:uid="{00000000-0005-0000-0000-0000A5180000}"/>
    <cellStyle name="40% - Accent4 3 2 4 2" xfId="12093" hidden="1" xr:uid="{00000000-0005-0000-0000-0000A3180000}"/>
    <cellStyle name="40% - Accent4 3 2 4 2" xfId="9580" hidden="1" xr:uid="{00000000-0005-0000-0000-0000A2180000}"/>
    <cellStyle name="40% - Accent4 3 2 4 2" xfId="1688" hidden="1" xr:uid="{00000000-0005-0000-0000-0000A0180000}"/>
    <cellStyle name="40% - Accent4 3 2 4 2" xfId="2954" hidden="1" xr:uid="{00000000-0005-0000-0000-0000A1180000}"/>
    <cellStyle name="40% - Accent4 3 2 4 2" xfId="32626" hidden="1" xr:uid="{00000000-0005-0000-0000-0000B3180000}"/>
    <cellStyle name="40% - Accent4 3 2 4 2" xfId="33019" hidden="1" xr:uid="{00000000-0005-0000-0000-0000B4180000}"/>
    <cellStyle name="40% - Accent4 3 2 4 2" xfId="32453" hidden="1" xr:uid="{00000000-0005-0000-0000-0000B2180000}"/>
    <cellStyle name="40% - Accent4 3 2 4 2" xfId="33505" hidden="1" xr:uid="{00000000-0005-0000-0000-0000B6180000}"/>
    <cellStyle name="40% - Accent4 3 2 4 2" xfId="33842" hidden="1" xr:uid="{00000000-0005-0000-0000-0000B7180000}"/>
    <cellStyle name="40% - Accent4 3 2 4 2" xfId="33167" hidden="1" xr:uid="{00000000-0005-0000-0000-0000B5180000}"/>
    <cellStyle name="40% - Accent4 3 2 4 2" xfId="31615" hidden="1" xr:uid="{00000000-0005-0000-0000-0000B0180000}"/>
    <cellStyle name="40% - Accent4 3 2 4 2" xfId="31730" hidden="1" xr:uid="{00000000-0005-0000-0000-0000B1180000}"/>
    <cellStyle name="40% - Accent4 3 2 4 2" xfId="31050" hidden="1" xr:uid="{00000000-0005-0000-0000-0000AF180000}"/>
    <cellStyle name="40% - Accent4 3 2 4 2" xfId="30713" hidden="1" xr:uid="{00000000-0005-0000-0000-0000AE180000}"/>
    <cellStyle name="40% - Accent4 3 2 4 2" xfId="30227" hidden="1" xr:uid="{00000000-0005-0000-0000-0000AC180000}"/>
    <cellStyle name="40% - Accent4 3 2 4 2" xfId="30375" hidden="1" xr:uid="{00000000-0005-0000-0000-0000AD180000}"/>
    <cellStyle name="40% - Accent4 3 3 3 2" xfId="24651" hidden="1" xr:uid="{00000000-0005-0000-0000-0000BF180000}"/>
    <cellStyle name="40% - Accent4 3 3 3 2" xfId="28822" hidden="1" xr:uid="{00000000-0005-0000-0000-0000C0180000}"/>
    <cellStyle name="40% - Accent4 3 3 3 2" xfId="21467" hidden="1" xr:uid="{00000000-0005-0000-0000-0000BE180000}"/>
    <cellStyle name="40% - Accent4 3 3 3 2" xfId="29660" hidden="1" xr:uid="{00000000-0005-0000-0000-0000C2180000}"/>
    <cellStyle name="40% - Accent4 3 3 3 2" xfId="29833" hidden="1" xr:uid="{00000000-0005-0000-0000-0000C3180000}"/>
    <cellStyle name="40% - Accent4 3 3 3 2" xfId="28937" hidden="1" xr:uid="{00000000-0005-0000-0000-0000C1180000}"/>
    <cellStyle name="40% - Accent4 3 3 3 2" xfId="15830" hidden="1" xr:uid="{00000000-0005-0000-0000-0000BC180000}"/>
    <cellStyle name="40% - Accent4 3 3 3 2" xfId="18198" hidden="1" xr:uid="{00000000-0005-0000-0000-0000BD180000}"/>
    <cellStyle name="40% - Accent4 3 3 3 2" xfId="12092" hidden="1" xr:uid="{00000000-0005-0000-0000-0000BB180000}"/>
    <cellStyle name="40% - Accent4 3 3 3 2" xfId="9579" hidden="1" xr:uid="{00000000-0005-0000-0000-0000BA180000}"/>
    <cellStyle name="40% - Accent4 3 3 3 2" xfId="1687" hidden="1" xr:uid="{00000000-0005-0000-0000-0000B8180000}"/>
    <cellStyle name="40% - Accent4 3 3 3 2" xfId="2953" hidden="1" xr:uid="{00000000-0005-0000-0000-0000B9180000}"/>
    <cellStyle name="40% - Accent4 3 3 3 2" xfId="32625" hidden="1" xr:uid="{00000000-0005-0000-0000-0000CB180000}"/>
    <cellStyle name="40% - Accent4 3 3 3 2" xfId="33018" hidden="1" xr:uid="{00000000-0005-0000-0000-0000CC180000}"/>
    <cellStyle name="40% - Accent4 3 3 3 2" xfId="32452" hidden="1" xr:uid="{00000000-0005-0000-0000-0000CA180000}"/>
    <cellStyle name="40% - Accent4 3 3 3 2" xfId="33504" hidden="1" xr:uid="{00000000-0005-0000-0000-0000CE180000}"/>
    <cellStyle name="40% - Accent4 3 3 3 2" xfId="33841" hidden="1" xr:uid="{00000000-0005-0000-0000-0000CF180000}"/>
    <cellStyle name="40% - Accent4 3 3 3 2" xfId="33166" hidden="1" xr:uid="{00000000-0005-0000-0000-0000CD180000}"/>
    <cellStyle name="40% - Accent4 3 3 3 2" xfId="31614" hidden="1" xr:uid="{00000000-0005-0000-0000-0000C8180000}"/>
    <cellStyle name="40% - Accent4 3 3 3 2" xfId="31729" hidden="1" xr:uid="{00000000-0005-0000-0000-0000C9180000}"/>
    <cellStyle name="40% - Accent4 3 3 3 2" xfId="31049" hidden="1" xr:uid="{00000000-0005-0000-0000-0000C7180000}"/>
    <cellStyle name="40% - Accent4 3 3 3 2" xfId="30712" hidden="1" xr:uid="{00000000-0005-0000-0000-0000C6180000}"/>
    <cellStyle name="40% - Accent4 3 3 3 2" xfId="30226" hidden="1" xr:uid="{00000000-0005-0000-0000-0000C4180000}"/>
    <cellStyle name="40% - Accent4 3 3 3 2" xfId="30374" hidden="1" xr:uid="{00000000-0005-0000-0000-0000C5180000}"/>
    <cellStyle name="40% - Accent4 4 2 3 2" xfId="24684" hidden="1" xr:uid="{00000000-0005-0000-0000-0000D7180000}"/>
    <cellStyle name="40% - Accent4 4 2 3 2" xfId="28855" hidden="1" xr:uid="{00000000-0005-0000-0000-0000D8180000}"/>
    <cellStyle name="40% - Accent4 4 2 3 2" xfId="21500" hidden="1" xr:uid="{00000000-0005-0000-0000-0000D6180000}"/>
    <cellStyle name="40% - Accent4 4 2 3 2" xfId="29693" hidden="1" xr:uid="{00000000-0005-0000-0000-0000DA180000}"/>
    <cellStyle name="40% - Accent4 4 2 3 2" xfId="29866" hidden="1" xr:uid="{00000000-0005-0000-0000-0000DB180000}"/>
    <cellStyle name="40% - Accent4 4 2 3 2" xfId="28970" hidden="1" xr:uid="{00000000-0005-0000-0000-0000D9180000}"/>
    <cellStyle name="40% - Accent4 4 2 3 2" xfId="15863" hidden="1" xr:uid="{00000000-0005-0000-0000-0000D4180000}"/>
    <cellStyle name="40% - Accent4 4 2 3 2" xfId="18231" hidden="1" xr:uid="{00000000-0005-0000-0000-0000D5180000}"/>
    <cellStyle name="40% - Accent4 4 2 3 2" xfId="12125" hidden="1" xr:uid="{00000000-0005-0000-0000-0000D3180000}"/>
    <cellStyle name="40% - Accent4 4 2 3 2" xfId="9612" hidden="1" xr:uid="{00000000-0005-0000-0000-0000D2180000}"/>
    <cellStyle name="40% - Accent4 4 2 3 2" xfId="1720" hidden="1" xr:uid="{00000000-0005-0000-0000-0000D0180000}"/>
    <cellStyle name="40% - Accent4 4 2 3 2" xfId="2986" hidden="1" xr:uid="{00000000-0005-0000-0000-0000D1180000}"/>
    <cellStyle name="40% - Accent4 4 2 3 2" xfId="32658" hidden="1" xr:uid="{00000000-0005-0000-0000-0000E3180000}"/>
    <cellStyle name="40% - Accent4 4 2 3 2" xfId="33051" hidden="1" xr:uid="{00000000-0005-0000-0000-0000E4180000}"/>
    <cellStyle name="40% - Accent4 4 2 3 2" xfId="32485" hidden="1" xr:uid="{00000000-0005-0000-0000-0000E2180000}"/>
    <cellStyle name="40% - Accent4 4 2 3 2" xfId="33537" hidden="1" xr:uid="{00000000-0005-0000-0000-0000E6180000}"/>
    <cellStyle name="40% - Accent4 4 2 3 2" xfId="33874" hidden="1" xr:uid="{00000000-0005-0000-0000-0000E7180000}"/>
    <cellStyle name="40% - Accent4 4 2 3 2" xfId="33199" hidden="1" xr:uid="{00000000-0005-0000-0000-0000E5180000}"/>
    <cellStyle name="40% - Accent4 4 2 3 2" xfId="31647" hidden="1" xr:uid="{00000000-0005-0000-0000-0000E0180000}"/>
    <cellStyle name="40% - Accent4 4 2 3 2" xfId="31762" hidden="1" xr:uid="{00000000-0005-0000-0000-0000E1180000}"/>
    <cellStyle name="40% - Accent4 4 2 3 2" xfId="31082" hidden="1" xr:uid="{00000000-0005-0000-0000-0000DF180000}"/>
    <cellStyle name="40% - Accent4 4 2 3 2" xfId="30745" hidden="1" xr:uid="{00000000-0005-0000-0000-0000DE180000}"/>
    <cellStyle name="40% - Accent4 4 2 3 2" xfId="30259" hidden="1" xr:uid="{00000000-0005-0000-0000-0000DC180000}"/>
    <cellStyle name="40% - Accent4 4 2 3 2" xfId="30407" hidden="1" xr:uid="{00000000-0005-0000-0000-0000DD180000}"/>
    <cellStyle name="40% - Accent4 4 2 4 2" xfId="24654" hidden="1" xr:uid="{00000000-0005-0000-0000-0000EF180000}"/>
    <cellStyle name="40% - Accent4 4 2 4 2" xfId="28825" hidden="1" xr:uid="{00000000-0005-0000-0000-0000F0180000}"/>
    <cellStyle name="40% - Accent4 4 2 4 2" xfId="21470" hidden="1" xr:uid="{00000000-0005-0000-0000-0000EE180000}"/>
    <cellStyle name="40% - Accent4 4 2 4 2" xfId="29663" hidden="1" xr:uid="{00000000-0005-0000-0000-0000F2180000}"/>
    <cellStyle name="40% - Accent4 4 2 4 2" xfId="29836" hidden="1" xr:uid="{00000000-0005-0000-0000-0000F3180000}"/>
    <cellStyle name="40% - Accent4 4 2 4 2" xfId="28940" hidden="1" xr:uid="{00000000-0005-0000-0000-0000F1180000}"/>
    <cellStyle name="40% - Accent4 4 2 4 2" xfId="15833" hidden="1" xr:uid="{00000000-0005-0000-0000-0000EC180000}"/>
    <cellStyle name="40% - Accent4 4 2 4 2" xfId="18201" hidden="1" xr:uid="{00000000-0005-0000-0000-0000ED180000}"/>
    <cellStyle name="40% - Accent4 4 2 4 2" xfId="12095" hidden="1" xr:uid="{00000000-0005-0000-0000-0000EB180000}"/>
    <cellStyle name="40% - Accent4 4 2 4 2" xfId="9582" hidden="1" xr:uid="{00000000-0005-0000-0000-0000EA180000}"/>
    <cellStyle name="40% - Accent4 4 2 4 2" xfId="1690" hidden="1" xr:uid="{00000000-0005-0000-0000-0000E8180000}"/>
    <cellStyle name="40% - Accent4 4 2 4 2" xfId="2956" hidden="1" xr:uid="{00000000-0005-0000-0000-0000E9180000}"/>
    <cellStyle name="40% - Accent4 4 2 4 2" xfId="32628" hidden="1" xr:uid="{00000000-0005-0000-0000-0000FB180000}"/>
    <cellStyle name="40% - Accent4 4 2 4 2" xfId="33021" hidden="1" xr:uid="{00000000-0005-0000-0000-0000FC180000}"/>
    <cellStyle name="40% - Accent4 4 2 4 2" xfId="32455" hidden="1" xr:uid="{00000000-0005-0000-0000-0000FA180000}"/>
    <cellStyle name="40% - Accent4 4 2 4 2" xfId="33507" hidden="1" xr:uid="{00000000-0005-0000-0000-0000FE180000}"/>
    <cellStyle name="40% - Accent4 4 2 4 2" xfId="33844" hidden="1" xr:uid="{00000000-0005-0000-0000-0000FF180000}"/>
    <cellStyle name="40% - Accent4 4 2 4 2" xfId="33169" hidden="1" xr:uid="{00000000-0005-0000-0000-0000FD180000}"/>
    <cellStyle name="40% - Accent4 4 2 4 2" xfId="31617" hidden="1" xr:uid="{00000000-0005-0000-0000-0000F8180000}"/>
    <cellStyle name="40% - Accent4 4 2 4 2" xfId="31732" hidden="1" xr:uid="{00000000-0005-0000-0000-0000F9180000}"/>
    <cellStyle name="40% - Accent4 4 2 4 2" xfId="31052" hidden="1" xr:uid="{00000000-0005-0000-0000-0000F7180000}"/>
    <cellStyle name="40% - Accent4 4 2 4 2" xfId="30715" hidden="1" xr:uid="{00000000-0005-0000-0000-0000F6180000}"/>
    <cellStyle name="40% - Accent4 4 2 4 2" xfId="30229" hidden="1" xr:uid="{00000000-0005-0000-0000-0000F4180000}"/>
    <cellStyle name="40% - Accent4 4 2 4 2" xfId="30377" hidden="1" xr:uid="{00000000-0005-0000-0000-0000F5180000}"/>
    <cellStyle name="40% - Accent4 4 3 3 2" xfId="24653" hidden="1" xr:uid="{00000000-0005-0000-0000-000007190000}"/>
    <cellStyle name="40% - Accent4 4 3 3 2" xfId="28824" hidden="1" xr:uid="{00000000-0005-0000-0000-000008190000}"/>
    <cellStyle name="40% - Accent4 4 3 3 2" xfId="21469" hidden="1" xr:uid="{00000000-0005-0000-0000-000006190000}"/>
    <cellStyle name="40% - Accent4 4 3 3 2" xfId="29662" hidden="1" xr:uid="{00000000-0005-0000-0000-00000A190000}"/>
    <cellStyle name="40% - Accent4 4 3 3 2" xfId="29835" hidden="1" xr:uid="{00000000-0005-0000-0000-00000B190000}"/>
    <cellStyle name="40% - Accent4 4 3 3 2" xfId="28939" hidden="1" xr:uid="{00000000-0005-0000-0000-000009190000}"/>
    <cellStyle name="40% - Accent4 4 3 3 2" xfId="15832" hidden="1" xr:uid="{00000000-0005-0000-0000-000004190000}"/>
    <cellStyle name="40% - Accent4 4 3 3 2" xfId="18200" hidden="1" xr:uid="{00000000-0005-0000-0000-000005190000}"/>
    <cellStyle name="40% - Accent4 4 3 3 2" xfId="12094" hidden="1" xr:uid="{00000000-0005-0000-0000-000003190000}"/>
    <cellStyle name="40% - Accent4 4 3 3 2" xfId="9581" hidden="1" xr:uid="{00000000-0005-0000-0000-000002190000}"/>
    <cellStyle name="40% - Accent4 4 3 3 2" xfId="1689" hidden="1" xr:uid="{00000000-0005-0000-0000-000000190000}"/>
    <cellStyle name="40% - Accent4 4 3 3 2" xfId="2955" hidden="1" xr:uid="{00000000-0005-0000-0000-000001190000}"/>
    <cellStyle name="40% - Accent4 4 3 3 2" xfId="32627" hidden="1" xr:uid="{00000000-0005-0000-0000-000013190000}"/>
    <cellStyle name="40% - Accent4 4 3 3 2" xfId="33020" hidden="1" xr:uid="{00000000-0005-0000-0000-000014190000}"/>
    <cellStyle name="40% - Accent4 4 3 3 2" xfId="32454" hidden="1" xr:uid="{00000000-0005-0000-0000-000012190000}"/>
    <cellStyle name="40% - Accent4 4 3 3 2" xfId="33506" hidden="1" xr:uid="{00000000-0005-0000-0000-000016190000}"/>
    <cellStyle name="40% - Accent4 4 3 3 2" xfId="33843" hidden="1" xr:uid="{00000000-0005-0000-0000-000017190000}"/>
    <cellStyle name="40% - Accent4 4 3 3 2" xfId="33168" hidden="1" xr:uid="{00000000-0005-0000-0000-000015190000}"/>
    <cellStyle name="40% - Accent4 4 3 3 2" xfId="31616" hidden="1" xr:uid="{00000000-0005-0000-0000-000010190000}"/>
    <cellStyle name="40% - Accent4 4 3 3 2" xfId="31731" hidden="1" xr:uid="{00000000-0005-0000-0000-000011190000}"/>
    <cellStyle name="40% - Accent4 4 3 3 2" xfId="31051" hidden="1" xr:uid="{00000000-0005-0000-0000-00000F190000}"/>
    <cellStyle name="40% - Accent4 4 3 3 2" xfId="30714" hidden="1" xr:uid="{00000000-0005-0000-0000-00000E190000}"/>
    <cellStyle name="40% - Accent4 4 3 3 2" xfId="30228" hidden="1" xr:uid="{00000000-0005-0000-0000-00000C190000}"/>
    <cellStyle name="40% - Accent4 4 3 3 2" xfId="30376" hidden="1" xr:uid="{00000000-0005-0000-0000-00000D190000}"/>
    <cellStyle name="40% - Accent4 5 2" xfId="24612" hidden="1" xr:uid="{00000000-0005-0000-0000-00001F190000}"/>
    <cellStyle name="40% - Accent4 5 2" xfId="28783" hidden="1" xr:uid="{00000000-0005-0000-0000-000020190000}"/>
    <cellStyle name="40% - Accent4 5 2" xfId="21428" hidden="1" xr:uid="{00000000-0005-0000-0000-00001E190000}"/>
    <cellStyle name="40% - Accent4 5 2" xfId="29621" hidden="1" xr:uid="{00000000-0005-0000-0000-000022190000}"/>
    <cellStyle name="40% - Accent4 5 2" xfId="29794" hidden="1" xr:uid="{00000000-0005-0000-0000-000023190000}"/>
    <cellStyle name="40% - Accent4 5 2" xfId="28898" hidden="1" xr:uid="{00000000-0005-0000-0000-000021190000}"/>
    <cellStyle name="40% - Accent4 5 2" xfId="15791" hidden="1" xr:uid="{00000000-0005-0000-0000-00001C190000}"/>
    <cellStyle name="40% - Accent4 5 2" xfId="18159" hidden="1" xr:uid="{00000000-0005-0000-0000-00001D190000}"/>
    <cellStyle name="40% - Accent4 5 2" xfId="12053" hidden="1" xr:uid="{00000000-0005-0000-0000-00001B190000}"/>
    <cellStyle name="40% - Accent4 5 2" xfId="9540" hidden="1" xr:uid="{00000000-0005-0000-0000-00001A190000}"/>
    <cellStyle name="40% - Accent4 5 2" xfId="1648" hidden="1" xr:uid="{00000000-0005-0000-0000-000018190000}"/>
    <cellStyle name="40% - Accent4 5 2" xfId="2914" hidden="1" xr:uid="{00000000-0005-0000-0000-000019190000}"/>
    <cellStyle name="40% - Accent4 5 2" xfId="32586" hidden="1" xr:uid="{00000000-0005-0000-0000-00002B190000}"/>
    <cellStyle name="40% - Accent4 5 2" xfId="32979" hidden="1" xr:uid="{00000000-0005-0000-0000-00002C190000}"/>
    <cellStyle name="40% - Accent4 5 2" xfId="32413" hidden="1" xr:uid="{00000000-0005-0000-0000-00002A190000}"/>
    <cellStyle name="40% - Accent4 5 2" xfId="33465" hidden="1" xr:uid="{00000000-0005-0000-0000-00002E190000}"/>
    <cellStyle name="40% - Accent4 5 2" xfId="33802" hidden="1" xr:uid="{00000000-0005-0000-0000-00002F190000}"/>
    <cellStyle name="40% - Accent4 5 2" xfId="33127" hidden="1" xr:uid="{00000000-0005-0000-0000-00002D190000}"/>
    <cellStyle name="40% - Accent4 5 2" xfId="31575" hidden="1" xr:uid="{00000000-0005-0000-0000-000028190000}"/>
    <cellStyle name="40% - Accent4 5 2" xfId="31690" hidden="1" xr:uid="{00000000-0005-0000-0000-000029190000}"/>
    <cellStyle name="40% - Accent4 5 2" xfId="31010" hidden="1" xr:uid="{00000000-0005-0000-0000-000027190000}"/>
    <cellStyle name="40% - Accent4 5 2" xfId="30673" hidden="1" xr:uid="{00000000-0005-0000-0000-000026190000}"/>
    <cellStyle name="40% - Accent4 5 2" xfId="30187" hidden="1" xr:uid="{00000000-0005-0000-0000-000024190000}"/>
    <cellStyle name="40% - Accent4 5 2" xfId="30335" hidden="1" xr:uid="{00000000-0005-0000-0000-000025190000}"/>
    <cellStyle name="40% - Accent4 7" xfId="29290" hidden="1" xr:uid="{00000000-0005-0000-0000-00004C190000}"/>
    <cellStyle name="40% - Accent4 7" xfId="4913" hidden="1" xr:uid="{00000000-0005-0000-0000-000040190000}"/>
    <cellStyle name="40% - Accent4 7" xfId="19512" hidden="1" xr:uid="{00000000-0005-0000-0000-000041190000}"/>
    <cellStyle name="40% - Accent4 7" xfId="19854" hidden="1" xr:uid="{00000000-0005-0000-0000-000042190000}"/>
    <cellStyle name="40% - Accent4 7" xfId="14261" hidden="1" xr:uid="{00000000-0005-0000-0000-000043190000}"/>
    <cellStyle name="40% - Accent4 7" xfId="5411" hidden="1" xr:uid="{00000000-0005-0000-0000-000037190000}"/>
    <cellStyle name="40% - Accent4 7" xfId="10729" hidden="1" xr:uid="{00000000-0005-0000-0000-00003F190000}"/>
    <cellStyle name="40% - Accent4 7" xfId="29741" hidden="1" xr:uid="{00000000-0005-0000-0000-00005E190000}"/>
    <cellStyle name="40% - Accent4 7" xfId="31168" hidden="1" xr:uid="{00000000-0005-0000-0000-00005F190000}"/>
    <cellStyle name="40% - Accent4 7" xfId="31252" hidden="1" xr:uid="{00000000-0005-0000-0000-000060190000}"/>
    <cellStyle name="40% - Accent4 7" xfId="420" hidden="1" xr:uid="{00000000-0005-0000-0000-000030190000}"/>
    <cellStyle name="40% - Accent4 7" xfId="29069" hidden="1" xr:uid="{00000000-0005-0000-0000-000058190000}"/>
    <cellStyle name="40% - Accent4 7" xfId="30494" hidden="1" xr:uid="{00000000-0005-0000-0000-000059190000}"/>
    <cellStyle name="40% - Accent4 7" xfId="30572" hidden="1" xr:uid="{00000000-0005-0000-0000-00005A190000}"/>
    <cellStyle name="40% - Accent4 7" xfId="22765" hidden="1" xr:uid="{00000000-0005-0000-0000-000044190000}"/>
    <cellStyle name="40% - Accent4 7" xfId="29019" hidden="1" xr:uid="{00000000-0005-0000-0000-000052190000}"/>
    <cellStyle name="40% - Accent4 7" xfId="1442" hidden="1" xr:uid="{00000000-0005-0000-0000-000033190000}"/>
    <cellStyle name="40% - Accent4 7" xfId="6662" hidden="1" xr:uid="{00000000-0005-0000-0000-000034190000}"/>
    <cellStyle name="40% - Accent4 7" xfId="772" hidden="1" xr:uid="{00000000-0005-0000-0000-000031190000}"/>
    <cellStyle name="40% - Accent4 7" xfId="1100" hidden="1" xr:uid="{00000000-0005-0000-0000-000032190000}"/>
    <cellStyle name="40% - Accent4 7" xfId="10838" hidden="1" xr:uid="{00000000-0005-0000-0000-000046190000}"/>
    <cellStyle name="40% - Accent4 7" xfId="13429" hidden="1" xr:uid="{00000000-0005-0000-0000-00003B190000}"/>
    <cellStyle name="40% - Accent4 7" xfId="14525" hidden="1" xr:uid="{00000000-0005-0000-0000-00003E190000}"/>
    <cellStyle name="40% - Accent4 7" xfId="32927" hidden="1" xr:uid="{00000000-0005-0000-0000-00006E190000}"/>
    <cellStyle name="40% - Accent4 7" xfId="32512" hidden="1" xr:uid="{00000000-0005-0000-0000-00006F190000}"/>
    <cellStyle name="40% - Accent4 7" xfId="31861" hidden="1" xr:uid="{00000000-0005-0000-0000-000070190000}"/>
    <cellStyle name="40% - Accent4 7" xfId="8211" hidden="1" xr:uid="{00000000-0005-0000-0000-000038190000}"/>
    <cellStyle name="40% - Accent4 7" xfId="5487" hidden="1" xr:uid="{00000000-0005-0000-0000-000039190000}"/>
    <cellStyle name="40% - Accent4 7" xfId="4503" hidden="1" xr:uid="{00000000-0005-0000-0000-00003A190000}"/>
    <cellStyle name="40% - Accent4 7" xfId="31811" hidden="1" xr:uid="{00000000-0005-0000-0000-00006A190000}"/>
    <cellStyle name="40% - Accent4 7" xfId="32754" hidden="1" xr:uid="{00000000-0005-0000-0000-00006B190000}"/>
    <cellStyle name="40% - Accent4 7" xfId="32832" hidden="1" xr:uid="{00000000-0005-0000-0000-00006C190000}"/>
    <cellStyle name="40% - Accent4 7" xfId="25931" hidden="1" xr:uid="{00000000-0005-0000-0000-000047190000}"/>
    <cellStyle name="40% - Accent4 7" xfId="28460" hidden="1" xr:uid="{00000000-0005-0000-0000-000048190000}"/>
    <cellStyle name="40% - Accent4 7" xfId="7336" hidden="1" xr:uid="{00000000-0005-0000-0000-000036190000}"/>
    <cellStyle name="40% - Accent4 7" xfId="28628" hidden="1" xr:uid="{00000000-0005-0000-0000-00004A190000}"/>
    <cellStyle name="40% - Accent4 7" xfId="28706" hidden="1" xr:uid="{00000000-0005-0000-0000-00004B190000}"/>
    <cellStyle name="40% - Accent4 7" xfId="32347" hidden="1" xr:uid="{00000000-0005-0000-0000-000068190000}"/>
    <cellStyle name="40% - Accent4 7" xfId="29367" hidden="1" xr:uid="{00000000-0005-0000-0000-00004D190000}"/>
    <cellStyle name="40% - Accent4 7" xfId="29446" hidden="1" xr:uid="{00000000-0005-0000-0000-00004E190000}"/>
    <cellStyle name="40% - Accent4 7" xfId="23107" hidden="1" xr:uid="{00000000-0005-0000-0000-000045190000}"/>
    <cellStyle name="40% - Accent4 7" xfId="29555" hidden="1" xr:uid="{00000000-0005-0000-0000-000050190000}"/>
    <cellStyle name="40% - Accent4 7" xfId="29148" hidden="1" xr:uid="{00000000-0005-0000-0000-000051190000}"/>
    <cellStyle name="40% - Accent4 7" xfId="33623" hidden="1" xr:uid="{00000000-0005-0000-0000-000074190000}"/>
    <cellStyle name="40% - Accent4 7" xfId="29962" hidden="1" xr:uid="{00000000-0005-0000-0000-000053190000}"/>
    <cellStyle name="40% - Accent4 7" xfId="30040" hidden="1" xr:uid="{00000000-0005-0000-0000-000054190000}"/>
    <cellStyle name="40% - Accent4 7" xfId="6991" hidden="1" xr:uid="{00000000-0005-0000-0000-000035190000}"/>
    <cellStyle name="40% - Accent4 7" xfId="30135" hidden="1" xr:uid="{00000000-0005-0000-0000-000056190000}"/>
    <cellStyle name="40% - Accent4 7" xfId="29720" hidden="1" xr:uid="{00000000-0005-0000-0000-000057190000}"/>
    <cellStyle name="40% - Accent4 7" xfId="31930" hidden="1" xr:uid="{00000000-0005-0000-0000-000067190000}"/>
    <cellStyle name="40% - Accent4 7" xfId="29138" hidden="1" xr:uid="{00000000-0005-0000-0000-00004F190000}"/>
    <cellStyle name="40% - Accent4 7" xfId="33364" hidden="1" xr:uid="{00000000-0005-0000-0000-000072190000}"/>
    <cellStyle name="40% - Accent4 7" xfId="32915" hidden="1" xr:uid="{00000000-0005-0000-0000-000073190000}"/>
    <cellStyle name="40% - Accent4 7" xfId="33701" hidden="1" xr:uid="{00000000-0005-0000-0000-000075190000}"/>
    <cellStyle name="40% - Accent4 7" xfId="32533" hidden="1" xr:uid="{00000000-0005-0000-0000-000076190000}"/>
    <cellStyle name="40% - Accent4 7" xfId="31940" hidden="1" xr:uid="{00000000-0005-0000-0000-000069190000}"/>
    <cellStyle name="40% - Accent4 7" xfId="33286" hidden="1" xr:uid="{00000000-0005-0000-0000-000071190000}"/>
    <cellStyle name="40% - Accent4 7" xfId="31343" hidden="1" xr:uid="{00000000-0005-0000-0000-000061190000}"/>
    <cellStyle name="40% - Accent4 7" xfId="13771" hidden="1" xr:uid="{00000000-0005-0000-0000-00003C190000}"/>
    <cellStyle name="40% - Accent4 7" xfId="5722" hidden="1" xr:uid="{00000000-0005-0000-0000-00003D190000}"/>
    <cellStyle name="40% - Accent4 7" xfId="31420" hidden="1" xr:uid="{00000000-0005-0000-0000-000062190000}"/>
    <cellStyle name="40% - Accent4 7" xfId="30123" hidden="1" xr:uid="{00000000-0005-0000-0000-00005B190000}"/>
    <cellStyle name="40% - Accent4 7" xfId="30831" hidden="1" xr:uid="{00000000-0005-0000-0000-00005C190000}"/>
    <cellStyle name="40% - Accent4 7" xfId="30909" hidden="1" xr:uid="{00000000-0005-0000-0000-00005D190000}"/>
    <cellStyle name="40% - Accent4 7" xfId="33960" hidden="1" xr:uid="{00000000-0005-0000-0000-000077190000}"/>
    <cellStyle name="40% - Accent4 7" xfId="29184" hidden="1" xr:uid="{00000000-0005-0000-0000-000055190000}"/>
    <cellStyle name="40% - Accent4 7" xfId="32159" hidden="1" xr:uid="{00000000-0005-0000-0000-000065190000}"/>
    <cellStyle name="40% - Accent4 7" xfId="32238" hidden="1" xr:uid="{00000000-0005-0000-0000-000066190000}"/>
    <cellStyle name="40% - Accent4 7" xfId="31976" hidden="1" xr:uid="{00000000-0005-0000-0000-00006D190000}"/>
    <cellStyle name="40% - Accent4 7" xfId="31498" hidden="1" xr:uid="{00000000-0005-0000-0000-000063190000}"/>
    <cellStyle name="40% - Accent4 7" xfId="32082" hidden="1" xr:uid="{00000000-0005-0000-0000-000064190000}"/>
    <cellStyle name="40% - Accent4 7" xfId="28551" hidden="1" xr:uid="{00000000-0005-0000-0000-000049190000}"/>
    <cellStyle name="40% - Accent4 8" xfId="12283" hidden="1" xr:uid="{00000000-0005-0000-0000-000088190000}"/>
    <cellStyle name="40% - Accent4 8" xfId="29075" hidden="1" xr:uid="{00000000-0005-0000-0000-00009D190000}"/>
    <cellStyle name="40% - Accent4 8" xfId="23033" hidden="1" xr:uid="{00000000-0005-0000-0000-00008D190000}"/>
    <cellStyle name="40% - Accent4 8" xfId="19438" hidden="1" xr:uid="{00000000-0005-0000-0000-000089190000}"/>
    <cellStyle name="40% - Accent4 8" xfId="22691" hidden="1" xr:uid="{00000000-0005-0000-0000-00008C190000}"/>
    <cellStyle name="40% - Accent4 8" xfId="14078" hidden="1" xr:uid="{00000000-0005-0000-0000-000086190000}"/>
    <cellStyle name="40% - Accent4 8" xfId="12782" hidden="1" xr:uid="{00000000-0005-0000-0000-000087190000}"/>
    <cellStyle name="40% - Accent4 8" xfId="32673" hidden="1" xr:uid="{00000000-0005-0000-0000-0000B7190000}"/>
    <cellStyle name="40% - Accent4 8" xfId="32665" hidden="1" xr:uid="{00000000-0005-0000-0000-0000B8190000}"/>
    <cellStyle name="40% - Accent4 8" xfId="30966" hidden="1" xr:uid="{00000000-0005-0000-0000-0000A6190000}"/>
    <cellStyle name="40% - Accent4 8" xfId="31160" hidden="1" xr:uid="{00000000-0005-0000-0000-0000A7190000}"/>
    <cellStyle name="40% - Accent4 8" xfId="31268" hidden="1" xr:uid="{00000000-0005-0000-0000-0000A8190000}"/>
    <cellStyle name="40% - Accent4 8" xfId="30103" hidden="1" xr:uid="{00000000-0005-0000-0000-00009E190000}"/>
    <cellStyle name="40% - Accent4 8" xfId="29881" hidden="1" xr:uid="{00000000-0005-0000-0000-00009F190000}"/>
    <cellStyle name="40% - Accent4 8" xfId="29873" hidden="1" xr:uid="{00000000-0005-0000-0000-0000A0190000}"/>
    <cellStyle name="40% - Accent4 8" xfId="691" hidden="1" xr:uid="{00000000-0005-0000-0000-000079190000}"/>
    <cellStyle name="40% - Accent4 8" xfId="6579" hidden="1" xr:uid="{00000000-0005-0000-0000-00007C190000}"/>
    <cellStyle name="40% - Accent4 8" xfId="30901" hidden="1" xr:uid="{00000000-0005-0000-0000-0000A5190000}"/>
    <cellStyle name="40% - Accent4 8" xfId="29359" hidden="1" xr:uid="{00000000-0005-0000-0000-000095190000}"/>
    <cellStyle name="40% - Accent4 8" xfId="6916" hidden="1" xr:uid="{00000000-0005-0000-0000-00007D190000}"/>
    <cellStyle name="40% - Accent4 8" xfId="467" hidden="1" xr:uid="{00000000-0005-0000-0000-000078190000}"/>
    <cellStyle name="40% - Accent4 8" xfId="13355" hidden="1" xr:uid="{00000000-0005-0000-0000-000083190000}"/>
    <cellStyle name="40% - Accent4 8" xfId="1368" hidden="1" xr:uid="{00000000-0005-0000-0000-00007B190000}"/>
    <cellStyle name="40% - Accent4 8" xfId="32824" hidden="1" xr:uid="{00000000-0005-0000-0000-0000B4190000}"/>
    <cellStyle name="40% - Accent4 8" xfId="31867" hidden="1" xr:uid="{00000000-0005-0000-0000-0000B5190000}"/>
    <cellStyle name="40% - Accent4 8" xfId="32895" hidden="1" xr:uid="{00000000-0005-0000-0000-0000B6190000}"/>
    <cellStyle name="40% - Accent4 8" xfId="32230" hidden="1" xr:uid="{00000000-0005-0000-0000-0000AE190000}"/>
    <cellStyle name="40% - Accent4 8" xfId="7261" hidden="1" xr:uid="{00000000-0005-0000-0000-00007E190000}"/>
    <cellStyle name="40% - Accent4 8" xfId="4401" hidden="1" xr:uid="{00000000-0005-0000-0000-00007F190000}"/>
    <cellStyle name="40% - Accent4 8" xfId="7684" hidden="1" xr:uid="{00000000-0005-0000-0000-000080190000}"/>
    <cellStyle name="40% - Accent4 8" xfId="20101" hidden="1" xr:uid="{00000000-0005-0000-0000-00008B190000}"/>
    <cellStyle name="40% - Accent4 8" xfId="32012" hidden="1" xr:uid="{00000000-0005-0000-0000-0000B1190000}"/>
    <cellStyle name="40% - Accent4 8" xfId="31902" hidden="1" xr:uid="{00000000-0005-0000-0000-0000B2190000}"/>
    <cellStyle name="40% - Accent4 8" xfId="32746" hidden="1" xr:uid="{00000000-0005-0000-0000-0000B3190000}"/>
    <cellStyle name="40% - Accent4 8" xfId="33758" hidden="1" xr:uid="{00000000-0005-0000-0000-0000BE190000}"/>
    <cellStyle name="40% - Accent4 8" xfId="23325" hidden="1" xr:uid="{00000000-0005-0000-0000-00008E190000}"/>
    <cellStyle name="40% - Accent4 8" xfId="25857" hidden="1" xr:uid="{00000000-0005-0000-0000-00008F190000}"/>
    <cellStyle name="40% - Accent4 8" xfId="28476" hidden="1" xr:uid="{00000000-0005-0000-0000-000090190000}"/>
    <cellStyle name="40% - Accent4 8" xfId="1026" hidden="1" xr:uid="{00000000-0005-0000-0000-00007A190000}"/>
    <cellStyle name="40% - Accent4 8" xfId="28620" hidden="1" xr:uid="{00000000-0005-0000-0000-000092190000}"/>
    <cellStyle name="40% - Accent4 8" xfId="28698" hidden="1" xr:uid="{00000000-0005-0000-0000-000093190000}"/>
    <cellStyle name="40% - Accent4 8" xfId="29280" hidden="1" xr:uid="{00000000-0005-0000-0000-000094190000}"/>
    <cellStyle name="40% - Accent4 8" xfId="32151" hidden="1" xr:uid="{00000000-0005-0000-0000-0000AD190000}"/>
    <cellStyle name="40% - Accent4 8" xfId="29438" hidden="1" xr:uid="{00000000-0005-0000-0000-000096190000}"/>
    <cellStyle name="40% - Accent4 8" xfId="29012" hidden="1" xr:uid="{00000000-0005-0000-0000-000097190000}"/>
    <cellStyle name="40% - Accent4 8" xfId="29514" hidden="1" xr:uid="{00000000-0005-0000-0000-000098190000}"/>
    <cellStyle name="40% - Accent4 8" xfId="19780" hidden="1" xr:uid="{00000000-0005-0000-0000-00008A190000}"/>
    <cellStyle name="40% - Accent4 8" xfId="29110" hidden="1" xr:uid="{00000000-0005-0000-0000-00009A190000}"/>
    <cellStyle name="40% - Accent4 8" xfId="29954" hidden="1" xr:uid="{00000000-0005-0000-0000-00009B190000}"/>
    <cellStyle name="40% - Accent4 8" xfId="30032" hidden="1" xr:uid="{00000000-0005-0000-0000-00009C190000}"/>
    <cellStyle name="40% - Accent4 8" xfId="33693" hidden="1" xr:uid="{00000000-0005-0000-0000-0000BD190000}"/>
    <cellStyle name="40% - Accent4 8" xfId="33421" hidden="1" xr:uid="{00000000-0005-0000-0000-0000BB190000}"/>
    <cellStyle name="40% - Accent4 8" xfId="30486" hidden="1" xr:uid="{00000000-0005-0000-0000-0000A1190000}"/>
    <cellStyle name="40% - Accent4 8" xfId="28542" hidden="1" xr:uid="{00000000-0005-0000-0000-000091190000}"/>
    <cellStyle name="40% - Accent4 8" xfId="33615" hidden="1" xr:uid="{00000000-0005-0000-0000-0000BC190000}"/>
    <cellStyle name="40% - Accent4 8" xfId="33952" hidden="1" xr:uid="{00000000-0005-0000-0000-0000BF190000}"/>
    <cellStyle name="40% - Accent4 8" xfId="33278" hidden="1" xr:uid="{00000000-0005-0000-0000-0000B9190000}"/>
    <cellStyle name="40% - Accent4 8" xfId="33356" hidden="1" xr:uid="{00000000-0005-0000-0000-0000BA190000}"/>
    <cellStyle name="40% - Accent4 8" xfId="6041" hidden="1" xr:uid="{00000000-0005-0000-0000-000081190000}"/>
    <cellStyle name="40% - Accent4 8" xfId="5232" hidden="1" xr:uid="{00000000-0005-0000-0000-000082190000}"/>
    <cellStyle name="40% - Accent4 8" xfId="31412" hidden="1" xr:uid="{00000000-0005-0000-0000-0000AA190000}"/>
    <cellStyle name="40% - Accent4 8" xfId="13697" hidden="1" xr:uid="{00000000-0005-0000-0000-000084190000}"/>
    <cellStyle name="40% - Accent4 8" xfId="4981" hidden="1" xr:uid="{00000000-0005-0000-0000-000085190000}"/>
    <cellStyle name="40% - Accent4 8" xfId="30564" hidden="1" xr:uid="{00000000-0005-0000-0000-0000A2190000}"/>
    <cellStyle name="40% - Accent4 8" xfId="30629" hidden="1" xr:uid="{00000000-0005-0000-0000-0000A3190000}"/>
    <cellStyle name="40% - Accent4 8" xfId="30823" hidden="1" xr:uid="{00000000-0005-0000-0000-0000A4190000}"/>
    <cellStyle name="40% - Accent4 8" xfId="32072" hidden="1" xr:uid="{00000000-0005-0000-0000-0000AC190000}"/>
    <cellStyle name="40% - Accent4 8" xfId="31804" hidden="1" xr:uid="{00000000-0005-0000-0000-0000AF190000}"/>
    <cellStyle name="40% - Accent4 8" xfId="31334" hidden="1" xr:uid="{00000000-0005-0000-0000-0000A9190000}"/>
    <cellStyle name="40% - Accent4 8" xfId="29220" hidden="1" xr:uid="{00000000-0005-0000-0000-000099190000}"/>
    <cellStyle name="40% - Accent4 8" xfId="32306" hidden="1" xr:uid="{00000000-0005-0000-0000-0000B0190000}"/>
    <cellStyle name="40% - Accent4 8" xfId="31490" hidden="1" xr:uid="{00000000-0005-0000-0000-0000AB190000}"/>
    <cellStyle name="40% - Accent4 9" xfId="29255" hidden="1" xr:uid="{00000000-0005-0000-0000-0000E6190000}"/>
    <cellStyle name="40% - Accent4 9" xfId="19233" hidden="1" xr:uid="{00000000-0005-0000-0000-0000D0190000}"/>
    <cellStyle name="40% - Accent4 9" xfId="25654" hidden="1" xr:uid="{00000000-0005-0000-0000-0000D6190000}"/>
    <cellStyle name="40% - Accent4 9" xfId="1147" hidden="1" xr:uid="{00000000-0005-0000-0000-0000C2190000}"/>
    <cellStyle name="40% - Accent4 9" xfId="6298" hidden="1" xr:uid="{00000000-0005-0000-0000-0000CE190000}"/>
    <cellStyle name="40% - Accent4 9" xfId="5905" hidden="1" xr:uid="{00000000-0005-0000-0000-0000CF190000}"/>
    <cellStyle name="40% - Accent4 9" xfId="33221" hidden="1" xr:uid="{00000000-0005-0000-0000-0000001A0000}"/>
    <cellStyle name="40% - Accent4 9" xfId="33297" hidden="1" xr:uid="{00000000-0005-0000-0000-0000011A0000}"/>
    <cellStyle name="40% - Accent4 9" xfId="31179" hidden="1" xr:uid="{00000000-0005-0000-0000-0000EF190000}"/>
    <cellStyle name="40% - Accent4 9" xfId="31281" hidden="1" xr:uid="{00000000-0005-0000-0000-0000F0190000}"/>
    <cellStyle name="40% - Accent4 9" xfId="29195" hidden="1" xr:uid="{00000000-0005-0000-0000-0000E7190000}"/>
    <cellStyle name="40% - Accent4 9" xfId="30429" hidden="1" xr:uid="{00000000-0005-0000-0000-0000E8190000}"/>
    <cellStyle name="40% - Accent4 9" xfId="29525" hidden="1" xr:uid="{00000000-0005-0000-0000-0000DF190000}"/>
    <cellStyle name="40% - Accent4 9" xfId="29242" hidden="1" xr:uid="{00000000-0005-0000-0000-0000E0190000}"/>
    <cellStyle name="40% - Accent4 9" xfId="19901" hidden="1" xr:uid="{00000000-0005-0000-0000-0000D2190000}"/>
    <cellStyle name="40% - Accent4 9" xfId="30920" hidden="1" xr:uid="{00000000-0005-0000-0000-0000ED190000}"/>
    <cellStyle name="40% - Accent4 9" xfId="31103" hidden="1" xr:uid="{00000000-0005-0000-0000-0000EE190000}"/>
    <cellStyle name="40% - Accent4 9" xfId="501" hidden="1" xr:uid="{00000000-0005-0000-0000-0000C0190000}"/>
    <cellStyle name="40% - Accent4 9" xfId="7038" hidden="1" xr:uid="{00000000-0005-0000-0000-0000C5190000}"/>
    <cellStyle name="40% - Accent4 9" xfId="29457" hidden="1" xr:uid="{00000000-0005-0000-0000-0000DE190000}"/>
    <cellStyle name="40% - Accent4 9" xfId="22486" hidden="1" xr:uid="{00000000-0005-0000-0000-0000D3190000}"/>
    <cellStyle name="40% - Accent4 9" xfId="1489" hidden="1" xr:uid="{00000000-0005-0000-0000-0000C3190000}"/>
    <cellStyle name="40% - Accent4 9" xfId="6713" hidden="1" xr:uid="{00000000-0005-0000-0000-0000C4190000}"/>
    <cellStyle name="40% - Accent4 9" xfId="32047" hidden="1" xr:uid="{00000000-0005-0000-0000-0000FE190000}"/>
    <cellStyle name="40% - Accent4 9" xfId="31987" hidden="1" xr:uid="{00000000-0005-0000-0000-0000FF190000}"/>
    <cellStyle name="40% - Accent4 9" xfId="32317" hidden="1" xr:uid="{00000000-0005-0000-0000-0000F7190000}"/>
    <cellStyle name="40% - Accent4 9" xfId="32034" hidden="1" xr:uid="{00000000-0005-0000-0000-0000F8190000}"/>
    <cellStyle name="40% - Accent4 9" xfId="6216" hidden="1" xr:uid="{00000000-0005-0000-0000-0000C8190000}"/>
    <cellStyle name="40% - Accent4 9" xfId="5244" hidden="1" xr:uid="{00000000-0005-0000-0000-0000C9190000}"/>
    <cellStyle name="40% - Accent4 9" xfId="22812" hidden="1" xr:uid="{00000000-0005-0000-0000-0000D4190000}"/>
    <cellStyle name="40% - Accent4 9" xfId="23154" hidden="1" xr:uid="{00000000-0005-0000-0000-0000D5190000}"/>
    <cellStyle name="40% - Accent4 9" xfId="32843" hidden="1" xr:uid="{00000000-0005-0000-0000-0000FC190000}"/>
    <cellStyle name="40% - Accent4 9" xfId="32905" hidden="1" xr:uid="{00000000-0005-0000-0000-0000FD190000}"/>
    <cellStyle name="40% - Accent4 9" xfId="32094" hidden="1" xr:uid="{00000000-0005-0000-0000-0000F4190000}"/>
    <cellStyle name="40% - Accent4 9" xfId="28563" hidden="1" xr:uid="{00000000-0005-0000-0000-0000D9190000}"/>
    <cellStyle name="40% - Accent4 9" xfId="7383" hidden="1" xr:uid="{00000000-0005-0000-0000-0000C6190000}"/>
    <cellStyle name="40% - Accent4 9" xfId="7762" hidden="1" xr:uid="{00000000-0005-0000-0000-0000C7190000}"/>
    <cellStyle name="40% - Accent4 9" xfId="19559" hidden="1" xr:uid="{00000000-0005-0000-0000-0000D1190000}"/>
    <cellStyle name="40% - Accent4 9" xfId="29378" hidden="1" xr:uid="{00000000-0005-0000-0000-0000DD190000}"/>
    <cellStyle name="40% - Accent4 9" xfId="32689" hidden="1" xr:uid="{00000000-0005-0000-0000-0000FA190000}"/>
    <cellStyle name="40% - Accent4 9" xfId="32765" hidden="1" xr:uid="{00000000-0005-0000-0000-0000FB190000}"/>
    <cellStyle name="40% - Accent4 9" xfId="33712" hidden="1" xr:uid="{00000000-0005-0000-0000-0000051A0000}"/>
    <cellStyle name="40% - Accent4 9" xfId="29113" hidden="1" xr:uid="{00000000-0005-0000-0000-0000E1190000}"/>
    <cellStyle name="40% - Accent4 9" xfId="25978" hidden="1" xr:uid="{00000000-0005-0000-0000-0000D7190000}"/>
    <cellStyle name="40% - Accent4 9" xfId="28489" hidden="1" xr:uid="{00000000-0005-0000-0000-0000D8190000}"/>
    <cellStyle name="40% - Accent4 9" xfId="823" hidden="1" xr:uid="{00000000-0005-0000-0000-0000C1190000}"/>
    <cellStyle name="40% - Accent4 9" xfId="30113" hidden="1" xr:uid="{00000000-0005-0000-0000-0000E5190000}"/>
    <cellStyle name="40% - Accent4 9" xfId="28717" hidden="1" xr:uid="{00000000-0005-0000-0000-0000DB190000}"/>
    <cellStyle name="40% - Accent4 9" xfId="29302" hidden="1" xr:uid="{00000000-0005-0000-0000-0000DC190000}"/>
    <cellStyle name="40% - Accent4 9" xfId="32170" hidden="1" xr:uid="{00000000-0005-0000-0000-0000F5190000}"/>
    <cellStyle name="40% - Accent4 9" xfId="30505" hidden="1" xr:uid="{00000000-0005-0000-0000-0000E9190000}"/>
    <cellStyle name="40% - Accent4 9" xfId="30583" hidden="1" xr:uid="{00000000-0005-0000-0000-0000EA190000}"/>
    <cellStyle name="40% - Accent4 9" xfId="33971" hidden="1" xr:uid="{00000000-0005-0000-0000-0000071A0000}"/>
    <cellStyle name="40% - Accent4 9" xfId="33634" hidden="1" xr:uid="{00000000-0005-0000-0000-0000041A0000}"/>
    <cellStyle name="40% - Accent4 9" xfId="28639" hidden="1" xr:uid="{00000000-0005-0000-0000-0000DA190000}"/>
    <cellStyle name="40% - Accent4 9" xfId="32249" hidden="1" xr:uid="{00000000-0005-0000-0000-0000F6190000}"/>
    <cellStyle name="40% - Accent4 9" xfId="33375" hidden="1" xr:uid="{00000000-0005-0000-0000-0000021A0000}"/>
    <cellStyle name="40% - Accent4 9" xfId="33558" hidden="1" xr:uid="{00000000-0005-0000-0000-0000031A0000}"/>
    <cellStyle name="40% - Accent4 9" xfId="13152" hidden="1" xr:uid="{00000000-0005-0000-0000-0000CA190000}"/>
    <cellStyle name="40% - Accent4 9" xfId="13476" hidden="1" xr:uid="{00000000-0005-0000-0000-0000CB190000}"/>
    <cellStyle name="40% - Accent4 9" xfId="13818" hidden="1" xr:uid="{00000000-0005-0000-0000-0000CC190000}"/>
    <cellStyle name="40% - Accent4 9" xfId="14142" hidden="1" xr:uid="{00000000-0005-0000-0000-0000CD190000}"/>
    <cellStyle name="40% - Accent4 9" xfId="30766" hidden="1" xr:uid="{00000000-0005-0000-0000-0000EB190000}"/>
    <cellStyle name="40% - Accent4 9" xfId="30842" hidden="1" xr:uid="{00000000-0005-0000-0000-0000EC190000}"/>
    <cellStyle name="40% - Accent4 9" xfId="29973" hidden="1" xr:uid="{00000000-0005-0000-0000-0000E3190000}"/>
    <cellStyle name="40% - Accent4 9" xfId="30051" hidden="1" xr:uid="{00000000-0005-0000-0000-0000E4190000}"/>
    <cellStyle name="40% - Accent4 9" xfId="33895" hidden="1" xr:uid="{00000000-0005-0000-0000-0000061A0000}"/>
    <cellStyle name="40% - Accent4 9" xfId="31355" hidden="1" xr:uid="{00000000-0005-0000-0000-0000F1190000}"/>
    <cellStyle name="40% - Accent4 9" xfId="31431" hidden="1" xr:uid="{00000000-0005-0000-0000-0000F2190000}"/>
    <cellStyle name="40% - Accent4 9" xfId="31509" hidden="1" xr:uid="{00000000-0005-0000-0000-0000F3190000}"/>
    <cellStyle name="40% - Accent4 9" xfId="31905" hidden="1" xr:uid="{00000000-0005-0000-0000-0000F9190000}"/>
    <cellStyle name="40% - Accent4 9" xfId="29897" hidden="1" xr:uid="{00000000-0005-0000-0000-0000E2190000}"/>
    <cellStyle name="40% - Accent5" xfId="7857" builtinId="47" hidden="1" customBuiltin="1"/>
    <cellStyle name="40% - Accent5" xfId="10631" builtinId="47" hidden="1" customBuiltin="1"/>
    <cellStyle name="40% - Accent5" xfId="7703" builtinId="47" hidden="1" customBuiltin="1"/>
    <cellStyle name="40% - Accent5" xfId="7553" builtinId="47" hidden="1" customBuiltin="1"/>
    <cellStyle name="40% - Accent5" xfId="4076" builtinId="47" hidden="1" customBuiltin="1"/>
    <cellStyle name="40% - Accent5" xfId="4274" builtinId="47" hidden="1" customBuiltin="1"/>
    <cellStyle name="40% - Accent5" xfId="4042" builtinId="47" hidden="1" customBuiltin="1"/>
    <cellStyle name="40% - Accent5" xfId="7714" builtinId="47" hidden="1" customBuiltin="1"/>
    <cellStyle name="40% - Accent5" xfId="7779" builtinId="47" hidden="1" customBuiltin="1"/>
    <cellStyle name="40% - Accent5" xfId="5745" builtinId="47" hidden="1" customBuiltin="1"/>
    <cellStyle name="40% - Accent5" xfId="10850" builtinId="47" hidden="1" customBuiltin="1"/>
    <cellStyle name="40% - Accent5" xfId="10842" builtinId="47" hidden="1" customBuiltin="1"/>
    <cellStyle name="40% - Accent5" xfId="8163" builtinId="47" hidden="1" customBuiltin="1"/>
    <cellStyle name="40% - Accent5" xfId="38" builtinId="47" hidden="1" customBuiltin="1"/>
    <cellStyle name="40% - Accent5" xfId="383" builtinId="47" hidden="1" customBuiltin="1"/>
    <cellStyle name="40% - Accent5" xfId="3934" builtinId="47" hidden="1" customBuiltin="1"/>
    <cellStyle name="40% - Accent5" xfId="3968" builtinId="47" hidden="1" customBuiltin="1"/>
    <cellStyle name="40% - Accent5" xfId="314" builtinId="47" hidden="1" customBuiltin="1"/>
    <cellStyle name="40% - Accent5" xfId="348" builtinId="47" hidden="1" customBuiltin="1"/>
    <cellStyle name="40% - Accent5" xfId="277" builtinId="47" hidden="1" customBuiltin="1"/>
    <cellStyle name="40% - Accent5" xfId="240" builtinId="47" hidden="1" customBuiltin="1"/>
    <cellStyle name="40% - Accent5" xfId="86" builtinId="47" hidden="1" customBuiltin="1"/>
    <cellStyle name="40% - Accent5" xfId="121" builtinId="47" hidden="1" customBuiltin="1"/>
    <cellStyle name="40% - Accent5" xfId="164" builtinId="47" hidden="1" customBuiltin="1"/>
    <cellStyle name="40% - Accent5" xfId="206" builtinId="47" hidden="1" customBuiltin="1"/>
    <cellStyle name="40% - Accent5" xfId="4005" builtinId="47" hidden="1" customBuiltin="1"/>
    <cellStyle name="40% - Accent5" xfId="4655" builtinId="47" hidden="1" customBuiltin="1"/>
    <cellStyle name="40% - Accent5" xfId="17011" builtinId="47" hidden="1" customBuiltin="1"/>
    <cellStyle name="40% - Accent5" xfId="16901" builtinId="47" hidden="1" customBuiltin="1"/>
    <cellStyle name="40% - Accent5" xfId="17459" builtinId="47" hidden="1" customBuiltin="1"/>
    <cellStyle name="40% - Accent5" xfId="5890" builtinId="47" hidden="1" customBuiltin="1"/>
    <cellStyle name="40% - Accent5" xfId="14761" builtinId="47" hidden="1" customBuiltin="1"/>
    <cellStyle name="40% - Accent5" xfId="14035" builtinId="47" hidden="1" customBuiltin="1"/>
    <cellStyle name="40% - Accent5" xfId="5525" builtinId="47" hidden="1" customBuiltin="1"/>
    <cellStyle name="40% - Accent5" xfId="4534" builtinId="47" hidden="1" customBuiltin="1"/>
    <cellStyle name="40% - Accent5" xfId="20740" builtinId="47" hidden="1" customBuiltin="1"/>
    <cellStyle name="40% - Accent5" xfId="14557" builtinId="47" hidden="1" customBuiltin="1"/>
    <cellStyle name="40% - Accent5" xfId="12790" builtinId="47" hidden="1" customBuiltin="1"/>
    <cellStyle name="40% - Accent5" xfId="11431" builtinId="47" hidden="1" customBuiltin="1"/>
    <cellStyle name="40% - Accent5" xfId="4598" builtinId="47" hidden="1" customBuiltin="1"/>
    <cellStyle name="40% - Accent5" xfId="14158" builtinId="47" hidden="1" customBuiltin="1"/>
    <cellStyle name="40% - Accent5" xfId="4953" builtinId="47" hidden="1" customBuiltin="1"/>
    <cellStyle name="40% - Accent5" xfId="14222" builtinId="47" hidden="1" customBuiltin="1"/>
    <cellStyle name="40% - Accent5" xfId="17025" builtinId="47" hidden="1" customBuiltin="1"/>
    <cellStyle name="40% - Accent5" xfId="14098" builtinId="47" hidden="1" customBuiltin="1"/>
    <cellStyle name="40% - Accent5" xfId="17030" builtinId="47" hidden="1" customBuiltin="1"/>
    <cellStyle name="40% - Accent5" xfId="14486" builtinId="47" hidden="1" customBuiltin="1"/>
    <cellStyle name="40% - Accent5" xfId="7623" builtinId="47" hidden="1" customBuiltin="1"/>
    <cellStyle name="40% - Accent5" xfId="16850" builtinId="47" hidden="1" customBuiltin="1"/>
    <cellStyle name="40% - Accent5" xfId="14091" builtinId="47" hidden="1" customBuiltin="1"/>
    <cellStyle name="40% - Accent5" xfId="13981" builtinId="47" hidden="1" customBuiltin="1"/>
    <cellStyle name="40% - Accent5" xfId="8619" builtinId="47" hidden="1" customBuiltin="1"/>
    <cellStyle name="40% - Accent5 10" xfId="33573" hidden="1" xr:uid="{00000000-0005-0000-0000-00007F1A0000}"/>
    <cellStyle name="40% - Accent5 10" xfId="1186" hidden="1" xr:uid="{00000000-0005-0000-0000-00003E1A0000}"/>
    <cellStyle name="40% - Accent5 10" xfId="541" hidden="1" xr:uid="{00000000-0005-0000-0000-00003C1A0000}"/>
    <cellStyle name="40% - Accent5 10" xfId="32509" hidden="1" xr:uid="{00000000-0005-0000-0000-0000731A0000}"/>
    <cellStyle name="40% - Accent5 10" xfId="32704" hidden="1" xr:uid="{00000000-0005-0000-0000-0000761A0000}"/>
    <cellStyle name="40% - Accent5 10" xfId="32185" hidden="1" xr:uid="{00000000-0005-0000-0000-0000711A0000}"/>
    <cellStyle name="40% - Accent5 10" xfId="7423" hidden="1" xr:uid="{00000000-0005-0000-0000-0000421A0000}"/>
    <cellStyle name="40% - Accent5 10" xfId="10708" hidden="1" xr:uid="{00000000-0005-0000-0000-0000431A0000}"/>
    <cellStyle name="40% - Accent5 10" xfId="4943" hidden="1" xr:uid="{00000000-0005-0000-0000-0000441A0000}"/>
    <cellStyle name="40% - Accent5 10" xfId="6033" hidden="1" xr:uid="{00000000-0005-0000-0000-0000451A0000}"/>
    <cellStyle name="40% - Accent5 10" xfId="13194" hidden="1" xr:uid="{00000000-0005-0000-0000-0000461A0000}"/>
    <cellStyle name="40% - Accent5 10" xfId="13515" hidden="1" xr:uid="{00000000-0005-0000-0000-0000471A0000}"/>
    <cellStyle name="40% - Accent5 10" xfId="13857" hidden="1" xr:uid="{00000000-0005-0000-0000-0000481A0000}"/>
    <cellStyle name="40% - Accent5 10" xfId="33390" hidden="1" xr:uid="{00000000-0005-0000-0000-00007E1A0000}"/>
    <cellStyle name="40% - Accent5 10" xfId="33649" hidden="1" xr:uid="{00000000-0005-0000-0000-0000801A0000}"/>
    <cellStyle name="40% - Accent5 10" xfId="33727" hidden="1" xr:uid="{00000000-0005-0000-0000-0000811A0000}"/>
    <cellStyle name="40% - Accent5 10" xfId="19598" hidden="1" xr:uid="{00000000-0005-0000-0000-00004D1A0000}"/>
    <cellStyle name="40% - Accent5 10" xfId="19940" hidden="1" xr:uid="{00000000-0005-0000-0000-00004E1A0000}"/>
    <cellStyle name="40% - Accent5 10" xfId="31194" hidden="1" xr:uid="{00000000-0005-0000-0000-00006B1A0000}"/>
    <cellStyle name="40% - Accent5 10" xfId="32010" hidden="1" xr:uid="{00000000-0005-0000-0000-0000751A0000}"/>
    <cellStyle name="40% - Accent5 10" xfId="23193" hidden="1" xr:uid="{00000000-0005-0000-0000-0000511A0000}"/>
    <cellStyle name="40% - Accent5 10" xfId="22529" hidden="1" xr:uid="{00000000-0005-0000-0000-00004F1A0000}"/>
    <cellStyle name="40% - Accent5 10" xfId="29317" hidden="1" xr:uid="{00000000-0005-0000-0000-0000581A0000}"/>
    <cellStyle name="40% - Accent5 10" xfId="29472" hidden="1" xr:uid="{00000000-0005-0000-0000-00005A1A0000}"/>
    <cellStyle name="40% - Accent5 10" xfId="29717" hidden="1" xr:uid="{00000000-0005-0000-0000-00005B1A0000}"/>
    <cellStyle name="40% - Accent5 10" xfId="28654" hidden="1" xr:uid="{00000000-0005-0000-0000-0000561A0000}"/>
    <cellStyle name="40% - Accent5 10" xfId="28732" hidden="1" xr:uid="{00000000-0005-0000-0000-0000571A0000}"/>
    <cellStyle name="40% - Accent5 10" xfId="31865" hidden="1" xr:uid="{00000000-0005-0000-0000-0000741A0000}"/>
    <cellStyle name="40% - Accent5 10" xfId="29912" hidden="1" xr:uid="{00000000-0005-0000-0000-00005E1A0000}"/>
    <cellStyle name="40% - Accent5 10" xfId="30066" hidden="1" xr:uid="{00000000-0005-0000-0000-0000601A0000}"/>
    <cellStyle name="40% - Accent5 10" xfId="30276" hidden="1" xr:uid="{00000000-0005-0000-0000-0000611A0000}"/>
    <cellStyle name="40% - Accent5 10" xfId="29073" hidden="1" xr:uid="{00000000-0005-0000-0000-00005C1A0000}"/>
    <cellStyle name="40% - Accent5 10" xfId="29218" hidden="1" xr:uid="{00000000-0005-0000-0000-00005D1A0000}"/>
    <cellStyle name="40% - Accent5 10" xfId="26017" hidden="1" xr:uid="{00000000-0005-0000-0000-0000531A0000}"/>
    <cellStyle name="40% - Accent5 10" xfId="30444" hidden="1" xr:uid="{00000000-0005-0000-0000-0000641A0000}"/>
    <cellStyle name="40% - Accent5 10" xfId="30598" hidden="1" xr:uid="{00000000-0005-0000-0000-0000661A0000}"/>
    <cellStyle name="40% - Accent5 10" xfId="30781" hidden="1" xr:uid="{00000000-0005-0000-0000-0000671A0000}"/>
    <cellStyle name="40% - Accent5 10" xfId="29027" hidden="1" xr:uid="{00000000-0005-0000-0000-0000621A0000}"/>
    <cellStyle name="40% - Accent5 10" xfId="29882" hidden="1" xr:uid="{00000000-0005-0000-0000-0000631A0000}"/>
    <cellStyle name="40% - Accent5 10" xfId="29393" hidden="1" xr:uid="{00000000-0005-0000-0000-0000591A0000}"/>
    <cellStyle name="40% - Accent5 10" xfId="31118" hidden="1" xr:uid="{00000000-0005-0000-0000-00006A1A0000}"/>
    <cellStyle name="40% - Accent5 10" xfId="31296" hidden="1" xr:uid="{00000000-0005-0000-0000-00006C1A0000}"/>
    <cellStyle name="40% - Accent5 10" xfId="31370" hidden="1" xr:uid="{00000000-0005-0000-0000-00006D1A0000}"/>
    <cellStyle name="40% - Accent5 10" xfId="30857" hidden="1" xr:uid="{00000000-0005-0000-0000-0000681A0000}"/>
    <cellStyle name="40% - Accent5 10" xfId="30935" hidden="1" xr:uid="{00000000-0005-0000-0000-0000691A0000}"/>
    <cellStyle name="40% - Accent5 10" xfId="29988" hidden="1" xr:uid="{00000000-0005-0000-0000-00005F1A0000}"/>
    <cellStyle name="40% - Accent5 10" xfId="16918" hidden="1" xr:uid="{00000000-0005-0000-0000-0000491A0000}"/>
    <cellStyle name="40% - Accent5 10" xfId="12810" hidden="1" xr:uid="{00000000-0005-0000-0000-00004B1A0000}"/>
    <cellStyle name="40% - Accent5 10" xfId="19276" hidden="1" xr:uid="{00000000-0005-0000-0000-00004C1A0000}"/>
    <cellStyle name="40% - Accent5 10" xfId="31446" hidden="1" xr:uid="{00000000-0005-0000-0000-00006E1A0000}"/>
    <cellStyle name="40% - Accent5 10" xfId="31524" hidden="1" xr:uid="{00000000-0005-0000-0000-00006F1A0000}"/>
    <cellStyle name="40% - Accent5 10" xfId="30520" hidden="1" xr:uid="{00000000-0005-0000-0000-0000651A0000}"/>
    <cellStyle name="40% - Accent5 10" xfId="6755" hidden="1" xr:uid="{00000000-0005-0000-0000-0000401A0000}"/>
    <cellStyle name="40% - Accent5 10" xfId="32264" hidden="1" xr:uid="{00000000-0005-0000-0000-0000721A0000}"/>
    <cellStyle name="40% - Accent5 10" xfId="32109" hidden="1" xr:uid="{00000000-0005-0000-0000-0000701A0000}"/>
    <cellStyle name="40% - Accent5 10" xfId="25696" hidden="1" xr:uid="{00000000-0005-0000-0000-0000521A0000}"/>
    <cellStyle name="40% - Accent5 10" xfId="28504" hidden="1" xr:uid="{00000000-0005-0000-0000-0000541A0000}"/>
    <cellStyle name="40% - Accent5 10" xfId="28578" hidden="1" xr:uid="{00000000-0005-0000-0000-0000551A0000}"/>
    <cellStyle name="40% - Accent5 10" xfId="22851" hidden="1" xr:uid="{00000000-0005-0000-0000-0000501A0000}"/>
    <cellStyle name="40% - Accent5 10" xfId="32780" hidden="1" xr:uid="{00000000-0005-0000-0000-0000771A0000}"/>
    <cellStyle name="40% - Accent5 10" xfId="32858" hidden="1" xr:uid="{00000000-0005-0000-0000-0000781A0000}"/>
    <cellStyle name="40% - Accent5 10" xfId="33068" hidden="1" xr:uid="{00000000-0005-0000-0000-0000791A0000}"/>
    <cellStyle name="40% - Accent5 10" xfId="31819" hidden="1" xr:uid="{00000000-0005-0000-0000-00007A1A0000}"/>
    <cellStyle name="40% - Accent5 10" xfId="32674" hidden="1" xr:uid="{00000000-0005-0000-0000-00007B1A0000}"/>
    <cellStyle name="40% - Accent5 10" xfId="33236" hidden="1" xr:uid="{00000000-0005-0000-0000-00007C1A0000}"/>
    <cellStyle name="40% - Accent5 10" xfId="33312" hidden="1" xr:uid="{00000000-0005-0000-0000-00007D1A0000}"/>
    <cellStyle name="40% - Accent5 10" xfId="1528" hidden="1" xr:uid="{00000000-0005-0000-0000-00003F1A0000}"/>
    <cellStyle name="40% - Accent5 10" xfId="7077" hidden="1" xr:uid="{00000000-0005-0000-0000-0000411A0000}"/>
    <cellStyle name="40% - Accent5 10" xfId="865" hidden="1" xr:uid="{00000000-0005-0000-0000-00003D1A0000}"/>
    <cellStyle name="40% - Accent5 10" xfId="33910" hidden="1" xr:uid="{00000000-0005-0000-0000-0000821A0000}"/>
    <cellStyle name="40% - Accent5 10" xfId="33986" hidden="1" xr:uid="{00000000-0005-0000-0000-0000831A0000}"/>
    <cellStyle name="40% - Accent5 10" xfId="4566" hidden="1" xr:uid="{00000000-0005-0000-0000-00004A1A0000}"/>
    <cellStyle name="40% - Accent5 11" xfId="32717" hidden="1" xr:uid="{00000000-0005-0000-0000-0000BE1A0000}"/>
    <cellStyle name="40% - Accent5 11" xfId="32277" hidden="1" xr:uid="{00000000-0005-0000-0000-0000BA1A0000}"/>
    <cellStyle name="40% - Accent5 11" xfId="31901" hidden="1" xr:uid="{00000000-0005-0000-0000-0000BB1A0000}"/>
    <cellStyle name="40% - Accent5 11" xfId="32198" hidden="1" xr:uid="{00000000-0005-0000-0000-0000B91A0000}"/>
    <cellStyle name="40% - Accent5 11" xfId="30457" hidden="1" xr:uid="{00000000-0005-0000-0000-0000AC1A0000}"/>
    <cellStyle name="40% - Accent5 11" xfId="26053" hidden="1" xr:uid="{00000000-0005-0000-0000-00009B1A0000}"/>
    <cellStyle name="40% - Accent5 11" xfId="7459" hidden="1" xr:uid="{00000000-0005-0000-0000-00008A1A0000}"/>
    <cellStyle name="40% - Accent5 11" xfId="5222" hidden="1" xr:uid="{00000000-0005-0000-0000-00008B1A0000}"/>
    <cellStyle name="40% - Accent5 11" xfId="4493" hidden="1" xr:uid="{00000000-0005-0000-0000-00008C1A0000}"/>
    <cellStyle name="40% - Accent5 11" xfId="4150" hidden="1" xr:uid="{00000000-0005-0000-0000-00008D1A0000}"/>
    <cellStyle name="40% - Accent5 11" xfId="13230" hidden="1" xr:uid="{00000000-0005-0000-0000-00008E1A0000}"/>
    <cellStyle name="40% - Accent5 11" xfId="13551" hidden="1" xr:uid="{00000000-0005-0000-0000-00008F1A0000}"/>
    <cellStyle name="40% - Accent5 11" xfId="13893" hidden="1" xr:uid="{00000000-0005-0000-0000-0000901A0000}"/>
    <cellStyle name="40% - Accent5 11" xfId="33999" hidden="1" xr:uid="{00000000-0005-0000-0000-0000CB1A0000}"/>
    <cellStyle name="40% - Accent5 11" xfId="28667" hidden="1" xr:uid="{00000000-0005-0000-0000-00009E1A0000}"/>
    <cellStyle name="40% - Accent5 11" xfId="1564" hidden="1" xr:uid="{00000000-0005-0000-0000-0000871A0000}"/>
    <cellStyle name="40% - Accent5 11" xfId="33740" hidden="1" xr:uid="{00000000-0005-0000-0000-0000C91A0000}"/>
    <cellStyle name="40% - Accent5 11" xfId="33923" hidden="1" xr:uid="{00000000-0005-0000-0000-0000CA1A0000}"/>
    <cellStyle name="40% - Accent5 11" xfId="33662" hidden="1" xr:uid="{00000000-0005-0000-0000-0000C81A0000}"/>
    <cellStyle name="40% - Accent5 11" xfId="29109" hidden="1" xr:uid="{00000000-0005-0000-0000-0000A31A0000}"/>
    <cellStyle name="40% - Accent5 11" xfId="29018" hidden="1" xr:uid="{00000000-0005-0000-0000-0000A41A0000}"/>
    <cellStyle name="40% - Accent5 11" xfId="29330" hidden="1" xr:uid="{00000000-0005-0000-0000-0000A01A0000}"/>
    <cellStyle name="40% - Accent5 11" xfId="29406" hidden="1" xr:uid="{00000000-0005-0000-0000-0000A11A0000}"/>
    <cellStyle name="40% - Accent5 11" xfId="28745" hidden="1" xr:uid="{00000000-0005-0000-0000-00009F1A0000}"/>
    <cellStyle name="40% - Accent5 11" xfId="4517" hidden="1" xr:uid="{00000000-0005-0000-0000-0000921A0000}"/>
    <cellStyle name="40% - Accent5 11" xfId="29247" hidden="1" xr:uid="{00000000-0005-0000-0000-0000A91A0000}"/>
    <cellStyle name="40% - Accent5 11" xfId="29020" hidden="1" xr:uid="{00000000-0005-0000-0000-0000AA1A0000}"/>
    <cellStyle name="40% - Accent5 11" xfId="29245" hidden="1" xr:uid="{00000000-0005-0000-0000-0000AB1A0000}"/>
    <cellStyle name="40% - Accent5 11" xfId="30001" hidden="1" xr:uid="{00000000-0005-0000-0000-0000A71A0000}"/>
    <cellStyle name="40% - Accent5 11" xfId="30079" hidden="1" xr:uid="{00000000-0005-0000-0000-0000A81A0000}"/>
    <cellStyle name="40% - Accent5 11" xfId="29925" hidden="1" xr:uid="{00000000-0005-0000-0000-0000A61A0000}"/>
    <cellStyle name="40% - Accent5 11" xfId="33586" hidden="1" xr:uid="{00000000-0005-0000-0000-0000C71A0000}"/>
    <cellStyle name="40% - Accent5 11" xfId="30870" hidden="1" xr:uid="{00000000-0005-0000-0000-0000B01A0000}"/>
    <cellStyle name="40% - Accent5 11" xfId="30948" hidden="1" xr:uid="{00000000-0005-0000-0000-0000B11A0000}"/>
    <cellStyle name="40% - Accent5 11" xfId="31131" hidden="1" xr:uid="{00000000-0005-0000-0000-0000B21A0000}"/>
    <cellStyle name="40% - Accent5 11" xfId="30611" hidden="1" xr:uid="{00000000-0005-0000-0000-0000AE1A0000}"/>
    <cellStyle name="40% - Accent5 11" xfId="30794" hidden="1" xr:uid="{00000000-0005-0000-0000-0000AF1A0000}"/>
    <cellStyle name="40% - Accent5 11" xfId="30533" hidden="1" xr:uid="{00000000-0005-0000-0000-0000AD1A0000}"/>
    <cellStyle name="40% - Accent5 11" xfId="6791" hidden="1" xr:uid="{00000000-0005-0000-0000-0000881A0000}"/>
    <cellStyle name="40% - Accent5 11" xfId="31537" hidden="1" xr:uid="{00000000-0005-0000-0000-0000B71A0000}"/>
    <cellStyle name="40% - Accent5 11" xfId="32122" hidden="1" xr:uid="{00000000-0005-0000-0000-0000B81A0000}"/>
    <cellStyle name="40% - Accent5 11" xfId="6238" hidden="1" xr:uid="{00000000-0005-0000-0000-0000911A0000}"/>
    <cellStyle name="40% - Accent5 11" xfId="31383" hidden="1" xr:uid="{00000000-0005-0000-0000-0000B51A0000}"/>
    <cellStyle name="40% - Accent5 11" xfId="31459" hidden="1" xr:uid="{00000000-0005-0000-0000-0000B61A0000}"/>
    <cellStyle name="40% - Accent5 11" xfId="31309" hidden="1" xr:uid="{00000000-0005-0000-0000-0000B41A0000}"/>
    <cellStyle name="40% - Accent5 11" xfId="31777" hidden="1" xr:uid="{00000000-0005-0000-0000-0000BD1A0000}"/>
    <cellStyle name="40% - Accent5 11" xfId="19976" hidden="1" xr:uid="{00000000-0005-0000-0000-0000961A0000}"/>
    <cellStyle name="40% - Accent5 11" xfId="22566" hidden="1" xr:uid="{00000000-0005-0000-0000-0000971A0000}"/>
    <cellStyle name="40% - Accent5 11" xfId="33403" hidden="1" xr:uid="{00000000-0005-0000-0000-0000C61A0000}"/>
    <cellStyle name="40% - Accent5 11" xfId="19313" hidden="1" xr:uid="{00000000-0005-0000-0000-0000941A0000}"/>
    <cellStyle name="40% - Accent5 11" xfId="19634" hidden="1" xr:uid="{00000000-0005-0000-0000-0000951A0000}"/>
    <cellStyle name="40% - Accent5 11" xfId="6225" hidden="1" xr:uid="{00000000-0005-0000-0000-0000931A0000}"/>
    <cellStyle name="40% - Accent5 11" xfId="28517" hidden="1" xr:uid="{00000000-0005-0000-0000-00009C1A0000}"/>
    <cellStyle name="40% - Accent5 11" xfId="28591" hidden="1" xr:uid="{00000000-0005-0000-0000-00009D1A0000}"/>
    <cellStyle name="40% - Accent5 11" xfId="23229" hidden="1" xr:uid="{00000000-0005-0000-0000-0000991A0000}"/>
    <cellStyle name="40% - Accent5 11" xfId="25732" hidden="1" xr:uid="{00000000-0005-0000-0000-00009A1A0000}"/>
    <cellStyle name="40% - Accent5 11" xfId="22887" hidden="1" xr:uid="{00000000-0005-0000-0000-0000981A0000}"/>
    <cellStyle name="40% - Accent5 11" xfId="31207" hidden="1" xr:uid="{00000000-0005-0000-0000-0000B31A0000}"/>
    <cellStyle name="40% - Accent5 11" xfId="29485" hidden="1" xr:uid="{00000000-0005-0000-0000-0000A21A0000}"/>
    <cellStyle name="40% - Accent5 11" xfId="32793" hidden="1" xr:uid="{00000000-0005-0000-0000-0000BF1A0000}"/>
    <cellStyle name="40% - Accent5 11" xfId="32871" hidden="1" xr:uid="{00000000-0005-0000-0000-0000C01A0000}"/>
    <cellStyle name="40% - Accent5 11" xfId="32039" hidden="1" xr:uid="{00000000-0005-0000-0000-0000C11A0000}"/>
    <cellStyle name="40% - Accent5 11" xfId="31812" hidden="1" xr:uid="{00000000-0005-0000-0000-0000C21A0000}"/>
    <cellStyle name="40% - Accent5 11" xfId="32037" hidden="1" xr:uid="{00000000-0005-0000-0000-0000C31A0000}"/>
    <cellStyle name="40% - Accent5 11" xfId="33249" hidden="1" xr:uid="{00000000-0005-0000-0000-0000C41A0000}"/>
    <cellStyle name="40% - Accent5 11" xfId="33325" hidden="1" xr:uid="{00000000-0005-0000-0000-0000C51A0000}"/>
    <cellStyle name="40% - Accent5 11" xfId="577" hidden="1" xr:uid="{00000000-0005-0000-0000-0000841A0000}"/>
    <cellStyle name="40% - Accent5 11" xfId="28985" hidden="1" xr:uid="{00000000-0005-0000-0000-0000A51A0000}"/>
    <cellStyle name="40% - Accent5 11" xfId="31810" hidden="1" xr:uid="{00000000-0005-0000-0000-0000BC1A0000}"/>
    <cellStyle name="40% - Accent5 11" xfId="901" hidden="1" xr:uid="{00000000-0005-0000-0000-0000851A0000}"/>
    <cellStyle name="40% - Accent5 11" xfId="1222" hidden="1" xr:uid="{00000000-0005-0000-0000-0000861A0000}"/>
    <cellStyle name="40% - Accent5 11" xfId="7113" hidden="1" xr:uid="{00000000-0005-0000-0000-0000891A0000}"/>
    <cellStyle name="40% - Accent5 12" xfId="28605" hidden="1" xr:uid="{00000000-0005-0000-0000-0000E51A0000}"/>
    <cellStyle name="40% - Accent5 12" xfId="7493" hidden="1" xr:uid="{00000000-0005-0000-0000-0000D21A0000}"/>
    <cellStyle name="40% - Accent5 12" xfId="25767" hidden="1" xr:uid="{00000000-0005-0000-0000-0000E21A0000}"/>
    <cellStyle name="40% - Accent5 12" xfId="23263" hidden="1" xr:uid="{00000000-0005-0000-0000-0000E11A0000}"/>
    <cellStyle name="40% - Accent5 12" xfId="32136" hidden="1" xr:uid="{00000000-0005-0000-0000-0000001B0000}"/>
    <cellStyle name="40% - Accent5 12" xfId="13265" hidden="1" xr:uid="{00000000-0005-0000-0000-0000D61A0000}"/>
    <cellStyle name="40% - Accent5 12" xfId="13585" hidden="1" xr:uid="{00000000-0005-0000-0000-0000D71A0000}"/>
    <cellStyle name="40% - Accent5 12" xfId="13927" hidden="1" xr:uid="{00000000-0005-0000-0000-0000D81A0000}"/>
    <cellStyle name="40% - Accent5 12" xfId="1598" hidden="1" xr:uid="{00000000-0005-0000-0000-0000CF1A0000}"/>
    <cellStyle name="40% - Accent5 12" xfId="28530" hidden="1" xr:uid="{00000000-0005-0000-0000-0000E41A0000}"/>
    <cellStyle name="40% - Accent5 12" xfId="30546" hidden="1" xr:uid="{00000000-0005-0000-0000-0000F51A0000}"/>
    <cellStyle name="40% - Accent5 12" xfId="19668" hidden="1" xr:uid="{00000000-0005-0000-0000-0000DD1A0000}"/>
    <cellStyle name="40% - Accent5 12" xfId="611" hidden="1" xr:uid="{00000000-0005-0000-0000-0000CC1A0000}"/>
    <cellStyle name="40% - Accent5 12" xfId="29939" hidden="1" xr:uid="{00000000-0005-0000-0000-0000EE1A0000}"/>
    <cellStyle name="40% - Accent5 12" xfId="5376" hidden="1" xr:uid="{00000000-0005-0000-0000-0000D51A0000}"/>
    <cellStyle name="40% - Accent5 12" xfId="7147" hidden="1" xr:uid="{00000000-0005-0000-0000-0000D11A0000}"/>
    <cellStyle name="40% - Accent5 12" xfId="936" hidden="1" xr:uid="{00000000-0005-0000-0000-0000CD1A0000}"/>
    <cellStyle name="40% - Accent5 12" xfId="6826" hidden="1" xr:uid="{00000000-0005-0000-0000-0000D01A0000}"/>
    <cellStyle name="40% - Accent5 12" xfId="22921" hidden="1" xr:uid="{00000000-0005-0000-0000-0000E01A0000}"/>
    <cellStyle name="40% - Accent5 12" xfId="31397" hidden="1" xr:uid="{00000000-0005-0000-0000-0000FD1A0000}"/>
    <cellStyle name="40% - Accent5 12" xfId="26087" hidden="1" xr:uid="{00000000-0005-0000-0000-0000E31A0000}"/>
    <cellStyle name="40% - Accent5 12" xfId="30624" hidden="1" xr:uid="{00000000-0005-0000-0000-0000F61A0000}"/>
    <cellStyle name="40% - Accent5 12" xfId="10706" hidden="1" xr:uid="{00000000-0005-0000-0000-0000D31A0000}"/>
    <cellStyle name="40% - Accent5 12" xfId="29177" hidden="1" xr:uid="{00000000-0005-0000-0000-0000F21A0000}"/>
    <cellStyle name="40% - Accent5 12" xfId="30275" hidden="1" xr:uid="{00000000-0005-0000-0000-0000F11A0000}"/>
    <cellStyle name="40% - Accent5 12" xfId="28758" hidden="1" xr:uid="{00000000-0005-0000-0000-0000E71A0000}"/>
    <cellStyle name="40% - Accent5 12" xfId="29344" hidden="1" xr:uid="{00000000-0005-0000-0000-0000E81A0000}"/>
    <cellStyle name="40% - Accent5 12" xfId="19348" hidden="1" xr:uid="{00000000-0005-0000-0000-0000DC1A0000}"/>
    <cellStyle name="40% - Accent5 12" xfId="29716" hidden="1" xr:uid="{00000000-0005-0000-0000-0000EB1A0000}"/>
    <cellStyle name="40% - Accent5 12" xfId="31550" hidden="1" xr:uid="{00000000-0005-0000-0000-0000FF1A0000}"/>
    <cellStyle name="40% - Accent5 12" xfId="33067" hidden="1" xr:uid="{00000000-0005-0000-0000-0000091B0000}"/>
    <cellStyle name="40% - Accent5 12" xfId="31220" hidden="1" xr:uid="{00000000-0005-0000-0000-0000FB1A0000}"/>
    <cellStyle name="40% - Accent5 12" xfId="31145" hidden="1" xr:uid="{00000000-0005-0000-0000-0000FA1A0000}"/>
    <cellStyle name="40% - Accent5 12" xfId="30014" hidden="1" xr:uid="{00000000-0005-0000-0000-0000EF1A0000}"/>
    <cellStyle name="40% - Accent5 12" xfId="30092" hidden="1" xr:uid="{00000000-0005-0000-0000-0000F01A0000}"/>
    <cellStyle name="40% - Accent5 12" xfId="33937" hidden="1" xr:uid="{00000000-0005-0000-0000-0000121B0000}"/>
    <cellStyle name="40% - Accent5 12" xfId="29538" hidden="1" xr:uid="{00000000-0005-0000-0000-0000F31A0000}"/>
    <cellStyle name="40% - Accent5 12" xfId="20010" hidden="1" xr:uid="{00000000-0005-0000-0000-0000DE1A0000}"/>
    <cellStyle name="40% - Accent5 12" xfId="5446" hidden="1" xr:uid="{00000000-0005-0000-0000-0000D41A0000}"/>
    <cellStyle name="40% - Accent5 12" xfId="5683" hidden="1" xr:uid="{00000000-0005-0000-0000-0000DA1A0000}"/>
    <cellStyle name="40% - Accent5 12" xfId="7908" hidden="1" xr:uid="{00000000-0005-0000-0000-0000DB1A0000}"/>
    <cellStyle name="40% - Accent5 12" xfId="16915" hidden="1" xr:uid="{00000000-0005-0000-0000-0000D91A0000}"/>
    <cellStyle name="40% - Accent5 12" xfId="30883" hidden="1" xr:uid="{00000000-0005-0000-0000-0000F81A0000}"/>
    <cellStyle name="40% - Accent5 12" xfId="30961" hidden="1" xr:uid="{00000000-0005-0000-0000-0000F91A0000}"/>
    <cellStyle name="40% - Accent5 12" xfId="1256" hidden="1" xr:uid="{00000000-0005-0000-0000-0000CE1A0000}"/>
    <cellStyle name="40% - Accent5 12" xfId="31322" hidden="1" xr:uid="{00000000-0005-0000-0000-0000FC1A0000}"/>
    <cellStyle name="40% - Accent5 12" xfId="28680" hidden="1" xr:uid="{00000000-0005-0000-0000-0000E61A0000}"/>
    <cellStyle name="40% - Accent5 12" xfId="31969" hidden="1" xr:uid="{00000000-0005-0000-0000-00000A1B0000}"/>
    <cellStyle name="40% - Accent5 12" xfId="33675" hidden="1" xr:uid="{00000000-0005-0000-0000-0000101B0000}"/>
    <cellStyle name="40% - Accent5 12" xfId="33753" hidden="1" xr:uid="{00000000-0005-0000-0000-0000111B0000}"/>
    <cellStyle name="40% - Accent5 12" xfId="33600" hidden="1" xr:uid="{00000000-0005-0000-0000-00000F1B0000}"/>
    <cellStyle name="40% - Accent5 12" xfId="32211" hidden="1" xr:uid="{00000000-0005-0000-0000-0000011B0000}"/>
    <cellStyle name="40% - Accent5 12" xfId="30471" hidden="1" xr:uid="{00000000-0005-0000-0000-0000F41A0000}"/>
    <cellStyle name="40% - Accent5 12" xfId="31933" hidden="1" xr:uid="{00000000-0005-0000-0000-0000041B0000}"/>
    <cellStyle name="40% - Accent5 12" xfId="29130" hidden="1" xr:uid="{00000000-0005-0000-0000-0000ED1A0000}"/>
    <cellStyle name="40% - Accent5 12" xfId="32884" hidden="1" xr:uid="{00000000-0005-0000-0000-0000081B0000}"/>
    <cellStyle name="40% - Accent5 12" xfId="29498" hidden="1" xr:uid="{00000000-0005-0000-0000-0000EA1A0000}"/>
    <cellStyle name="40% - Accent5 12" xfId="29419" hidden="1" xr:uid="{00000000-0005-0000-0000-0000E91A0000}"/>
    <cellStyle name="40% - Accent5 12" xfId="22601" hidden="1" xr:uid="{00000000-0005-0000-0000-0000DF1A0000}"/>
    <cellStyle name="40% - Accent5 12" xfId="33263" hidden="1" xr:uid="{00000000-0005-0000-0000-00000C1B0000}"/>
    <cellStyle name="40% - Accent5 12" xfId="33338" hidden="1" xr:uid="{00000000-0005-0000-0000-00000D1B0000}"/>
    <cellStyle name="40% - Accent5 12" xfId="33416" hidden="1" xr:uid="{00000000-0005-0000-0000-00000E1B0000}"/>
    <cellStyle name="40% - Accent5 12" xfId="31922" hidden="1" xr:uid="{00000000-0005-0000-0000-0000051B0000}"/>
    <cellStyle name="40% - Accent5 12" xfId="29141" hidden="1" xr:uid="{00000000-0005-0000-0000-0000EC1A0000}"/>
    <cellStyle name="40% - Accent5 12" xfId="31472" hidden="1" xr:uid="{00000000-0005-0000-0000-0000FE1A0000}"/>
    <cellStyle name="40% - Accent5 12" xfId="34012" hidden="1" xr:uid="{00000000-0005-0000-0000-0000131B0000}"/>
    <cellStyle name="40% - Accent5 12" xfId="32290" hidden="1" xr:uid="{00000000-0005-0000-0000-0000021B0000}"/>
    <cellStyle name="40% - Accent5 12" xfId="30808" hidden="1" xr:uid="{00000000-0005-0000-0000-0000F71A0000}"/>
    <cellStyle name="40% - Accent5 12" xfId="32330" hidden="1" xr:uid="{00000000-0005-0000-0000-00000B1B0000}"/>
    <cellStyle name="40% - Accent5 12" xfId="32806" hidden="1" xr:uid="{00000000-0005-0000-0000-0000071B0000}"/>
    <cellStyle name="40% - Accent5 12" xfId="32508" hidden="1" xr:uid="{00000000-0005-0000-0000-0000031B0000}"/>
    <cellStyle name="40% - Accent5 12" xfId="32731" hidden="1" xr:uid="{00000000-0005-0000-0000-0000061B0000}"/>
    <cellStyle name="40% - Accent5 13" xfId="29609" hidden="1" xr:uid="{00000000-0005-0000-0000-00001E1B0000}"/>
    <cellStyle name="40% - Accent5 13" xfId="28771" hidden="1" xr:uid="{00000000-0005-0000-0000-00001C1B0000}"/>
    <cellStyle name="40% - Accent5 13" xfId="28886" hidden="1" xr:uid="{00000000-0005-0000-0000-00001D1B0000}"/>
    <cellStyle name="40% - Accent5 13" xfId="18144" hidden="1" xr:uid="{00000000-0005-0000-0000-0000191B0000}"/>
    <cellStyle name="40% - Accent5 13" xfId="21413" hidden="1" xr:uid="{00000000-0005-0000-0000-00001A1B0000}"/>
    <cellStyle name="40% - Accent5 13" xfId="24597" hidden="1" xr:uid="{00000000-0005-0000-0000-00001B1B0000}"/>
    <cellStyle name="40% - Accent5 13" xfId="31563" hidden="1" xr:uid="{00000000-0005-0000-0000-0000241B0000}"/>
    <cellStyle name="40% - Accent5 13" xfId="31678" hidden="1" xr:uid="{00000000-0005-0000-0000-0000251B0000}"/>
    <cellStyle name="40% - Accent5 13" xfId="1633" hidden="1" xr:uid="{00000000-0005-0000-0000-0000141B0000}"/>
    <cellStyle name="40% - Accent5 13" xfId="2899" hidden="1" xr:uid="{00000000-0005-0000-0000-0000151B0000}"/>
    <cellStyle name="40% - Accent5 13" xfId="9525" hidden="1" xr:uid="{00000000-0005-0000-0000-0000161B0000}"/>
    <cellStyle name="40% - Accent5 13" xfId="12038" hidden="1" xr:uid="{00000000-0005-0000-0000-0000171B0000}"/>
    <cellStyle name="40% - Accent5 13" xfId="15776" hidden="1" xr:uid="{00000000-0005-0000-0000-0000181B0000}"/>
    <cellStyle name="40% - Accent5 13" xfId="33790" hidden="1" xr:uid="{00000000-0005-0000-0000-00002B1B0000}"/>
    <cellStyle name="40% - Accent5 13" xfId="33115" hidden="1" xr:uid="{00000000-0005-0000-0000-0000291B0000}"/>
    <cellStyle name="40% - Accent5 13" xfId="33453" hidden="1" xr:uid="{00000000-0005-0000-0000-00002A1B0000}"/>
    <cellStyle name="40% - Accent5 13" xfId="32401" hidden="1" xr:uid="{00000000-0005-0000-0000-0000261B0000}"/>
    <cellStyle name="40% - Accent5 13" xfId="32574" hidden="1" xr:uid="{00000000-0005-0000-0000-0000271B0000}"/>
    <cellStyle name="40% - Accent5 13" xfId="32967" hidden="1" xr:uid="{00000000-0005-0000-0000-0000281B0000}"/>
    <cellStyle name="40% - Accent5 13" xfId="29782" hidden="1" xr:uid="{00000000-0005-0000-0000-00001F1B0000}"/>
    <cellStyle name="40% - Accent5 13" xfId="30175" hidden="1" xr:uid="{00000000-0005-0000-0000-0000201B0000}"/>
    <cellStyle name="40% - Accent5 13" xfId="30323" hidden="1" xr:uid="{00000000-0005-0000-0000-0000211B0000}"/>
    <cellStyle name="40% - Accent5 13" xfId="30661" hidden="1" xr:uid="{00000000-0005-0000-0000-0000221B0000}"/>
    <cellStyle name="40% - Accent5 13" xfId="30998" hidden="1" xr:uid="{00000000-0005-0000-0000-0000231B0000}"/>
    <cellStyle name="40% - Accent5 2" xfId="34059" xr:uid="{56780C13-BA85-4CB4-BC9D-30C84375A693}"/>
    <cellStyle name="40% - Accent5 3 2 3 2" xfId="29694" hidden="1" xr:uid="{00000000-0005-0000-0000-0000361B0000}"/>
    <cellStyle name="40% - Accent5 3 2 3 2" xfId="28856" hidden="1" xr:uid="{00000000-0005-0000-0000-0000341B0000}"/>
    <cellStyle name="40% - Accent5 3 2 3 2" xfId="28971" hidden="1" xr:uid="{00000000-0005-0000-0000-0000351B0000}"/>
    <cellStyle name="40% - Accent5 3 2 3 2" xfId="18232" hidden="1" xr:uid="{00000000-0005-0000-0000-0000311B0000}"/>
    <cellStyle name="40% - Accent5 3 2 3 2" xfId="21501" hidden="1" xr:uid="{00000000-0005-0000-0000-0000321B0000}"/>
    <cellStyle name="40% - Accent5 3 2 3 2" xfId="24685" hidden="1" xr:uid="{00000000-0005-0000-0000-0000331B0000}"/>
    <cellStyle name="40% - Accent5 3 2 3 2" xfId="31648" hidden="1" xr:uid="{00000000-0005-0000-0000-00003C1B0000}"/>
    <cellStyle name="40% - Accent5 3 2 3 2" xfId="31763" hidden="1" xr:uid="{00000000-0005-0000-0000-00003D1B0000}"/>
    <cellStyle name="40% - Accent5 3 2 3 2" xfId="1721" hidden="1" xr:uid="{00000000-0005-0000-0000-00002C1B0000}"/>
    <cellStyle name="40% - Accent5 3 2 3 2" xfId="2987" hidden="1" xr:uid="{00000000-0005-0000-0000-00002D1B0000}"/>
    <cellStyle name="40% - Accent5 3 2 3 2" xfId="9613" hidden="1" xr:uid="{00000000-0005-0000-0000-00002E1B0000}"/>
    <cellStyle name="40% - Accent5 3 2 3 2" xfId="12126" hidden="1" xr:uid="{00000000-0005-0000-0000-00002F1B0000}"/>
    <cellStyle name="40% - Accent5 3 2 3 2" xfId="15864" hidden="1" xr:uid="{00000000-0005-0000-0000-0000301B0000}"/>
    <cellStyle name="40% - Accent5 3 2 3 2" xfId="33875" hidden="1" xr:uid="{00000000-0005-0000-0000-0000431B0000}"/>
    <cellStyle name="40% - Accent5 3 2 3 2" xfId="33200" hidden="1" xr:uid="{00000000-0005-0000-0000-0000411B0000}"/>
    <cellStyle name="40% - Accent5 3 2 3 2" xfId="33538" hidden="1" xr:uid="{00000000-0005-0000-0000-0000421B0000}"/>
    <cellStyle name="40% - Accent5 3 2 3 2" xfId="32486" hidden="1" xr:uid="{00000000-0005-0000-0000-00003E1B0000}"/>
    <cellStyle name="40% - Accent5 3 2 3 2" xfId="32659" hidden="1" xr:uid="{00000000-0005-0000-0000-00003F1B0000}"/>
    <cellStyle name="40% - Accent5 3 2 3 2" xfId="33052" hidden="1" xr:uid="{00000000-0005-0000-0000-0000401B0000}"/>
    <cellStyle name="40% - Accent5 3 2 3 2" xfId="29867" hidden="1" xr:uid="{00000000-0005-0000-0000-0000371B0000}"/>
    <cellStyle name="40% - Accent5 3 2 3 2" xfId="30260" hidden="1" xr:uid="{00000000-0005-0000-0000-0000381B0000}"/>
    <cellStyle name="40% - Accent5 3 2 3 2" xfId="30408" hidden="1" xr:uid="{00000000-0005-0000-0000-0000391B0000}"/>
    <cellStyle name="40% - Accent5 3 2 3 2" xfId="30746" hidden="1" xr:uid="{00000000-0005-0000-0000-00003A1B0000}"/>
    <cellStyle name="40% - Accent5 3 2 3 2" xfId="31083" hidden="1" xr:uid="{00000000-0005-0000-0000-00003B1B0000}"/>
    <cellStyle name="40% - Accent5 3 2 4 2" xfId="29665" hidden="1" xr:uid="{00000000-0005-0000-0000-00004E1B0000}"/>
    <cellStyle name="40% - Accent5 3 2 4 2" xfId="28827" hidden="1" xr:uid="{00000000-0005-0000-0000-00004C1B0000}"/>
    <cellStyle name="40% - Accent5 3 2 4 2" xfId="28942" hidden="1" xr:uid="{00000000-0005-0000-0000-00004D1B0000}"/>
    <cellStyle name="40% - Accent5 3 2 4 2" xfId="18203" hidden="1" xr:uid="{00000000-0005-0000-0000-0000491B0000}"/>
    <cellStyle name="40% - Accent5 3 2 4 2" xfId="21472" hidden="1" xr:uid="{00000000-0005-0000-0000-00004A1B0000}"/>
    <cellStyle name="40% - Accent5 3 2 4 2" xfId="24656" hidden="1" xr:uid="{00000000-0005-0000-0000-00004B1B0000}"/>
    <cellStyle name="40% - Accent5 3 2 4 2" xfId="31619" hidden="1" xr:uid="{00000000-0005-0000-0000-0000541B0000}"/>
    <cellStyle name="40% - Accent5 3 2 4 2" xfId="31734" hidden="1" xr:uid="{00000000-0005-0000-0000-0000551B0000}"/>
    <cellStyle name="40% - Accent5 3 2 4 2" xfId="1692" hidden="1" xr:uid="{00000000-0005-0000-0000-0000441B0000}"/>
    <cellStyle name="40% - Accent5 3 2 4 2" xfId="2958" hidden="1" xr:uid="{00000000-0005-0000-0000-0000451B0000}"/>
    <cellStyle name="40% - Accent5 3 2 4 2" xfId="9584" hidden="1" xr:uid="{00000000-0005-0000-0000-0000461B0000}"/>
    <cellStyle name="40% - Accent5 3 2 4 2" xfId="12097" hidden="1" xr:uid="{00000000-0005-0000-0000-0000471B0000}"/>
    <cellStyle name="40% - Accent5 3 2 4 2" xfId="15835" hidden="1" xr:uid="{00000000-0005-0000-0000-0000481B0000}"/>
    <cellStyle name="40% - Accent5 3 2 4 2" xfId="33846" hidden="1" xr:uid="{00000000-0005-0000-0000-00005B1B0000}"/>
    <cellStyle name="40% - Accent5 3 2 4 2" xfId="33171" hidden="1" xr:uid="{00000000-0005-0000-0000-0000591B0000}"/>
    <cellStyle name="40% - Accent5 3 2 4 2" xfId="33509" hidden="1" xr:uid="{00000000-0005-0000-0000-00005A1B0000}"/>
    <cellStyle name="40% - Accent5 3 2 4 2" xfId="32457" hidden="1" xr:uid="{00000000-0005-0000-0000-0000561B0000}"/>
    <cellStyle name="40% - Accent5 3 2 4 2" xfId="32630" hidden="1" xr:uid="{00000000-0005-0000-0000-0000571B0000}"/>
    <cellStyle name="40% - Accent5 3 2 4 2" xfId="33023" hidden="1" xr:uid="{00000000-0005-0000-0000-0000581B0000}"/>
    <cellStyle name="40% - Accent5 3 2 4 2" xfId="29838" hidden="1" xr:uid="{00000000-0005-0000-0000-00004F1B0000}"/>
    <cellStyle name="40% - Accent5 3 2 4 2" xfId="30231" hidden="1" xr:uid="{00000000-0005-0000-0000-0000501B0000}"/>
    <cellStyle name="40% - Accent5 3 2 4 2" xfId="30379" hidden="1" xr:uid="{00000000-0005-0000-0000-0000511B0000}"/>
    <cellStyle name="40% - Accent5 3 2 4 2" xfId="30717" hidden="1" xr:uid="{00000000-0005-0000-0000-0000521B0000}"/>
    <cellStyle name="40% - Accent5 3 2 4 2" xfId="31054" hidden="1" xr:uid="{00000000-0005-0000-0000-0000531B0000}"/>
    <cellStyle name="40% - Accent5 3 3 3 2" xfId="29664" hidden="1" xr:uid="{00000000-0005-0000-0000-0000661B0000}"/>
    <cellStyle name="40% - Accent5 3 3 3 2" xfId="28826" hidden="1" xr:uid="{00000000-0005-0000-0000-0000641B0000}"/>
    <cellStyle name="40% - Accent5 3 3 3 2" xfId="28941" hidden="1" xr:uid="{00000000-0005-0000-0000-0000651B0000}"/>
    <cellStyle name="40% - Accent5 3 3 3 2" xfId="18202" hidden="1" xr:uid="{00000000-0005-0000-0000-0000611B0000}"/>
    <cellStyle name="40% - Accent5 3 3 3 2" xfId="21471" hidden="1" xr:uid="{00000000-0005-0000-0000-0000621B0000}"/>
    <cellStyle name="40% - Accent5 3 3 3 2" xfId="24655" hidden="1" xr:uid="{00000000-0005-0000-0000-0000631B0000}"/>
    <cellStyle name="40% - Accent5 3 3 3 2" xfId="31618" hidden="1" xr:uid="{00000000-0005-0000-0000-00006C1B0000}"/>
    <cellStyle name="40% - Accent5 3 3 3 2" xfId="31733" hidden="1" xr:uid="{00000000-0005-0000-0000-00006D1B0000}"/>
    <cellStyle name="40% - Accent5 3 3 3 2" xfId="1691" hidden="1" xr:uid="{00000000-0005-0000-0000-00005C1B0000}"/>
    <cellStyle name="40% - Accent5 3 3 3 2" xfId="2957" hidden="1" xr:uid="{00000000-0005-0000-0000-00005D1B0000}"/>
    <cellStyle name="40% - Accent5 3 3 3 2" xfId="9583" hidden="1" xr:uid="{00000000-0005-0000-0000-00005E1B0000}"/>
    <cellStyle name="40% - Accent5 3 3 3 2" xfId="12096" hidden="1" xr:uid="{00000000-0005-0000-0000-00005F1B0000}"/>
    <cellStyle name="40% - Accent5 3 3 3 2" xfId="15834" hidden="1" xr:uid="{00000000-0005-0000-0000-0000601B0000}"/>
    <cellStyle name="40% - Accent5 3 3 3 2" xfId="33845" hidden="1" xr:uid="{00000000-0005-0000-0000-0000731B0000}"/>
    <cellStyle name="40% - Accent5 3 3 3 2" xfId="33170" hidden="1" xr:uid="{00000000-0005-0000-0000-0000711B0000}"/>
    <cellStyle name="40% - Accent5 3 3 3 2" xfId="33508" hidden="1" xr:uid="{00000000-0005-0000-0000-0000721B0000}"/>
    <cellStyle name="40% - Accent5 3 3 3 2" xfId="32456" hidden="1" xr:uid="{00000000-0005-0000-0000-00006E1B0000}"/>
    <cellStyle name="40% - Accent5 3 3 3 2" xfId="32629" hidden="1" xr:uid="{00000000-0005-0000-0000-00006F1B0000}"/>
    <cellStyle name="40% - Accent5 3 3 3 2" xfId="33022" hidden="1" xr:uid="{00000000-0005-0000-0000-0000701B0000}"/>
    <cellStyle name="40% - Accent5 3 3 3 2" xfId="29837" hidden="1" xr:uid="{00000000-0005-0000-0000-0000671B0000}"/>
    <cellStyle name="40% - Accent5 3 3 3 2" xfId="30230" hidden="1" xr:uid="{00000000-0005-0000-0000-0000681B0000}"/>
    <cellStyle name="40% - Accent5 3 3 3 2" xfId="30378" hidden="1" xr:uid="{00000000-0005-0000-0000-0000691B0000}"/>
    <cellStyle name="40% - Accent5 3 3 3 2" xfId="30716" hidden="1" xr:uid="{00000000-0005-0000-0000-00006A1B0000}"/>
    <cellStyle name="40% - Accent5 3 3 3 2" xfId="31053" hidden="1" xr:uid="{00000000-0005-0000-0000-00006B1B0000}"/>
    <cellStyle name="40% - Accent5 4 2 3 2" xfId="29695" hidden="1" xr:uid="{00000000-0005-0000-0000-00007E1B0000}"/>
    <cellStyle name="40% - Accent5 4 2 3 2" xfId="28857" hidden="1" xr:uid="{00000000-0005-0000-0000-00007C1B0000}"/>
    <cellStyle name="40% - Accent5 4 2 3 2" xfId="28972" hidden="1" xr:uid="{00000000-0005-0000-0000-00007D1B0000}"/>
    <cellStyle name="40% - Accent5 4 2 3 2" xfId="18233" hidden="1" xr:uid="{00000000-0005-0000-0000-0000791B0000}"/>
    <cellStyle name="40% - Accent5 4 2 3 2" xfId="21502" hidden="1" xr:uid="{00000000-0005-0000-0000-00007A1B0000}"/>
    <cellStyle name="40% - Accent5 4 2 3 2" xfId="24686" hidden="1" xr:uid="{00000000-0005-0000-0000-00007B1B0000}"/>
    <cellStyle name="40% - Accent5 4 2 3 2" xfId="31649" hidden="1" xr:uid="{00000000-0005-0000-0000-0000841B0000}"/>
    <cellStyle name="40% - Accent5 4 2 3 2" xfId="31764" hidden="1" xr:uid="{00000000-0005-0000-0000-0000851B0000}"/>
    <cellStyle name="40% - Accent5 4 2 3 2" xfId="1722" hidden="1" xr:uid="{00000000-0005-0000-0000-0000741B0000}"/>
    <cellStyle name="40% - Accent5 4 2 3 2" xfId="2988" hidden="1" xr:uid="{00000000-0005-0000-0000-0000751B0000}"/>
    <cellStyle name="40% - Accent5 4 2 3 2" xfId="9614" hidden="1" xr:uid="{00000000-0005-0000-0000-0000761B0000}"/>
    <cellStyle name="40% - Accent5 4 2 3 2" xfId="12127" hidden="1" xr:uid="{00000000-0005-0000-0000-0000771B0000}"/>
    <cellStyle name="40% - Accent5 4 2 3 2" xfId="15865" hidden="1" xr:uid="{00000000-0005-0000-0000-0000781B0000}"/>
    <cellStyle name="40% - Accent5 4 2 3 2" xfId="33876" hidden="1" xr:uid="{00000000-0005-0000-0000-00008B1B0000}"/>
    <cellStyle name="40% - Accent5 4 2 3 2" xfId="33201" hidden="1" xr:uid="{00000000-0005-0000-0000-0000891B0000}"/>
    <cellStyle name="40% - Accent5 4 2 3 2" xfId="33539" hidden="1" xr:uid="{00000000-0005-0000-0000-00008A1B0000}"/>
    <cellStyle name="40% - Accent5 4 2 3 2" xfId="32487" hidden="1" xr:uid="{00000000-0005-0000-0000-0000861B0000}"/>
    <cellStyle name="40% - Accent5 4 2 3 2" xfId="32660" hidden="1" xr:uid="{00000000-0005-0000-0000-0000871B0000}"/>
    <cellStyle name="40% - Accent5 4 2 3 2" xfId="33053" hidden="1" xr:uid="{00000000-0005-0000-0000-0000881B0000}"/>
    <cellStyle name="40% - Accent5 4 2 3 2" xfId="29868" hidden="1" xr:uid="{00000000-0005-0000-0000-00007F1B0000}"/>
    <cellStyle name="40% - Accent5 4 2 3 2" xfId="30261" hidden="1" xr:uid="{00000000-0005-0000-0000-0000801B0000}"/>
    <cellStyle name="40% - Accent5 4 2 3 2" xfId="30409" hidden="1" xr:uid="{00000000-0005-0000-0000-0000811B0000}"/>
    <cellStyle name="40% - Accent5 4 2 3 2" xfId="30747" hidden="1" xr:uid="{00000000-0005-0000-0000-0000821B0000}"/>
    <cellStyle name="40% - Accent5 4 2 3 2" xfId="31084" hidden="1" xr:uid="{00000000-0005-0000-0000-0000831B0000}"/>
    <cellStyle name="40% - Accent5 4 2 4 2" xfId="29667" hidden="1" xr:uid="{00000000-0005-0000-0000-0000961B0000}"/>
    <cellStyle name="40% - Accent5 4 2 4 2" xfId="28829" hidden="1" xr:uid="{00000000-0005-0000-0000-0000941B0000}"/>
    <cellStyle name="40% - Accent5 4 2 4 2" xfId="28944" hidden="1" xr:uid="{00000000-0005-0000-0000-0000951B0000}"/>
    <cellStyle name="40% - Accent5 4 2 4 2" xfId="18205" hidden="1" xr:uid="{00000000-0005-0000-0000-0000911B0000}"/>
    <cellStyle name="40% - Accent5 4 2 4 2" xfId="21474" hidden="1" xr:uid="{00000000-0005-0000-0000-0000921B0000}"/>
    <cellStyle name="40% - Accent5 4 2 4 2" xfId="24658" hidden="1" xr:uid="{00000000-0005-0000-0000-0000931B0000}"/>
    <cellStyle name="40% - Accent5 4 2 4 2" xfId="31621" hidden="1" xr:uid="{00000000-0005-0000-0000-00009C1B0000}"/>
    <cellStyle name="40% - Accent5 4 2 4 2" xfId="31736" hidden="1" xr:uid="{00000000-0005-0000-0000-00009D1B0000}"/>
    <cellStyle name="40% - Accent5 4 2 4 2" xfId="1694" hidden="1" xr:uid="{00000000-0005-0000-0000-00008C1B0000}"/>
    <cellStyle name="40% - Accent5 4 2 4 2" xfId="2960" hidden="1" xr:uid="{00000000-0005-0000-0000-00008D1B0000}"/>
    <cellStyle name="40% - Accent5 4 2 4 2" xfId="9586" hidden="1" xr:uid="{00000000-0005-0000-0000-00008E1B0000}"/>
    <cellStyle name="40% - Accent5 4 2 4 2" xfId="12099" hidden="1" xr:uid="{00000000-0005-0000-0000-00008F1B0000}"/>
    <cellStyle name="40% - Accent5 4 2 4 2" xfId="15837" hidden="1" xr:uid="{00000000-0005-0000-0000-0000901B0000}"/>
    <cellStyle name="40% - Accent5 4 2 4 2" xfId="33848" hidden="1" xr:uid="{00000000-0005-0000-0000-0000A31B0000}"/>
    <cellStyle name="40% - Accent5 4 2 4 2" xfId="33173" hidden="1" xr:uid="{00000000-0005-0000-0000-0000A11B0000}"/>
    <cellStyle name="40% - Accent5 4 2 4 2" xfId="33511" hidden="1" xr:uid="{00000000-0005-0000-0000-0000A21B0000}"/>
    <cellStyle name="40% - Accent5 4 2 4 2" xfId="32459" hidden="1" xr:uid="{00000000-0005-0000-0000-00009E1B0000}"/>
    <cellStyle name="40% - Accent5 4 2 4 2" xfId="32632" hidden="1" xr:uid="{00000000-0005-0000-0000-00009F1B0000}"/>
    <cellStyle name="40% - Accent5 4 2 4 2" xfId="33025" hidden="1" xr:uid="{00000000-0005-0000-0000-0000A01B0000}"/>
    <cellStyle name="40% - Accent5 4 2 4 2" xfId="29840" hidden="1" xr:uid="{00000000-0005-0000-0000-0000971B0000}"/>
    <cellStyle name="40% - Accent5 4 2 4 2" xfId="30233" hidden="1" xr:uid="{00000000-0005-0000-0000-0000981B0000}"/>
    <cellStyle name="40% - Accent5 4 2 4 2" xfId="30381" hidden="1" xr:uid="{00000000-0005-0000-0000-0000991B0000}"/>
    <cellStyle name="40% - Accent5 4 2 4 2" xfId="30719" hidden="1" xr:uid="{00000000-0005-0000-0000-00009A1B0000}"/>
    <cellStyle name="40% - Accent5 4 2 4 2" xfId="31056" hidden="1" xr:uid="{00000000-0005-0000-0000-00009B1B0000}"/>
    <cellStyle name="40% - Accent5 4 3 3 2" xfId="29666" hidden="1" xr:uid="{00000000-0005-0000-0000-0000AE1B0000}"/>
    <cellStyle name="40% - Accent5 4 3 3 2" xfId="28828" hidden="1" xr:uid="{00000000-0005-0000-0000-0000AC1B0000}"/>
    <cellStyle name="40% - Accent5 4 3 3 2" xfId="28943" hidden="1" xr:uid="{00000000-0005-0000-0000-0000AD1B0000}"/>
    <cellStyle name="40% - Accent5 4 3 3 2" xfId="18204" hidden="1" xr:uid="{00000000-0005-0000-0000-0000A91B0000}"/>
    <cellStyle name="40% - Accent5 4 3 3 2" xfId="21473" hidden="1" xr:uid="{00000000-0005-0000-0000-0000AA1B0000}"/>
    <cellStyle name="40% - Accent5 4 3 3 2" xfId="24657" hidden="1" xr:uid="{00000000-0005-0000-0000-0000AB1B0000}"/>
    <cellStyle name="40% - Accent5 4 3 3 2" xfId="31620" hidden="1" xr:uid="{00000000-0005-0000-0000-0000B41B0000}"/>
    <cellStyle name="40% - Accent5 4 3 3 2" xfId="31735" hidden="1" xr:uid="{00000000-0005-0000-0000-0000B51B0000}"/>
    <cellStyle name="40% - Accent5 4 3 3 2" xfId="1693" hidden="1" xr:uid="{00000000-0005-0000-0000-0000A41B0000}"/>
    <cellStyle name="40% - Accent5 4 3 3 2" xfId="2959" hidden="1" xr:uid="{00000000-0005-0000-0000-0000A51B0000}"/>
    <cellStyle name="40% - Accent5 4 3 3 2" xfId="9585" hidden="1" xr:uid="{00000000-0005-0000-0000-0000A61B0000}"/>
    <cellStyle name="40% - Accent5 4 3 3 2" xfId="12098" hidden="1" xr:uid="{00000000-0005-0000-0000-0000A71B0000}"/>
    <cellStyle name="40% - Accent5 4 3 3 2" xfId="15836" hidden="1" xr:uid="{00000000-0005-0000-0000-0000A81B0000}"/>
    <cellStyle name="40% - Accent5 4 3 3 2" xfId="33847" hidden="1" xr:uid="{00000000-0005-0000-0000-0000BB1B0000}"/>
    <cellStyle name="40% - Accent5 4 3 3 2" xfId="33172" hidden="1" xr:uid="{00000000-0005-0000-0000-0000B91B0000}"/>
    <cellStyle name="40% - Accent5 4 3 3 2" xfId="33510" hidden="1" xr:uid="{00000000-0005-0000-0000-0000BA1B0000}"/>
    <cellStyle name="40% - Accent5 4 3 3 2" xfId="32458" hidden="1" xr:uid="{00000000-0005-0000-0000-0000B61B0000}"/>
    <cellStyle name="40% - Accent5 4 3 3 2" xfId="32631" hidden="1" xr:uid="{00000000-0005-0000-0000-0000B71B0000}"/>
    <cellStyle name="40% - Accent5 4 3 3 2" xfId="33024" hidden="1" xr:uid="{00000000-0005-0000-0000-0000B81B0000}"/>
    <cellStyle name="40% - Accent5 4 3 3 2" xfId="29839" hidden="1" xr:uid="{00000000-0005-0000-0000-0000AF1B0000}"/>
    <cellStyle name="40% - Accent5 4 3 3 2" xfId="30232" hidden="1" xr:uid="{00000000-0005-0000-0000-0000B01B0000}"/>
    <cellStyle name="40% - Accent5 4 3 3 2" xfId="30380" hidden="1" xr:uid="{00000000-0005-0000-0000-0000B11B0000}"/>
    <cellStyle name="40% - Accent5 4 3 3 2" xfId="30718" hidden="1" xr:uid="{00000000-0005-0000-0000-0000B21B0000}"/>
    <cellStyle name="40% - Accent5 4 3 3 2" xfId="31055" hidden="1" xr:uid="{00000000-0005-0000-0000-0000B31B0000}"/>
    <cellStyle name="40% - Accent5 5 2" xfId="29623" hidden="1" xr:uid="{00000000-0005-0000-0000-0000C61B0000}"/>
    <cellStyle name="40% - Accent5 5 2" xfId="28785" hidden="1" xr:uid="{00000000-0005-0000-0000-0000C41B0000}"/>
    <cellStyle name="40% - Accent5 5 2" xfId="28900" hidden="1" xr:uid="{00000000-0005-0000-0000-0000C51B0000}"/>
    <cellStyle name="40% - Accent5 5 2" xfId="18161" hidden="1" xr:uid="{00000000-0005-0000-0000-0000C11B0000}"/>
    <cellStyle name="40% - Accent5 5 2" xfId="21430" hidden="1" xr:uid="{00000000-0005-0000-0000-0000C21B0000}"/>
    <cellStyle name="40% - Accent5 5 2" xfId="24614" hidden="1" xr:uid="{00000000-0005-0000-0000-0000C31B0000}"/>
    <cellStyle name="40% - Accent5 5 2" xfId="31577" hidden="1" xr:uid="{00000000-0005-0000-0000-0000CC1B0000}"/>
    <cellStyle name="40% - Accent5 5 2" xfId="31692" hidden="1" xr:uid="{00000000-0005-0000-0000-0000CD1B0000}"/>
    <cellStyle name="40% - Accent5 5 2" xfId="1650" hidden="1" xr:uid="{00000000-0005-0000-0000-0000BC1B0000}"/>
    <cellStyle name="40% - Accent5 5 2" xfId="2916" hidden="1" xr:uid="{00000000-0005-0000-0000-0000BD1B0000}"/>
    <cellStyle name="40% - Accent5 5 2" xfId="9542" hidden="1" xr:uid="{00000000-0005-0000-0000-0000BE1B0000}"/>
    <cellStyle name="40% - Accent5 5 2" xfId="12055" hidden="1" xr:uid="{00000000-0005-0000-0000-0000BF1B0000}"/>
    <cellStyle name="40% - Accent5 5 2" xfId="15793" hidden="1" xr:uid="{00000000-0005-0000-0000-0000C01B0000}"/>
    <cellStyle name="40% - Accent5 5 2" xfId="33804" hidden="1" xr:uid="{00000000-0005-0000-0000-0000D31B0000}"/>
    <cellStyle name="40% - Accent5 5 2" xfId="33129" hidden="1" xr:uid="{00000000-0005-0000-0000-0000D11B0000}"/>
    <cellStyle name="40% - Accent5 5 2" xfId="33467" hidden="1" xr:uid="{00000000-0005-0000-0000-0000D21B0000}"/>
    <cellStyle name="40% - Accent5 5 2" xfId="32415" hidden="1" xr:uid="{00000000-0005-0000-0000-0000CE1B0000}"/>
    <cellStyle name="40% - Accent5 5 2" xfId="32588" hidden="1" xr:uid="{00000000-0005-0000-0000-0000CF1B0000}"/>
    <cellStyle name="40% - Accent5 5 2" xfId="32981" hidden="1" xr:uid="{00000000-0005-0000-0000-0000D01B0000}"/>
    <cellStyle name="40% - Accent5 5 2" xfId="29796" hidden="1" xr:uid="{00000000-0005-0000-0000-0000C71B0000}"/>
    <cellStyle name="40% - Accent5 5 2" xfId="30189" hidden="1" xr:uid="{00000000-0005-0000-0000-0000C81B0000}"/>
    <cellStyle name="40% - Accent5 5 2" xfId="30337" hidden="1" xr:uid="{00000000-0005-0000-0000-0000C91B0000}"/>
    <cellStyle name="40% - Accent5 5 2" xfId="30675" hidden="1" xr:uid="{00000000-0005-0000-0000-0000CA1B0000}"/>
    <cellStyle name="40% - Accent5 5 2" xfId="31012" hidden="1" xr:uid="{00000000-0005-0000-0000-0000CB1B0000}"/>
    <cellStyle name="40% - Accent5 7" xfId="29428" hidden="1" xr:uid="{00000000-0005-0000-0000-0000F21B0000}"/>
    <cellStyle name="40% - Accent5 7" xfId="29705" hidden="1" xr:uid="{00000000-0005-0000-0000-0000F41B0000}"/>
    <cellStyle name="40% - Accent5 7" xfId="28990" hidden="1" xr:uid="{00000000-0005-0000-0000-0000F51B0000}"/>
    <cellStyle name="40% - Accent5 7" xfId="10655" hidden="1" xr:uid="{00000000-0005-0000-0000-0000DC1B0000}"/>
    <cellStyle name="40% - Accent5 7" xfId="4165" hidden="1" xr:uid="{00000000-0005-0000-0000-0000DD1B0000}"/>
    <cellStyle name="40% - Accent5 7" xfId="4668" hidden="1" xr:uid="{00000000-0005-0000-0000-0000DE1B0000}"/>
    <cellStyle name="40% - Accent5 7" xfId="13285" hidden="1" xr:uid="{00000000-0005-0000-0000-0000DF1B0000}"/>
    <cellStyle name="40% - Accent5 7" xfId="13627" hidden="1" xr:uid="{00000000-0005-0000-0000-0000E01B0000}"/>
    <cellStyle name="40% - Accent5 7" xfId="1298" hidden="1" xr:uid="{00000000-0005-0000-0000-0000D71B0000}"/>
    <cellStyle name="40% - Accent5 7" xfId="6505" hidden="1" xr:uid="{00000000-0005-0000-0000-0000D81B0000}"/>
    <cellStyle name="40% - Accent5 7" xfId="6846" hidden="1" xr:uid="{00000000-0005-0000-0000-0000D91B0000}"/>
    <cellStyle name="40% - Accent5 7" xfId="7189" hidden="1" xr:uid="{00000000-0005-0000-0000-0000DA1B0000}"/>
    <cellStyle name="40% - Accent5 7" xfId="4552" hidden="1" xr:uid="{00000000-0005-0000-0000-0000DB1B0000}"/>
    <cellStyle name="40% - Accent5 7" xfId="32063" hidden="1" xr:uid="{00000000-0005-0000-0000-0000081C0000}"/>
    <cellStyle name="40% - Accent5 7" xfId="32142" hidden="1" xr:uid="{00000000-0005-0000-0000-0000091C0000}"/>
    <cellStyle name="40% - Accent5 7" xfId="31481" hidden="1" xr:uid="{00000000-0005-0000-0000-0000071C0000}"/>
    <cellStyle name="40% - Accent5 7" xfId="30298" hidden="1" xr:uid="{00000000-0005-0000-0000-0000021C0000}"/>
    <cellStyle name="40% - Accent5 7" xfId="25787" hidden="1" xr:uid="{00000000-0005-0000-0000-0000EB1B0000}"/>
    <cellStyle name="40% - Accent5 7" xfId="31782" hidden="1" xr:uid="{00000000-0005-0000-0000-00000D1C0000}"/>
    <cellStyle name="40% - Accent5 7" xfId="31831" hidden="1" xr:uid="{00000000-0005-0000-0000-00000E1C0000}"/>
    <cellStyle name="40% - Accent5 7" xfId="33943" hidden="1" xr:uid="{00000000-0005-0000-0000-00001B1C0000}"/>
    <cellStyle name="40% - Accent5 7" xfId="19368" hidden="1" xr:uid="{00000000-0005-0000-0000-0000E51B0000}"/>
    <cellStyle name="40% - Accent5 7" xfId="19710" hidden="1" xr:uid="{00000000-0005-0000-0000-0000E61B0000}"/>
    <cellStyle name="40% - Accent5 7" xfId="10657" hidden="1" xr:uid="{00000000-0005-0000-0000-0000E41B0000}"/>
    <cellStyle name="40% - Accent5 7" xfId="32220" hidden="1" xr:uid="{00000000-0005-0000-0000-00000A1C0000}"/>
    <cellStyle name="40% - Accent5 7" xfId="29024" hidden="1" xr:uid="{00000000-0005-0000-0000-0000F31B0000}"/>
    <cellStyle name="40% - Accent5 7" xfId="4450" hidden="1" xr:uid="{00000000-0005-0000-0000-0000E11B0000}"/>
    <cellStyle name="40% - Accent5 7" xfId="16871" hidden="1" xr:uid="{00000000-0005-0000-0000-0000E21B0000}"/>
    <cellStyle name="40% - Accent5 7" xfId="29945" hidden="1" xr:uid="{00000000-0005-0000-0000-0000F71B0000}"/>
    <cellStyle name="40% - Accent5 7" xfId="28533" hidden="1" xr:uid="{00000000-0005-0000-0000-0000ED1B0000}"/>
    <cellStyle name="40% - Accent5 7" xfId="28611" hidden="1" xr:uid="{00000000-0005-0000-0000-0000EE1B0000}"/>
    <cellStyle name="40% - Accent5 7" xfId="28462" hidden="1" xr:uid="{00000000-0005-0000-0000-0000EC1B0000}"/>
    <cellStyle name="40% - Accent5 7" xfId="424" hidden="1" xr:uid="{00000000-0005-0000-0000-0000D41B0000}"/>
    <cellStyle name="40% - Accent5 7" xfId="29271" hidden="1" xr:uid="{00000000-0005-0000-0000-0000F01B0000}"/>
    <cellStyle name="40% - Accent5 7" xfId="29350" hidden="1" xr:uid="{00000000-0005-0000-0000-0000F11B0000}"/>
    <cellStyle name="40% - Accent5 7" xfId="28689" hidden="1" xr:uid="{00000000-0005-0000-0000-0000EF1B0000}"/>
    <cellStyle name="40% - Accent5 7" xfId="17396" hidden="1" xr:uid="{00000000-0005-0000-0000-0000EA1B0000}"/>
    <cellStyle name="40% - Accent5 7" xfId="29875" hidden="1" xr:uid="{00000000-0005-0000-0000-0000FF1B0000}"/>
    <cellStyle name="40% - Accent5 7" xfId="33684" hidden="1" xr:uid="{00000000-0005-0000-0000-0000191C0000}"/>
    <cellStyle name="40% - Accent5 7" xfId="33090" hidden="1" xr:uid="{00000000-0005-0000-0000-00001A1C0000}"/>
    <cellStyle name="40% - Accent5 7" xfId="31151" hidden="1" xr:uid="{00000000-0005-0000-0000-0000031C0000}"/>
    <cellStyle name="40% - Accent5 7" xfId="29014" hidden="1" xr:uid="{00000000-0005-0000-0000-0000F91B0000}"/>
    <cellStyle name="40% - Accent5 7" xfId="30269" hidden="1" xr:uid="{00000000-0005-0000-0000-0000FA1B0000}"/>
    <cellStyle name="40% - Accent5 7" xfId="30023" hidden="1" xr:uid="{00000000-0005-0000-0000-0000F81B0000}"/>
    <cellStyle name="40% - Accent5 7" xfId="32497" hidden="1" xr:uid="{00000000-0005-0000-0000-00000C1C0000}"/>
    <cellStyle name="40% - Accent5 7" xfId="29707" hidden="1" xr:uid="{00000000-0005-0000-0000-0000FC1B0000}"/>
    <cellStyle name="40% - Accent5 7" xfId="30477" hidden="1" xr:uid="{00000000-0005-0000-0000-0000FD1B0000}"/>
    <cellStyle name="40% - Accent5 7" xfId="29205" hidden="1" xr:uid="{00000000-0005-0000-0000-0000FB1B0000}"/>
    <cellStyle name="40% - Accent5 7" xfId="29039" hidden="1" xr:uid="{00000000-0005-0000-0000-0000F61B0000}"/>
    <cellStyle name="40% - Accent5 7" xfId="31816" hidden="1" xr:uid="{00000000-0005-0000-0000-00000B1C0000}"/>
    <cellStyle name="40% - Accent5 7" xfId="617" hidden="1" xr:uid="{00000000-0005-0000-0000-0000D51B0000}"/>
    <cellStyle name="40% - Accent5 7" xfId="956" hidden="1" xr:uid="{00000000-0005-0000-0000-0000D61B0000}"/>
    <cellStyle name="40% - Accent5 7" xfId="5966" hidden="1" xr:uid="{00000000-0005-0000-0000-0000E31B0000}"/>
    <cellStyle name="40% - Accent5 7" xfId="31325" hidden="1" xr:uid="{00000000-0005-0000-0000-0000051C0000}"/>
    <cellStyle name="40% - Accent5 7" xfId="31403" hidden="1" xr:uid="{00000000-0005-0000-0000-0000061C0000}"/>
    <cellStyle name="40% - Accent5 7" xfId="31254" hidden="1" xr:uid="{00000000-0005-0000-0000-0000041C0000}"/>
    <cellStyle name="40% - Accent5 7" xfId="30555" hidden="1" xr:uid="{00000000-0005-0000-0000-0000FE1B0000}"/>
    <cellStyle name="40% - Accent5 7" xfId="30814" hidden="1" xr:uid="{00000000-0005-0000-0000-0000001C0000}"/>
    <cellStyle name="40% - Accent5 7" xfId="30892" hidden="1" xr:uid="{00000000-0005-0000-0000-0000011C0000}"/>
    <cellStyle name="40% - Accent5 7" xfId="32499" hidden="1" xr:uid="{00000000-0005-0000-0000-0000141C0000}"/>
    <cellStyle name="40% - Accent5 7" xfId="33269" hidden="1" xr:uid="{00000000-0005-0000-0000-0000151C0000}"/>
    <cellStyle name="40% - Accent5 7" xfId="33347" hidden="1" xr:uid="{00000000-0005-0000-0000-0000161C0000}"/>
    <cellStyle name="40% - Accent5 7" xfId="32667" hidden="1" xr:uid="{00000000-0005-0000-0000-0000171C0000}"/>
    <cellStyle name="40% - Accent5 7" xfId="33606" hidden="1" xr:uid="{00000000-0005-0000-0000-0000181C0000}"/>
    <cellStyle name="40% - Accent5 7" xfId="32737" hidden="1" xr:uid="{00000000-0005-0000-0000-00000F1C0000}"/>
    <cellStyle name="40% - Accent5 7" xfId="32815" hidden="1" xr:uid="{00000000-0005-0000-0000-0000101C0000}"/>
    <cellStyle name="40% - Accent5 7" xfId="31806" hidden="1" xr:uid="{00000000-0005-0000-0000-0000111C0000}"/>
    <cellStyle name="40% - Accent5 7" xfId="33061" hidden="1" xr:uid="{00000000-0005-0000-0000-0000121C0000}"/>
    <cellStyle name="40% - Accent5 7" xfId="31997" hidden="1" xr:uid="{00000000-0005-0000-0000-0000131C0000}"/>
    <cellStyle name="40% - Accent5 7" xfId="22621" hidden="1" xr:uid="{00000000-0005-0000-0000-0000E81B0000}"/>
    <cellStyle name="40% - Accent5 7" xfId="22963" hidden="1" xr:uid="{00000000-0005-0000-0000-0000E91B0000}"/>
    <cellStyle name="40% - Accent5 7" xfId="12485" hidden="1" xr:uid="{00000000-0005-0000-0000-0000E71B0000}"/>
    <cellStyle name="40% - Accent5 8" xfId="1089" hidden="1" xr:uid="{00000000-0005-0000-0000-00001E1C0000}"/>
    <cellStyle name="40% - Accent5 8" xfId="471" hidden="1" xr:uid="{00000000-0005-0000-0000-00001C1C0000}"/>
    <cellStyle name="40% - Accent5 8" xfId="6980" hidden="1" xr:uid="{00000000-0005-0000-0000-0000211C0000}"/>
    <cellStyle name="40% - Accent5 8" xfId="31496" hidden="1" xr:uid="{00000000-0005-0000-0000-00004F1C0000}"/>
    <cellStyle name="40% - Accent5 8" xfId="759" hidden="1" xr:uid="{00000000-0005-0000-0000-00001D1C0000}"/>
    <cellStyle name="40% - Accent5 8" xfId="10767" hidden="1" xr:uid="{00000000-0005-0000-0000-0000241C0000}"/>
    <cellStyle name="40% - Accent5 8" xfId="5787" hidden="1" xr:uid="{00000000-0005-0000-0000-0000251C0000}"/>
    <cellStyle name="40% - Accent5 8" xfId="10258" hidden="1" xr:uid="{00000000-0005-0000-0000-0000261C0000}"/>
    <cellStyle name="40% - Accent5 8" xfId="29190" hidden="1" xr:uid="{00000000-0005-0000-0000-00003D1C0000}"/>
    <cellStyle name="40% - Accent5 8" xfId="28704" hidden="1" xr:uid="{00000000-0005-0000-0000-0000371C0000}"/>
    <cellStyle name="40% - Accent5 8" xfId="14083" hidden="1" xr:uid="{00000000-0005-0000-0000-0000291C0000}"/>
    <cellStyle name="40% - Accent5 8" xfId="1431" hidden="1" xr:uid="{00000000-0005-0000-0000-00001F1C0000}"/>
    <cellStyle name="40% - Accent5 8" xfId="6649" hidden="1" xr:uid="{00000000-0005-0000-0000-0000201C0000}"/>
    <cellStyle name="40% - Accent5 8" xfId="4215" hidden="1" xr:uid="{00000000-0005-0000-0000-00002B1C0000}"/>
    <cellStyle name="40% - Accent5 8" xfId="13418" hidden="1" xr:uid="{00000000-0005-0000-0000-0000271C0000}"/>
    <cellStyle name="40% - Accent5 8" xfId="16971" hidden="1" xr:uid="{00000000-0005-0000-0000-00002A1C0000}"/>
    <cellStyle name="40% - Accent5 8" xfId="32080" hidden="1" xr:uid="{00000000-0005-0000-0000-0000501C0000}"/>
    <cellStyle name="40% - Accent5 8" xfId="32157" hidden="1" xr:uid="{00000000-0005-0000-0000-0000511C0000}"/>
    <cellStyle name="40% - Accent5 8" xfId="32236" hidden="1" xr:uid="{00000000-0005-0000-0000-0000521C0000}"/>
    <cellStyle name="40% - Accent5 8" xfId="32307" hidden="1" xr:uid="{00000000-0005-0000-0000-0000531C0000}"/>
    <cellStyle name="40% - Accent5 8" xfId="33621" hidden="1" xr:uid="{00000000-0005-0000-0000-0000601C0000}"/>
    <cellStyle name="40% - Accent5 8" xfId="22754" hidden="1" xr:uid="{00000000-0005-0000-0000-0000301C0000}"/>
    <cellStyle name="40% - Accent5 8" xfId="16497" hidden="1" xr:uid="{00000000-0005-0000-0000-00002C1C0000}"/>
    <cellStyle name="40% - Accent5 8" xfId="19501" hidden="1" xr:uid="{00000000-0005-0000-0000-00002D1C0000}"/>
    <cellStyle name="40% - Accent5 8" xfId="19843" hidden="1" xr:uid="{00000000-0005-0000-0000-00002E1C0000}"/>
    <cellStyle name="40% - Accent5 8" xfId="20246" hidden="1" xr:uid="{00000000-0005-0000-0000-00002F1C0000}"/>
    <cellStyle name="40% - Accent5 8" xfId="7693" hidden="1" xr:uid="{00000000-0005-0000-0000-0000231C0000}"/>
    <cellStyle name="40% - Accent5 8" xfId="28626" hidden="1" xr:uid="{00000000-0005-0000-0000-0000361C0000}"/>
    <cellStyle name="40% - Accent5 8" xfId="23451" hidden="1" xr:uid="{00000000-0005-0000-0000-0000321C0000}"/>
    <cellStyle name="40% - Accent5 8" xfId="25920" hidden="1" xr:uid="{00000000-0005-0000-0000-0000331C0000}"/>
    <cellStyle name="40% - Accent5 8" xfId="28478" hidden="1" xr:uid="{00000000-0005-0000-0000-0000341C0000}"/>
    <cellStyle name="40% - Accent5 8" xfId="28549" hidden="1" xr:uid="{00000000-0005-0000-0000-0000351C0000}"/>
    <cellStyle name="40% - Accent5 8" xfId="7325" hidden="1" xr:uid="{00000000-0005-0000-0000-0000221C0000}"/>
    <cellStyle name="40% - Accent5 8" xfId="29727" hidden="1" xr:uid="{00000000-0005-0000-0000-00003C1C0000}"/>
    <cellStyle name="40% - Accent5 8" xfId="29288" hidden="1" xr:uid="{00000000-0005-0000-0000-0000381C0000}"/>
    <cellStyle name="40% - Accent5 8" xfId="29365" hidden="1" xr:uid="{00000000-0005-0000-0000-0000391C0000}"/>
    <cellStyle name="40% - Accent5 8" xfId="29444" hidden="1" xr:uid="{00000000-0005-0000-0000-00003A1C0000}"/>
    <cellStyle name="40% - Accent5 8" xfId="29515" hidden="1" xr:uid="{00000000-0005-0000-0000-00003B1C0000}"/>
    <cellStyle name="40% - Accent5 8" xfId="31789" hidden="1" xr:uid="{00000000-0005-0000-0000-00005B1C0000}"/>
    <cellStyle name="40% - Accent5 8" xfId="30285" hidden="1" xr:uid="{00000000-0005-0000-0000-0000421C0000}"/>
    <cellStyle name="40% - Accent5 8" xfId="29699" hidden="1" xr:uid="{00000000-0005-0000-0000-00003E1C0000}"/>
    <cellStyle name="40% - Accent5 8" xfId="29960" hidden="1" xr:uid="{00000000-0005-0000-0000-00003F1C0000}"/>
    <cellStyle name="40% - Accent5 8" xfId="30038" hidden="1" xr:uid="{00000000-0005-0000-0000-0000401C0000}"/>
    <cellStyle name="40% - Accent5 8" xfId="30104" hidden="1" xr:uid="{00000000-0005-0000-0000-0000411C0000}"/>
    <cellStyle name="40% - Accent5 8" xfId="33077" hidden="1" xr:uid="{00000000-0005-0000-0000-00005A1C0000}"/>
    <cellStyle name="40% - Accent5 8" xfId="30829" hidden="1" xr:uid="{00000000-0005-0000-0000-0000481C0000}"/>
    <cellStyle name="40% - Accent5 8" xfId="30264" hidden="1" xr:uid="{00000000-0005-0000-0000-0000441C0000}"/>
    <cellStyle name="40% - Accent5 8" xfId="30492" hidden="1" xr:uid="{00000000-0005-0000-0000-0000451C0000}"/>
    <cellStyle name="40% - Accent5 8" xfId="30570" hidden="1" xr:uid="{00000000-0005-0000-0000-0000461C0000}"/>
    <cellStyle name="40% - Accent5 8" xfId="30632" hidden="1" xr:uid="{00000000-0005-0000-0000-0000471C0000}"/>
    <cellStyle name="40% - Accent5 8" xfId="13760" hidden="1" xr:uid="{00000000-0005-0000-0000-0000281C0000}"/>
    <cellStyle name="40% - Accent5 8" xfId="31418" hidden="1" xr:uid="{00000000-0005-0000-0000-00004E1C0000}"/>
    <cellStyle name="40% - Accent5 8" xfId="30969" hidden="1" xr:uid="{00000000-0005-0000-0000-00004A1C0000}"/>
    <cellStyle name="40% - Accent5 8" xfId="31166" hidden="1" xr:uid="{00000000-0005-0000-0000-00004B1C0000}"/>
    <cellStyle name="40% - Accent5 8" xfId="31270" hidden="1" xr:uid="{00000000-0005-0000-0000-00004C1C0000}"/>
    <cellStyle name="40% - Accent5 8" xfId="31341" hidden="1" xr:uid="{00000000-0005-0000-0000-00004D1C0000}"/>
    <cellStyle name="40% - Accent5 8" xfId="32491" hidden="1" xr:uid="{00000000-0005-0000-0000-0000561C0000}"/>
    <cellStyle name="40% - Accent5 8" xfId="32519" hidden="1" xr:uid="{00000000-0005-0000-0000-0000541C0000}"/>
    <cellStyle name="40% - Accent5 8" xfId="32896" hidden="1" xr:uid="{00000000-0005-0000-0000-0000591C0000}"/>
    <cellStyle name="40% - Accent5 8" xfId="23096" hidden="1" xr:uid="{00000000-0005-0000-0000-0000311C0000}"/>
    <cellStyle name="40% - Accent5 8" xfId="31982" hidden="1" xr:uid="{00000000-0005-0000-0000-0000551C0000}"/>
    <cellStyle name="40% - Accent5 8" xfId="33056" hidden="1" xr:uid="{00000000-0005-0000-0000-00005C1C0000}"/>
    <cellStyle name="40% - Accent5 8" xfId="33284" hidden="1" xr:uid="{00000000-0005-0000-0000-00005D1C0000}"/>
    <cellStyle name="40% - Accent5 8" xfId="33362" hidden="1" xr:uid="{00000000-0005-0000-0000-00005E1C0000}"/>
    <cellStyle name="40% - Accent5 8" xfId="30907" hidden="1" xr:uid="{00000000-0005-0000-0000-0000491C0000}"/>
    <cellStyle name="40% - Accent5 8" xfId="28997" hidden="1" xr:uid="{00000000-0005-0000-0000-0000431C0000}"/>
    <cellStyle name="40% - Accent5 8" xfId="33699" hidden="1" xr:uid="{00000000-0005-0000-0000-0000611C0000}"/>
    <cellStyle name="40% - Accent5 8" xfId="32752" hidden="1" xr:uid="{00000000-0005-0000-0000-0000571C0000}"/>
    <cellStyle name="40% - Accent5 8" xfId="32830" hidden="1" xr:uid="{00000000-0005-0000-0000-0000581C0000}"/>
    <cellStyle name="40% - Accent5 8" xfId="33958" hidden="1" xr:uid="{00000000-0005-0000-0000-0000631C0000}"/>
    <cellStyle name="40% - Accent5 8" xfId="33424" hidden="1" xr:uid="{00000000-0005-0000-0000-00005F1C0000}"/>
    <cellStyle name="40% - Accent5 8" xfId="33761" hidden="1" xr:uid="{00000000-0005-0000-0000-0000621C0000}"/>
    <cellStyle name="40% - Accent5 9" xfId="30922" hidden="1" xr:uid="{00000000-0005-0000-0000-0000911C0000}"/>
    <cellStyle name="40% - Accent5 9" xfId="1493" hidden="1" xr:uid="{00000000-0005-0000-0000-0000671C0000}"/>
    <cellStyle name="40% - Accent5 9" xfId="13156" hidden="1" xr:uid="{00000000-0005-0000-0000-00006E1C0000}"/>
    <cellStyle name="40% - Accent5 9" xfId="13480" hidden="1" xr:uid="{00000000-0005-0000-0000-00006F1C0000}"/>
    <cellStyle name="40% - Accent5 9" xfId="13822" hidden="1" xr:uid="{00000000-0005-0000-0000-0000701C0000}"/>
    <cellStyle name="40% - Accent5 9" xfId="10656" hidden="1" xr:uid="{00000000-0005-0000-0000-00006B1C0000}"/>
    <cellStyle name="40% - Accent5 9" xfId="1151" hidden="1" xr:uid="{00000000-0005-0000-0000-0000661C0000}"/>
    <cellStyle name="40% - Accent5 9" xfId="5919" hidden="1" xr:uid="{00000000-0005-0000-0000-00006D1C0000}"/>
    <cellStyle name="40% - Accent5 9" xfId="7042" hidden="1" xr:uid="{00000000-0005-0000-0000-0000691C0000}"/>
    <cellStyle name="40% - Accent5 9" xfId="7387" hidden="1" xr:uid="{00000000-0005-0000-0000-00006A1C0000}"/>
    <cellStyle name="40% - Accent5 9" xfId="827" hidden="1" xr:uid="{00000000-0005-0000-0000-0000651C0000}"/>
    <cellStyle name="40% - Accent5 9" xfId="16873" hidden="1" xr:uid="{00000000-0005-0000-0000-0000711C0000}"/>
    <cellStyle name="40% - Accent5 9" xfId="6151" hidden="1" xr:uid="{00000000-0005-0000-0000-00006C1C0000}"/>
    <cellStyle name="40% - Accent5 9" xfId="6717" hidden="1" xr:uid="{00000000-0005-0000-0000-0000681C0000}"/>
    <cellStyle name="40% - Accent5 9" xfId="22490" hidden="1" xr:uid="{00000000-0005-0000-0000-0000771C0000}"/>
    <cellStyle name="40% - Accent5 9" xfId="19237" hidden="1" xr:uid="{00000000-0005-0000-0000-0000741C0000}"/>
    <cellStyle name="40% - Accent5 9" xfId="19563" hidden="1" xr:uid="{00000000-0005-0000-0000-0000751C0000}"/>
    <cellStyle name="40% - Accent5 9" xfId="19905" hidden="1" xr:uid="{00000000-0005-0000-0000-0000761C0000}"/>
    <cellStyle name="40% - Accent5 9" xfId="25982" hidden="1" xr:uid="{00000000-0005-0000-0000-00007B1C0000}"/>
    <cellStyle name="40% - Accent5 9" xfId="22816" hidden="1" xr:uid="{00000000-0005-0000-0000-0000781C0000}"/>
    <cellStyle name="40% - Accent5 9" xfId="23158" hidden="1" xr:uid="{00000000-0005-0000-0000-0000791C0000}"/>
    <cellStyle name="40% - Accent5 9" xfId="25658" hidden="1" xr:uid="{00000000-0005-0000-0000-00007A1C0000}"/>
    <cellStyle name="40% - Accent5 9" xfId="28719" hidden="1" xr:uid="{00000000-0005-0000-0000-00007F1C0000}"/>
    <cellStyle name="40% - Accent5 9" xfId="28491" hidden="1" xr:uid="{00000000-0005-0000-0000-00007C1C0000}"/>
    <cellStyle name="40% - Accent5 9" xfId="28565" hidden="1" xr:uid="{00000000-0005-0000-0000-00007D1C0000}"/>
    <cellStyle name="40% - Accent5 9" xfId="28641" hidden="1" xr:uid="{00000000-0005-0000-0000-00007E1C0000}"/>
    <cellStyle name="40% - Accent5 9" xfId="33973" hidden="1" xr:uid="{00000000-0005-0000-0000-0000AB1C0000}"/>
    <cellStyle name="40% - Accent5 9" xfId="29304" hidden="1" xr:uid="{00000000-0005-0000-0000-0000801C0000}"/>
    <cellStyle name="40% - Accent5 9" xfId="29380" hidden="1" xr:uid="{00000000-0005-0000-0000-0000811C0000}"/>
    <cellStyle name="40% - Accent5 9" xfId="29459" hidden="1" xr:uid="{00000000-0005-0000-0000-0000821C0000}"/>
    <cellStyle name="40% - Accent5 9" xfId="29706" hidden="1" xr:uid="{00000000-0005-0000-0000-0000831C0000}"/>
    <cellStyle name="40% - Accent5 9" xfId="30053" hidden="1" xr:uid="{00000000-0005-0000-0000-0000881C0000}"/>
    <cellStyle name="40% - Accent5 9" xfId="29197" hidden="1" xr:uid="{00000000-0005-0000-0000-0000851C0000}"/>
    <cellStyle name="40% - Accent5 9" xfId="29899" hidden="1" xr:uid="{00000000-0005-0000-0000-0000861C0000}"/>
    <cellStyle name="40% - Accent5 9" xfId="29975" hidden="1" xr:uid="{00000000-0005-0000-0000-0000871C0000}"/>
    <cellStyle name="40% - Accent5 9" xfId="30431" hidden="1" xr:uid="{00000000-0005-0000-0000-00008C1C0000}"/>
    <cellStyle name="40% - Accent5 9" xfId="30270" hidden="1" xr:uid="{00000000-0005-0000-0000-0000891C0000}"/>
    <cellStyle name="40% - Accent5 9" xfId="29001" hidden="1" xr:uid="{00000000-0005-0000-0000-00008A1C0000}"/>
    <cellStyle name="40% - Accent5 9" xfId="29026" hidden="1" xr:uid="{00000000-0005-0000-0000-00008B1C0000}"/>
    <cellStyle name="40% - Accent5 9" xfId="505" hidden="1" xr:uid="{00000000-0005-0000-0000-0000641C0000}"/>
    <cellStyle name="40% - Accent5 9" xfId="30507" hidden="1" xr:uid="{00000000-0005-0000-0000-00008D1C0000}"/>
    <cellStyle name="40% - Accent5 9" xfId="30585" hidden="1" xr:uid="{00000000-0005-0000-0000-00008E1C0000}"/>
    <cellStyle name="40% - Accent5 9" xfId="30768" hidden="1" xr:uid="{00000000-0005-0000-0000-00008F1C0000}"/>
    <cellStyle name="40% - Accent5 9" xfId="30844" hidden="1" xr:uid="{00000000-0005-0000-0000-0000901C0000}"/>
    <cellStyle name="40% - Accent5 9" xfId="31357" hidden="1" xr:uid="{00000000-0005-0000-0000-0000951C0000}"/>
    <cellStyle name="40% - Accent5 9" xfId="31105" hidden="1" xr:uid="{00000000-0005-0000-0000-0000921C0000}"/>
    <cellStyle name="40% - Accent5 9" xfId="31181" hidden="1" xr:uid="{00000000-0005-0000-0000-0000931C0000}"/>
    <cellStyle name="40% - Accent5 9" xfId="31283" hidden="1" xr:uid="{00000000-0005-0000-0000-0000941C0000}"/>
    <cellStyle name="40% - Accent5 9" xfId="32172" hidden="1" xr:uid="{00000000-0005-0000-0000-0000991C0000}"/>
    <cellStyle name="40% - Accent5 9" xfId="31433" hidden="1" xr:uid="{00000000-0005-0000-0000-0000961C0000}"/>
    <cellStyle name="40% - Accent5 9" xfId="31511" hidden="1" xr:uid="{00000000-0005-0000-0000-0000971C0000}"/>
    <cellStyle name="40% - Accent5 9" xfId="32096" hidden="1" xr:uid="{00000000-0005-0000-0000-0000981C0000}"/>
    <cellStyle name="40% - Accent5 9" xfId="31989" hidden="1" xr:uid="{00000000-0005-0000-0000-00009D1C0000}"/>
    <cellStyle name="40% - Accent5 9" xfId="32251" hidden="1" xr:uid="{00000000-0005-0000-0000-00009A1C0000}"/>
    <cellStyle name="40% - Accent5 9" xfId="32498" hidden="1" xr:uid="{00000000-0005-0000-0000-00009B1C0000}"/>
    <cellStyle name="40% - Accent5 9" xfId="32024" hidden="1" xr:uid="{00000000-0005-0000-0000-00009C1C0000}"/>
    <cellStyle name="40% - Accent5 9" xfId="4310" hidden="1" xr:uid="{00000000-0005-0000-0000-0000721C0000}"/>
    <cellStyle name="40% - Accent5 9" xfId="4560" hidden="1" xr:uid="{00000000-0005-0000-0000-0000731C0000}"/>
    <cellStyle name="40% - Accent5 9" xfId="32845" hidden="1" xr:uid="{00000000-0005-0000-0000-0000A01C0000}"/>
    <cellStyle name="40% - Accent5 9" xfId="33560" hidden="1" xr:uid="{00000000-0005-0000-0000-0000A71C0000}"/>
    <cellStyle name="40% - Accent5 9" xfId="33636" hidden="1" xr:uid="{00000000-0005-0000-0000-0000A81C0000}"/>
    <cellStyle name="40% - Accent5 9" xfId="33714" hidden="1" xr:uid="{00000000-0005-0000-0000-0000A91C0000}"/>
    <cellStyle name="40% - Accent5 9" xfId="33223" hidden="1" xr:uid="{00000000-0005-0000-0000-0000A41C0000}"/>
    <cellStyle name="40% - Accent5 9" xfId="32767" hidden="1" xr:uid="{00000000-0005-0000-0000-00009F1C0000}"/>
    <cellStyle name="40% - Accent5 9" xfId="33377" hidden="1" xr:uid="{00000000-0005-0000-0000-0000A61C0000}"/>
    <cellStyle name="40% - Accent5 9" xfId="31793" hidden="1" xr:uid="{00000000-0005-0000-0000-0000A21C0000}"/>
    <cellStyle name="40% - Accent5 9" xfId="31818" hidden="1" xr:uid="{00000000-0005-0000-0000-0000A31C0000}"/>
    <cellStyle name="40% - Accent5 9" xfId="32691" hidden="1" xr:uid="{00000000-0005-0000-0000-00009E1C0000}"/>
    <cellStyle name="40% - Accent5 9" xfId="33897" hidden="1" xr:uid="{00000000-0005-0000-0000-0000AA1C0000}"/>
    <cellStyle name="40% - Accent5 9" xfId="33299" hidden="1" xr:uid="{00000000-0005-0000-0000-0000A51C0000}"/>
    <cellStyle name="40% - Accent5 9" xfId="33062" hidden="1" xr:uid="{00000000-0005-0000-0000-0000A11C0000}"/>
    <cellStyle name="40% - Accent5 9" xfId="29232" hidden="1" xr:uid="{00000000-0005-0000-0000-0000841C0000}"/>
    <cellStyle name="40% - Accent6" xfId="4808" builtinId="51" hidden="1" customBuiltin="1"/>
    <cellStyle name="40% - Accent6" xfId="5048" builtinId="51" hidden="1" customBuiltin="1"/>
    <cellStyle name="40% - Accent6" xfId="8432" builtinId="51" hidden="1" customBuiltin="1"/>
    <cellStyle name="40% - Accent6" xfId="10726" builtinId="51" hidden="1" customBuiltin="1"/>
    <cellStyle name="40% - Accent6" xfId="4101" builtinId="51" hidden="1" customBuiltin="1"/>
    <cellStyle name="40% - Accent6" xfId="5710" builtinId="51" hidden="1" customBuiltin="1"/>
    <cellStyle name="40% - Accent6" xfId="7677" builtinId="51" hidden="1" customBuiltin="1"/>
    <cellStyle name="40% - Accent6" xfId="7795" builtinId="51" hidden="1" customBuiltin="1"/>
    <cellStyle name="40% - Accent6" xfId="16934" builtinId="51" hidden="1" customBuiltin="1"/>
    <cellStyle name="40% - Accent6" xfId="14172" builtinId="51" hidden="1" customBuiltin="1"/>
    <cellStyle name="40% - Accent6" xfId="5317" builtinId="51" hidden="1" customBuiltin="1"/>
    <cellStyle name="40% - Accent6" xfId="4906" builtinId="51" hidden="1" customBuiltin="1"/>
    <cellStyle name="40% - Accent6" xfId="14534" builtinId="51" hidden="1" customBuiltin="1"/>
    <cellStyle name="40% - Accent6" xfId="4544" builtinId="51" hidden="1" customBuiltin="1"/>
    <cellStyle name="40% - Accent6" xfId="14969" builtinId="51" hidden="1" customBuiltin="1"/>
    <cellStyle name="40% - Accent6" xfId="17028" builtinId="51" hidden="1" customBuiltin="1"/>
    <cellStyle name="40% - Accent6" xfId="8130" builtinId="51" hidden="1" customBuiltin="1"/>
    <cellStyle name="40% - Accent6" xfId="244" builtinId="51" hidden="1" customBuiltin="1"/>
    <cellStyle name="40% - Accent6" xfId="281" builtinId="51" hidden="1" customBuiltin="1"/>
    <cellStyle name="40% - Accent6" xfId="210" builtinId="51" hidden="1" customBuiltin="1"/>
    <cellStyle name="40% - Accent6" xfId="11118" builtinId="51" hidden="1" customBuiltin="1"/>
    <cellStyle name="40% - Accent6" xfId="42" builtinId="51" hidden="1" customBuiltin="1"/>
    <cellStyle name="40% - Accent6" xfId="14767" builtinId="51" hidden="1" customBuiltin="1"/>
    <cellStyle name="40% - Accent6" xfId="125" builtinId="51" hidden="1" customBuiltin="1"/>
    <cellStyle name="40% - Accent6" xfId="4046" builtinId="51" hidden="1" customBuiltin="1"/>
    <cellStyle name="40% - Accent6" xfId="168" builtinId="51" hidden="1" customBuiltin="1"/>
    <cellStyle name="40% - Accent6" xfId="4278" builtinId="51" hidden="1" customBuiltin="1"/>
    <cellStyle name="40% - Accent6" xfId="14787" builtinId="51" hidden="1" customBuiltin="1"/>
    <cellStyle name="40% - Accent6" xfId="15202" builtinId="51" hidden="1" customBuiltin="1"/>
    <cellStyle name="40% - Accent6" xfId="5234" builtinId="51" hidden="1" customBuiltin="1"/>
    <cellStyle name="40% - Accent6" xfId="352" builtinId="51" hidden="1" customBuiltin="1"/>
    <cellStyle name="40% - Accent6" xfId="4355" builtinId="51" hidden="1" customBuiltin="1"/>
    <cellStyle name="40% - Accent6" xfId="4080" builtinId="51" hidden="1" customBuiltin="1"/>
    <cellStyle name="40% - Accent6" xfId="5682" builtinId="51" hidden="1" customBuiltin="1"/>
    <cellStyle name="40% - Accent6" xfId="16951" builtinId="51" hidden="1" customBuiltin="1"/>
    <cellStyle name="40% - Accent6" xfId="16035" builtinId="51" hidden="1" customBuiltin="1"/>
    <cellStyle name="40% - Accent6" xfId="5864" builtinId="51" hidden="1" customBuiltin="1"/>
    <cellStyle name="40% - Accent6" xfId="10848" builtinId="51" hidden="1" customBuiltin="1"/>
    <cellStyle name="40% - Accent6" xfId="5287" builtinId="51" hidden="1" customBuiltin="1"/>
    <cellStyle name="40% - Accent6" xfId="318" builtinId="51" hidden="1" customBuiltin="1"/>
    <cellStyle name="40% - Accent6" xfId="90" builtinId="51" hidden="1" customBuiltin="1"/>
    <cellStyle name="40% - Accent6" xfId="387" builtinId="51" hidden="1" customBuiltin="1"/>
    <cellStyle name="40% - Accent6" xfId="3938" builtinId="51" hidden="1" customBuiltin="1"/>
    <cellStyle name="40% - Accent6" xfId="8230" builtinId="51" hidden="1" customBuiltin="1"/>
    <cellStyle name="40% - Accent6" xfId="4009" builtinId="51" hidden="1" customBuiltin="1"/>
    <cellStyle name="40% - Accent6" xfId="14542" builtinId="51" hidden="1" customBuiltin="1"/>
    <cellStyle name="40% - Accent6" xfId="5041" builtinId="51" hidden="1" customBuiltin="1"/>
    <cellStyle name="40% - Accent6" xfId="4520" builtinId="51" hidden="1" customBuiltin="1"/>
    <cellStyle name="40% - Accent6" xfId="5702" builtinId="51" hidden="1" customBuiltin="1"/>
    <cellStyle name="40% - Accent6" xfId="14072" builtinId="51" hidden="1" customBuiltin="1"/>
    <cellStyle name="40% - Accent6" xfId="3972" builtinId="51" hidden="1" customBuiltin="1"/>
    <cellStyle name="40% - Accent6" xfId="10840" builtinId="51" hidden="1" customBuiltin="1"/>
    <cellStyle name="40% - Accent6 10" xfId="16978" hidden="1" xr:uid="{00000000-0005-0000-0000-0000ED1C0000}"/>
    <cellStyle name="40% - Accent6 10" xfId="4386" hidden="1" xr:uid="{00000000-0005-0000-0000-0000E81C0000}"/>
    <cellStyle name="40% - Accent6 10" xfId="5989" hidden="1" xr:uid="{00000000-0005-0000-0000-0000E91C0000}"/>
    <cellStyle name="40% - Accent6 10" xfId="10776" hidden="1" xr:uid="{00000000-0005-0000-0000-0000E71C0000}"/>
    <cellStyle name="40% - Accent6 10" xfId="13519" hidden="1" xr:uid="{00000000-0005-0000-0000-0000EB1C0000}"/>
    <cellStyle name="40% - Accent6 10" xfId="13861" hidden="1" xr:uid="{00000000-0005-0000-0000-0000EC1C0000}"/>
    <cellStyle name="40% - Accent6 10" xfId="13198" hidden="1" xr:uid="{00000000-0005-0000-0000-0000EA1C0000}"/>
    <cellStyle name="40% - Accent6 10" xfId="545" hidden="1" xr:uid="{00000000-0005-0000-0000-0000E01C0000}"/>
    <cellStyle name="40% - Accent6 10" xfId="6759" hidden="1" xr:uid="{00000000-0005-0000-0000-0000E41C0000}"/>
    <cellStyle name="40% - Accent6 10" xfId="7081" hidden="1" xr:uid="{00000000-0005-0000-0000-0000E51C0000}"/>
    <cellStyle name="40% - Accent6 10" xfId="1532" hidden="1" xr:uid="{00000000-0005-0000-0000-0000E31C0000}"/>
    <cellStyle name="40% - Accent6 10" xfId="869" hidden="1" xr:uid="{00000000-0005-0000-0000-0000E11C0000}"/>
    <cellStyle name="40% - Accent6 10" xfId="1190" hidden="1" xr:uid="{00000000-0005-0000-0000-0000E21C0000}"/>
    <cellStyle name="40% - Accent6 10" xfId="7427" hidden="1" xr:uid="{00000000-0005-0000-0000-0000E61C0000}"/>
    <cellStyle name="40% - Accent6 10" xfId="29008" hidden="1" xr:uid="{00000000-0005-0000-0000-0000001D0000}"/>
    <cellStyle name="40% - Accent6 10" xfId="29207" hidden="1" xr:uid="{00000000-0005-0000-0000-0000011D0000}"/>
    <cellStyle name="40% - Accent6 10" xfId="29914" hidden="1" xr:uid="{00000000-0005-0000-0000-0000021D0000}"/>
    <cellStyle name="40% - Accent6 10" xfId="29990" hidden="1" xr:uid="{00000000-0005-0000-0000-0000031D0000}"/>
    <cellStyle name="40% - Accent6 10" xfId="30068" hidden="1" xr:uid="{00000000-0005-0000-0000-0000041D0000}"/>
    <cellStyle name="40% - Accent6 10" xfId="30287" hidden="1" xr:uid="{00000000-0005-0000-0000-0000051D0000}"/>
    <cellStyle name="40% - Accent6 10" xfId="29566" hidden="1" xr:uid="{00000000-0005-0000-0000-0000061D0000}"/>
    <cellStyle name="40% - Accent6 10" xfId="29766" hidden="1" xr:uid="{00000000-0005-0000-0000-0000071D0000}"/>
    <cellStyle name="40% - Accent6 10" xfId="30446" hidden="1" xr:uid="{00000000-0005-0000-0000-0000081D0000}"/>
    <cellStyle name="40% - Accent6 10" xfId="30522" hidden="1" xr:uid="{00000000-0005-0000-0000-0000091D0000}"/>
    <cellStyle name="40% - Accent6 10" xfId="30600" hidden="1" xr:uid="{00000000-0005-0000-0000-00000A1D0000}"/>
    <cellStyle name="40% - Accent6 10" xfId="30783" hidden="1" xr:uid="{00000000-0005-0000-0000-00000B1D0000}"/>
    <cellStyle name="40% - Accent6 10" xfId="30859" hidden="1" xr:uid="{00000000-0005-0000-0000-00000C1D0000}"/>
    <cellStyle name="40% - Accent6 10" xfId="30937" hidden="1" xr:uid="{00000000-0005-0000-0000-00000D1D0000}"/>
    <cellStyle name="40% - Accent6 10" xfId="31120" hidden="1" xr:uid="{00000000-0005-0000-0000-00000E1D0000}"/>
    <cellStyle name="40% - Accent6 10" xfId="31196" hidden="1" xr:uid="{00000000-0005-0000-0000-00000F1D0000}"/>
    <cellStyle name="40% - Accent6 10" xfId="31298" hidden="1" xr:uid="{00000000-0005-0000-0000-0000101D0000}"/>
    <cellStyle name="40% - Accent6 10" xfId="31372" hidden="1" xr:uid="{00000000-0005-0000-0000-0000111D0000}"/>
    <cellStyle name="40% - Accent6 10" xfId="31448" hidden="1" xr:uid="{00000000-0005-0000-0000-0000121D0000}"/>
    <cellStyle name="40% - Accent6 10" xfId="31526" hidden="1" xr:uid="{00000000-0005-0000-0000-0000131D0000}"/>
    <cellStyle name="40% - Accent6 10" xfId="32111" hidden="1" xr:uid="{00000000-0005-0000-0000-0000141D0000}"/>
    <cellStyle name="40% - Accent6 10" xfId="32187" hidden="1" xr:uid="{00000000-0005-0000-0000-0000151D0000}"/>
    <cellStyle name="40% - Accent6 10" xfId="32266" hidden="1" xr:uid="{00000000-0005-0000-0000-0000161D0000}"/>
    <cellStyle name="40% - Accent6 10" xfId="32521" hidden="1" xr:uid="{00000000-0005-0000-0000-0000171D0000}"/>
    <cellStyle name="40% - Accent6 10" xfId="31800" hidden="1" xr:uid="{00000000-0005-0000-0000-0000181D0000}"/>
    <cellStyle name="40% - Accent6 10" xfId="31999" hidden="1" xr:uid="{00000000-0005-0000-0000-0000191D0000}"/>
    <cellStyle name="40% - Accent6 10" xfId="8316" hidden="1" xr:uid="{00000000-0005-0000-0000-0000EE1C0000}"/>
    <cellStyle name="40% - Accent6 10" xfId="11740" hidden="1" xr:uid="{00000000-0005-0000-0000-0000EF1C0000}"/>
    <cellStyle name="40% - Accent6 10" xfId="19280" hidden="1" xr:uid="{00000000-0005-0000-0000-0000F01C0000}"/>
    <cellStyle name="40% - Accent6 10" xfId="19602" hidden="1" xr:uid="{00000000-0005-0000-0000-0000F11C0000}"/>
    <cellStyle name="40% - Accent6 10" xfId="19944" hidden="1" xr:uid="{00000000-0005-0000-0000-0000F21C0000}"/>
    <cellStyle name="40% - Accent6 10" xfId="22533" hidden="1" xr:uid="{00000000-0005-0000-0000-0000F31C0000}"/>
    <cellStyle name="40% - Accent6 10" xfId="22855" hidden="1" xr:uid="{00000000-0005-0000-0000-0000F41C0000}"/>
    <cellStyle name="40% - Accent6 10" xfId="23197" hidden="1" xr:uid="{00000000-0005-0000-0000-0000F51C0000}"/>
    <cellStyle name="40% - Accent6 10" xfId="25700" hidden="1" xr:uid="{00000000-0005-0000-0000-0000F61C0000}"/>
    <cellStyle name="40% - Accent6 10" xfId="26021" hidden="1" xr:uid="{00000000-0005-0000-0000-0000F71C0000}"/>
    <cellStyle name="40% - Accent6 10" xfId="28506" hidden="1" xr:uid="{00000000-0005-0000-0000-0000F81C0000}"/>
    <cellStyle name="40% - Accent6 10" xfId="28580" hidden="1" xr:uid="{00000000-0005-0000-0000-0000F91C0000}"/>
    <cellStyle name="40% - Accent6 10" xfId="28656" hidden="1" xr:uid="{00000000-0005-0000-0000-0000FA1C0000}"/>
    <cellStyle name="40% - Accent6 10" xfId="28734" hidden="1" xr:uid="{00000000-0005-0000-0000-0000FB1C0000}"/>
    <cellStyle name="40% - Accent6 10" xfId="29319" hidden="1" xr:uid="{00000000-0005-0000-0000-0000FC1C0000}"/>
    <cellStyle name="40% - Accent6 10" xfId="29395" hidden="1" xr:uid="{00000000-0005-0000-0000-0000FD1C0000}"/>
    <cellStyle name="40% - Accent6 10" xfId="29474" hidden="1" xr:uid="{00000000-0005-0000-0000-0000FE1C0000}"/>
    <cellStyle name="40% - Accent6 10" xfId="29729" hidden="1" xr:uid="{00000000-0005-0000-0000-0000FF1C0000}"/>
    <cellStyle name="40% - Accent6 10" xfId="33988" hidden="1" xr:uid="{00000000-0005-0000-0000-0000271D0000}"/>
    <cellStyle name="40% - Accent6 10" xfId="33392" hidden="1" xr:uid="{00000000-0005-0000-0000-0000221D0000}"/>
    <cellStyle name="40% - Accent6 10" xfId="33575" hidden="1" xr:uid="{00000000-0005-0000-0000-0000231D0000}"/>
    <cellStyle name="40% - Accent6 10" xfId="33314" hidden="1" xr:uid="{00000000-0005-0000-0000-0000211D0000}"/>
    <cellStyle name="40% - Accent6 10" xfId="33729" hidden="1" xr:uid="{00000000-0005-0000-0000-0000251D0000}"/>
    <cellStyle name="40% - Accent6 10" xfId="33912" hidden="1" xr:uid="{00000000-0005-0000-0000-0000261D0000}"/>
    <cellStyle name="40% - Accent6 10" xfId="33651" hidden="1" xr:uid="{00000000-0005-0000-0000-0000241D0000}"/>
    <cellStyle name="40% - Accent6 10" xfId="32706" hidden="1" xr:uid="{00000000-0005-0000-0000-00001A1D0000}"/>
    <cellStyle name="40% - Accent6 10" xfId="32358" hidden="1" xr:uid="{00000000-0005-0000-0000-00001E1D0000}"/>
    <cellStyle name="40% - Accent6 10" xfId="32558" hidden="1" xr:uid="{00000000-0005-0000-0000-00001F1D0000}"/>
    <cellStyle name="40% - Accent6 10" xfId="33079" hidden="1" xr:uid="{00000000-0005-0000-0000-00001D1D0000}"/>
    <cellStyle name="40% - Accent6 10" xfId="32782" hidden="1" xr:uid="{00000000-0005-0000-0000-00001B1D0000}"/>
    <cellStyle name="40% - Accent6 10" xfId="32860" hidden="1" xr:uid="{00000000-0005-0000-0000-00001C1D0000}"/>
    <cellStyle name="40% - Accent6 10" xfId="33238" hidden="1" xr:uid="{00000000-0005-0000-0000-0000201D0000}"/>
    <cellStyle name="40% - Accent6 11" xfId="5115" hidden="1" xr:uid="{00000000-0005-0000-0000-0000351D0000}"/>
    <cellStyle name="40% - Accent6 11" xfId="4940" hidden="1" xr:uid="{00000000-0005-0000-0000-0000301D0000}"/>
    <cellStyle name="40% - Accent6 11" xfId="6031" hidden="1" xr:uid="{00000000-0005-0000-0000-0000311D0000}"/>
    <cellStyle name="40% - Accent6 11" xfId="5632" hidden="1" xr:uid="{00000000-0005-0000-0000-00002F1D0000}"/>
    <cellStyle name="40% - Accent6 11" xfId="13555" hidden="1" xr:uid="{00000000-0005-0000-0000-0000331D0000}"/>
    <cellStyle name="40% - Accent6 11" xfId="13897" hidden="1" xr:uid="{00000000-0005-0000-0000-0000341D0000}"/>
    <cellStyle name="40% - Accent6 11" xfId="13234" hidden="1" xr:uid="{00000000-0005-0000-0000-0000321D0000}"/>
    <cellStyle name="40% - Accent6 11" xfId="581" hidden="1" xr:uid="{00000000-0005-0000-0000-0000281D0000}"/>
    <cellStyle name="40% - Accent6 11" xfId="6795" hidden="1" xr:uid="{00000000-0005-0000-0000-00002C1D0000}"/>
    <cellStyle name="40% - Accent6 11" xfId="7117" hidden="1" xr:uid="{00000000-0005-0000-0000-00002D1D0000}"/>
    <cellStyle name="40% - Accent6 11" xfId="1568" hidden="1" xr:uid="{00000000-0005-0000-0000-00002B1D0000}"/>
    <cellStyle name="40% - Accent6 11" xfId="905" hidden="1" xr:uid="{00000000-0005-0000-0000-0000291D0000}"/>
    <cellStyle name="40% - Accent6 11" xfId="1226" hidden="1" xr:uid="{00000000-0005-0000-0000-00002A1D0000}"/>
    <cellStyle name="40% - Accent6 11" xfId="7463" hidden="1" xr:uid="{00000000-0005-0000-0000-00002E1D0000}"/>
    <cellStyle name="40% - Accent6 11" xfId="29072" hidden="1" xr:uid="{00000000-0005-0000-0000-0000481D0000}"/>
    <cellStyle name="40% - Accent6 11" xfId="29217" hidden="1" xr:uid="{00000000-0005-0000-0000-0000491D0000}"/>
    <cellStyle name="40% - Accent6 11" xfId="29927" hidden="1" xr:uid="{00000000-0005-0000-0000-00004A1D0000}"/>
    <cellStyle name="40% - Accent6 11" xfId="30003" hidden="1" xr:uid="{00000000-0005-0000-0000-00004B1D0000}"/>
    <cellStyle name="40% - Accent6 11" xfId="30081" hidden="1" xr:uid="{00000000-0005-0000-0000-00004C1D0000}"/>
    <cellStyle name="40% - Accent6 11" xfId="29097" hidden="1" xr:uid="{00000000-0005-0000-0000-00004D1D0000}"/>
    <cellStyle name="40% - Accent6 11" xfId="29043" hidden="1" xr:uid="{00000000-0005-0000-0000-00004E1D0000}"/>
    <cellStyle name="40% - Accent6 11" xfId="29701" hidden="1" xr:uid="{00000000-0005-0000-0000-00004F1D0000}"/>
    <cellStyle name="40% - Accent6 11" xfId="30459" hidden="1" xr:uid="{00000000-0005-0000-0000-0000501D0000}"/>
    <cellStyle name="40% - Accent6 11" xfId="30535" hidden="1" xr:uid="{00000000-0005-0000-0000-0000511D0000}"/>
    <cellStyle name="40% - Accent6 11" xfId="30613" hidden="1" xr:uid="{00000000-0005-0000-0000-0000521D0000}"/>
    <cellStyle name="40% - Accent6 11" xfId="30796" hidden="1" xr:uid="{00000000-0005-0000-0000-0000531D0000}"/>
    <cellStyle name="40% - Accent6 11" xfId="30872" hidden="1" xr:uid="{00000000-0005-0000-0000-0000541D0000}"/>
    <cellStyle name="40% - Accent6 11" xfId="30950" hidden="1" xr:uid="{00000000-0005-0000-0000-0000551D0000}"/>
    <cellStyle name="40% - Accent6 11" xfId="31133" hidden="1" xr:uid="{00000000-0005-0000-0000-0000561D0000}"/>
    <cellStyle name="40% - Accent6 11" xfId="31209" hidden="1" xr:uid="{00000000-0005-0000-0000-0000571D0000}"/>
    <cellStyle name="40% - Accent6 11" xfId="31311" hidden="1" xr:uid="{00000000-0005-0000-0000-0000581D0000}"/>
    <cellStyle name="40% - Accent6 11" xfId="31385" hidden="1" xr:uid="{00000000-0005-0000-0000-0000591D0000}"/>
    <cellStyle name="40% - Accent6 11" xfId="31461" hidden="1" xr:uid="{00000000-0005-0000-0000-00005A1D0000}"/>
    <cellStyle name="40% - Accent6 11" xfId="31539" hidden="1" xr:uid="{00000000-0005-0000-0000-00005B1D0000}"/>
    <cellStyle name="40% - Accent6 11" xfId="32124" hidden="1" xr:uid="{00000000-0005-0000-0000-00005C1D0000}"/>
    <cellStyle name="40% - Accent6 11" xfId="32200" hidden="1" xr:uid="{00000000-0005-0000-0000-00005D1D0000}"/>
    <cellStyle name="40% - Accent6 11" xfId="32279" hidden="1" xr:uid="{00000000-0005-0000-0000-00005E1D0000}"/>
    <cellStyle name="40% - Accent6 11" xfId="31962" hidden="1" xr:uid="{00000000-0005-0000-0000-00005F1D0000}"/>
    <cellStyle name="40% - Accent6 11" xfId="31864" hidden="1" xr:uid="{00000000-0005-0000-0000-0000601D0000}"/>
    <cellStyle name="40% - Accent6 11" xfId="32009" hidden="1" xr:uid="{00000000-0005-0000-0000-0000611D0000}"/>
    <cellStyle name="40% - Accent6 11" xfId="4728" hidden="1" xr:uid="{00000000-0005-0000-0000-0000361D0000}"/>
    <cellStyle name="40% - Accent6 11" xfId="10493" hidden="1" xr:uid="{00000000-0005-0000-0000-0000371D0000}"/>
    <cellStyle name="40% - Accent6 11" xfId="19317" hidden="1" xr:uid="{00000000-0005-0000-0000-0000381D0000}"/>
    <cellStyle name="40% - Accent6 11" xfId="19638" hidden="1" xr:uid="{00000000-0005-0000-0000-0000391D0000}"/>
    <cellStyle name="40% - Accent6 11" xfId="19980" hidden="1" xr:uid="{00000000-0005-0000-0000-00003A1D0000}"/>
    <cellStyle name="40% - Accent6 11" xfId="22570" hidden="1" xr:uid="{00000000-0005-0000-0000-00003B1D0000}"/>
    <cellStyle name="40% - Accent6 11" xfId="22891" hidden="1" xr:uid="{00000000-0005-0000-0000-00003C1D0000}"/>
    <cellStyle name="40% - Accent6 11" xfId="23233" hidden="1" xr:uid="{00000000-0005-0000-0000-00003D1D0000}"/>
    <cellStyle name="40% - Accent6 11" xfId="25736" hidden="1" xr:uid="{00000000-0005-0000-0000-00003E1D0000}"/>
    <cellStyle name="40% - Accent6 11" xfId="26057" hidden="1" xr:uid="{00000000-0005-0000-0000-00003F1D0000}"/>
    <cellStyle name="40% - Accent6 11" xfId="28519" hidden="1" xr:uid="{00000000-0005-0000-0000-0000401D0000}"/>
    <cellStyle name="40% - Accent6 11" xfId="28593" hidden="1" xr:uid="{00000000-0005-0000-0000-0000411D0000}"/>
    <cellStyle name="40% - Accent6 11" xfId="28669" hidden="1" xr:uid="{00000000-0005-0000-0000-0000421D0000}"/>
    <cellStyle name="40% - Accent6 11" xfId="28747" hidden="1" xr:uid="{00000000-0005-0000-0000-0000431D0000}"/>
    <cellStyle name="40% - Accent6 11" xfId="29332" hidden="1" xr:uid="{00000000-0005-0000-0000-0000441D0000}"/>
    <cellStyle name="40% - Accent6 11" xfId="29408" hidden="1" xr:uid="{00000000-0005-0000-0000-0000451D0000}"/>
    <cellStyle name="40% - Accent6 11" xfId="29487" hidden="1" xr:uid="{00000000-0005-0000-0000-0000461D0000}"/>
    <cellStyle name="40% - Accent6 11" xfId="29170" hidden="1" xr:uid="{00000000-0005-0000-0000-0000471D0000}"/>
    <cellStyle name="40% - Accent6 11" xfId="34001" hidden="1" xr:uid="{00000000-0005-0000-0000-00006F1D0000}"/>
    <cellStyle name="40% - Accent6 11" xfId="33405" hidden="1" xr:uid="{00000000-0005-0000-0000-00006A1D0000}"/>
    <cellStyle name="40% - Accent6 11" xfId="33588" hidden="1" xr:uid="{00000000-0005-0000-0000-00006B1D0000}"/>
    <cellStyle name="40% - Accent6 11" xfId="33327" hidden="1" xr:uid="{00000000-0005-0000-0000-0000691D0000}"/>
    <cellStyle name="40% - Accent6 11" xfId="33742" hidden="1" xr:uid="{00000000-0005-0000-0000-00006D1D0000}"/>
    <cellStyle name="40% - Accent6 11" xfId="33925" hidden="1" xr:uid="{00000000-0005-0000-0000-00006E1D0000}"/>
    <cellStyle name="40% - Accent6 11" xfId="33664" hidden="1" xr:uid="{00000000-0005-0000-0000-00006C1D0000}"/>
    <cellStyle name="40% - Accent6 11" xfId="32719" hidden="1" xr:uid="{00000000-0005-0000-0000-0000621D0000}"/>
    <cellStyle name="40% - Accent6 11" xfId="31835" hidden="1" xr:uid="{00000000-0005-0000-0000-0000661D0000}"/>
    <cellStyle name="40% - Accent6 11" xfId="32493" hidden="1" xr:uid="{00000000-0005-0000-0000-0000671D0000}"/>
    <cellStyle name="40% - Accent6 11" xfId="31889" hidden="1" xr:uid="{00000000-0005-0000-0000-0000651D0000}"/>
    <cellStyle name="40% - Accent6 11" xfId="32795" hidden="1" xr:uid="{00000000-0005-0000-0000-0000631D0000}"/>
    <cellStyle name="40% - Accent6 11" xfId="32873" hidden="1" xr:uid="{00000000-0005-0000-0000-0000641D0000}"/>
    <cellStyle name="40% - Accent6 11" xfId="33251" hidden="1" xr:uid="{00000000-0005-0000-0000-0000681D0000}"/>
    <cellStyle name="40% - Accent6 12" xfId="28975" hidden="1" xr:uid="{00000000-0005-0000-0000-0000901D0000}"/>
    <cellStyle name="40% - Accent6 12" xfId="1260" hidden="1" xr:uid="{00000000-0005-0000-0000-0000721D0000}"/>
    <cellStyle name="40% - Accent6 12" xfId="1602" hidden="1" xr:uid="{00000000-0005-0000-0000-0000731D0000}"/>
    <cellStyle name="40% - Accent6 12" xfId="4731" hidden="1" xr:uid="{00000000-0005-0000-0000-0000791D0000}"/>
    <cellStyle name="40% - Accent6 12" xfId="16976" hidden="1" xr:uid="{00000000-0005-0000-0000-00007D1D0000}"/>
    <cellStyle name="40% - Accent6 12" xfId="31552" hidden="1" xr:uid="{00000000-0005-0000-0000-0000A31D0000}"/>
    <cellStyle name="40% - Accent6 12" xfId="940" hidden="1" xr:uid="{00000000-0005-0000-0000-0000711D0000}"/>
    <cellStyle name="40% - Accent6 12" xfId="7151" hidden="1" xr:uid="{00000000-0005-0000-0000-0000751D0000}"/>
    <cellStyle name="40% - Accent6 12" xfId="22605" hidden="1" xr:uid="{00000000-0005-0000-0000-0000831D0000}"/>
    <cellStyle name="40% - Accent6 12" xfId="13269" hidden="1" xr:uid="{00000000-0005-0000-0000-00007A1D0000}"/>
    <cellStyle name="40% - Accent6 12" xfId="13589" hidden="1" xr:uid="{00000000-0005-0000-0000-00007B1D0000}"/>
    <cellStyle name="40% - Accent6 12" xfId="7497" hidden="1" xr:uid="{00000000-0005-0000-0000-0000761D0000}"/>
    <cellStyle name="40% - Accent6 12" xfId="30963" hidden="1" xr:uid="{00000000-0005-0000-0000-00009D1D0000}"/>
    <cellStyle name="40% - Accent6 12" xfId="29735" hidden="1" xr:uid="{00000000-0005-0000-0000-0000961D0000}"/>
    <cellStyle name="40% - Accent6 12" xfId="28447" hidden="1" xr:uid="{00000000-0005-0000-0000-0000971D0000}"/>
    <cellStyle name="40% - Accent6 12" xfId="30473" hidden="1" xr:uid="{00000000-0005-0000-0000-0000981D0000}"/>
    <cellStyle name="40% - Accent6 12" xfId="30548" hidden="1" xr:uid="{00000000-0005-0000-0000-0000991D0000}"/>
    <cellStyle name="40% - Accent6 12" xfId="30626" hidden="1" xr:uid="{00000000-0005-0000-0000-00009A1D0000}"/>
    <cellStyle name="40% - Accent6 12" xfId="30810" hidden="1" xr:uid="{00000000-0005-0000-0000-00009B1D0000}"/>
    <cellStyle name="40% - Accent6 12" xfId="30885" hidden="1" xr:uid="{00000000-0005-0000-0000-00009C1D0000}"/>
    <cellStyle name="40% - Accent6 12" xfId="33418" hidden="1" xr:uid="{00000000-0005-0000-0000-0000B21D0000}"/>
    <cellStyle name="40% - Accent6 12" xfId="31147" hidden="1" xr:uid="{00000000-0005-0000-0000-00009E1D0000}"/>
    <cellStyle name="40% - Accent6 12" xfId="31222" hidden="1" xr:uid="{00000000-0005-0000-0000-00009F1D0000}"/>
    <cellStyle name="40% - Accent6 12" xfId="13931" hidden="1" xr:uid="{00000000-0005-0000-0000-00007C1D0000}"/>
    <cellStyle name="40% - Accent6 12" xfId="31399" hidden="1" xr:uid="{00000000-0005-0000-0000-0000A11D0000}"/>
    <cellStyle name="40% - Accent6 12" xfId="31474" hidden="1" xr:uid="{00000000-0005-0000-0000-0000A21D0000}"/>
    <cellStyle name="40% - Accent6 12" xfId="32808" hidden="1" xr:uid="{00000000-0005-0000-0000-0000AB1D0000}"/>
    <cellStyle name="40% - Accent6 12" xfId="32138" hidden="1" xr:uid="{00000000-0005-0000-0000-0000A41D0000}"/>
    <cellStyle name="40% - Accent6 12" xfId="32213" hidden="1" xr:uid="{00000000-0005-0000-0000-0000A51D0000}"/>
    <cellStyle name="40% - Accent6 12" xfId="32292" hidden="1" xr:uid="{00000000-0005-0000-0000-0000A61D0000}"/>
    <cellStyle name="40% - Accent6 12" xfId="32520" hidden="1" xr:uid="{00000000-0005-0000-0000-0000A71D0000}"/>
    <cellStyle name="40% - Accent6 12" xfId="31767" hidden="1" xr:uid="{00000000-0005-0000-0000-0000A81D0000}"/>
    <cellStyle name="40% - Accent6 12" xfId="31837" hidden="1" xr:uid="{00000000-0005-0000-0000-0000A91D0000}"/>
    <cellStyle name="40% - Accent6 12" xfId="32733" hidden="1" xr:uid="{00000000-0005-0000-0000-0000AA1D0000}"/>
    <cellStyle name="40% - Accent6 12" xfId="10800" hidden="1" xr:uid="{00000000-0005-0000-0000-00007E1D0000}"/>
    <cellStyle name="40% - Accent6 12" xfId="171" hidden="1" xr:uid="{00000000-0005-0000-0000-00007F1D0000}"/>
    <cellStyle name="40% - Accent6 12" xfId="6830" hidden="1" xr:uid="{00000000-0005-0000-0000-0000741D0000}"/>
    <cellStyle name="40% - Accent6 12" xfId="19672" hidden="1" xr:uid="{00000000-0005-0000-0000-0000811D0000}"/>
    <cellStyle name="40% - Accent6 12" xfId="20014" hidden="1" xr:uid="{00000000-0005-0000-0000-0000821D0000}"/>
    <cellStyle name="40% - Accent6 12" xfId="34014" hidden="1" xr:uid="{00000000-0005-0000-0000-0000B71D0000}"/>
    <cellStyle name="40% - Accent6 12" xfId="22925" hidden="1" xr:uid="{00000000-0005-0000-0000-0000841D0000}"/>
    <cellStyle name="40% - Accent6 12" xfId="23267" hidden="1" xr:uid="{00000000-0005-0000-0000-0000851D0000}"/>
    <cellStyle name="40% - Accent6 12" xfId="3894" hidden="1" xr:uid="{00000000-0005-0000-0000-0000781D0000}"/>
    <cellStyle name="40% - Accent6 12" xfId="26091" hidden="1" xr:uid="{00000000-0005-0000-0000-0000871D0000}"/>
    <cellStyle name="40% - Accent6 12" xfId="28532" hidden="1" xr:uid="{00000000-0005-0000-0000-0000881D0000}"/>
    <cellStyle name="40% - Accent6 12" xfId="28607" hidden="1" xr:uid="{00000000-0005-0000-0000-0000891D0000}"/>
    <cellStyle name="40% - Accent6 12" xfId="28682" hidden="1" xr:uid="{00000000-0005-0000-0000-00008A1D0000}"/>
    <cellStyle name="40% - Accent6 12" xfId="28760" hidden="1" xr:uid="{00000000-0005-0000-0000-00008B1D0000}"/>
    <cellStyle name="40% - Accent6 12" xfId="29346" hidden="1" xr:uid="{00000000-0005-0000-0000-00008C1D0000}"/>
    <cellStyle name="40% - Accent6 12" xfId="10774" hidden="1" xr:uid="{00000000-0005-0000-0000-0000771D0000}"/>
    <cellStyle name="40% - Accent6 12" xfId="29500" hidden="1" xr:uid="{00000000-0005-0000-0000-00008E1D0000}"/>
    <cellStyle name="40% - Accent6 12" xfId="29728" hidden="1" xr:uid="{00000000-0005-0000-0000-00008F1D0000}"/>
    <cellStyle name="40% - Accent6 12" xfId="31239" hidden="1" xr:uid="{00000000-0005-0000-0000-0000AF1D0000}"/>
    <cellStyle name="40% - Accent6 12" xfId="29045" hidden="1" xr:uid="{00000000-0005-0000-0000-0000911D0000}"/>
    <cellStyle name="40% - Accent6 12" xfId="29941" hidden="1" xr:uid="{00000000-0005-0000-0000-0000921D0000}"/>
    <cellStyle name="40% - Accent6 12" xfId="615" hidden="1" xr:uid="{00000000-0005-0000-0000-0000701D0000}"/>
    <cellStyle name="40% - Accent6 12" xfId="30094" hidden="1" xr:uid="{00000000-0005-0000-0000-0000941D0000}"/>
    <cellStyle name="40% - Accent6 12" xfId="30286" hidden="1" xr:uid="{00000000-0005-0000-0000-0000951D0000}"/>
    <cellStyle name="40% - Accent6 12" xfId="33602" hidden="1" xr:uid="{00000000-0005-0000-0000-0000B31D0000}"/>
    <cellStyle name="40% - Accent6 12" xfId="31324" hidden="1" xr:uid="{00000000-0005-0000-0000-0000A01D0000}"/>
    <cellStyle name="40% - Accent6 12" xfId="33078" hidden="1" xr:uid="{00000000-0005-0000-0000-0000AD1D0000}"/>
    <cellStyle name="40% - Accent6 12" xfId="32527" hidden="1" xr:uid="{00000000-0005-0000-0000-0000AE1D0000}"/>
    <cellStyle name="40% - Accent6 12" xfId="33677" hidden="1" xr:uid="{00000000-0005-0000-0000-0000B41D0000}"/>
    <cellStyle name="40% - Accent6 12" xfId="29421" hidden="1" xr:uid="{00000000-0005-0000-0000-00008D1D0000}"/>
    <cellStyle name="40% - Accent6 12" xfId="25771" hidden="1" xr:uid="{00000000-0005-0000-0000-0000861D0000}"/>
    <cellStyle name="40% - Accent6 12" xfId="32886" hidden="1" xr:uid="{00000000-0005-0000-0000-0000AC1D0000}"/>
    <cellStyle name="40% - Accent6 12" xfId="33265" hidden="1" xr:uid="{00000000-0005-0000-0000-0000B01D0000}"/>
    <cellStyle name="40% - Accent6 12" xfId="30016" hidden="1" xr:uid="{00000000-0005-0000-0000-0000931D0000}"/>
    <cellStyle name="40% - Accent6 12" xfId="33755" hidden="1" xr:uid="{00000000-0005-0000-0000-0000B51D0000}"/>
    <cellStyle name="40% - Accent6 12" xfId="33939" hidden="1" xr:uid="{00000000-0005-0000-0000-0000B61D0000}"/>
    <cellStyle name="40% - Accent6 12" xfId="33340" hidden="1" xr:uid="{00000000-0005-0000-0000-0000B11D0000}"/>
    <cellStyle name="40% - Accent6 12" xfId="19352" hidden="1" xr:uid="{00000000-0005-0000-0000-0000801D0000}"/>
    <cellStyle name="40% - Accent6 13" xfId="33117" hidden="1" xr:uid="{00000000-0005-0000-0000-0000CD1D0000}"/>
    <cellStyle name="40% - Accent6 13" xfId="9529" hidden="1" xr:uid="{00000000-0005-0000-0000-0000BA1D0000}"/>
    <cellStyle name="40% - Accent6 13" xfId="33792" hidden="1" xr:uid="{00000000-0005-0000-0000-0000CF1D0000}"/>
    <cellStyle name="40% - Accent6 13" xfId="12042" hidden="1" xr:uid="{00000000-0005-0000-0000-0000BB1D0000}"/>
    <cellStyle name="40% - Accent6 13" xfId="15780" hidden="1" xr:uid="{00000000-0005-0000-0000-0000BC1D0000}"/>
    <cellStyle name="40% - Accent6 13" xfId="18148" hidden="1" xr:uid="{00000000-0005-0000-0000-0000BD1D0000}"/>
    <cellStyle name="40% - Accent6 13" xfId="21417" hidden="1" xr:uid="{00000000-0005-0000-0000-0000BE1D0000}"/>
    <cellStyle name="40% - Accent6 13" xfId="28773" hidden="1" xr:uid="{00000000-0005-0000-0000-0000C01D0000}"/>
    <cellStyle name="40% - Accent6 13" xfId="30177" hidden="1" xr:uid="{00000000-0005-0000-0000-0000C41D0000}"/>
    <cellStyle name="40% - Accent6 13" xfId="29611" hidden="1" xr:uid="{00000000-0005-0000-0000-0000C21D0000}"/>
    <cellStyle name="40% - Accent6 13" xfId="29784" hidden="1" xr:uid="{00000000-0005-0000-0000-0000C31D0000}"/>
    <cellStyle name="40% - Accent6 13" xfId="31000" hidden="1" xr:uid="{00000000-0005-0000-0000-0000C71D0000}"/>
    <cellStyle name="40% - Accent6 13" xfId="30325" hidden="1" xr:uid="{00000000-0005-0000-0000-0000C51D0000}"/>
    <cellStyle name="40% - Accent6 13" xfId="30663" hidden="1" xr:uid="{00000000-0005-0000-0000-0000C61D0000}"/>
    <cellStyle name="40% - Accent6 13" xfId="2903" hidden="1" xr:uid="{00000000-0005-0000-0000-0000B91D0000}"/>
    <cellStyle name="40% - Accent6 13" xfId="31565" hidden="1" xr:uid="{00000000-0005-0000-0000-0000C81D0000}"/>
    <cellStyle name="40% - Accent6 13" xfId="1637" hidden="1" xr:uid="{00000000-0005-0000-0000-0000B81D0000}"/>
    <cellStyle name="40% - Accent6 13" xfId="31680" hidden="1" xr:uid="{00000000-0005-0000-0000-0000C91D0000}"/>
    <cellStyle name="40% - Accent6 13" xfId="32403" hidden="1" xr:uid="{00000000-0005-0000-0000-0000CA1D0000}"/>
    <cellStyle name="40% - Accent6 13" xfId="32576" hidden="1" xr:uid="{00000000-0005-0000-0000-0000CB1D0000}"/>
    <cellStyle name="40% - Accent6 13" xfId="32969" hidden="1" xr:uid="{00000000-0005-0000-0000-0000CC1D0000}"/>
    <cellStyle name="40% - Accent6 13" xfId="33455" hidden="1" xr:uid="{00000000-0005-0000-0000-0000CE1D0000}"/>
    <cellStyle name="40% - Accent6 13" xfId="28888" hidden="1" xr:uid="{00000000-0005-0000-0000-0000C11D0000}"/>
    <cellStyle name="40% - Accent6 13" xfId="24601" hidden="1" xr:uid="{00000000-0005-0000-0000-0000BF1D0000}"/>
    <cellStyle name="40% - Accent6 2" xfId="34060" xr:uid="{AB7672D3-E3AD-4033-B15D-D512A36860EF}"/>
    <cellStyle name="40% - Accent6 3 2 3 2" xfId="33202" hidden="1" xr:uid="{00000000-0005-0000-0000-0000E51D0000}"/>
    <cellStyle name="40% - Accent6 3 2 3 2" xfId="9615" hidden="1" xr:uid="{00000000-0005-0000-0000-0000D21D0000}"/>
    <cellStyle name="40% - Accent6 3 2 3 2" xfId="33877" hidden="1" xr:uid="{00000000-0005-0000-0000-0000E71D0000}"/>
    <cellStyle name="40% - Accent6 3 2 3 2" xfId="12128" hidden="1" xr:uid="{00000000-0005-0000-0000-0000D31D0000}"/>
    <cellStyle name="40% - Accent6 3 2 3 2" xfId="15866" hidden="1" xr:uid="{00000000-0005-0000-0000-0000D41D0000}"/>
    <cellStyle name="40% - Accent6 3 2 3 2" xfId="18234" hidden="1" xr:uid="{00000000-0005-0000-0000-0000D51D0000}"/>
    <cellStyle name="40% - Accent6 3 2 3 2" xfId="21503" hidden="1" xr:uid="{00000000-0005-0000-0000-0000D61D0000}"/>
    <cellStyle name="40% - Accent6 3 2 3 2" xfId="28858" hidden="1" xr:uid="{00000000-0005-0000-0000-0000D81D0000}"/>
    <cellStyle name="40% - Accent6 3 2 3 2" xfId="30262" hidden="1" xr:uid="{00000000-0005-0000-0000-0000DC1D0000}"/>
    <cellStyle name="40% - Accent6 3 2 3 2" xfId="29696" hidden="1" xr:uid="{00000000-0005-0000-0000-0000DA1D0000}"/>
    <cellStyle name="40% - Accent6 3 2 3 2" xfId="29869" hidden="1" xr:uid="{00000000-0005-0000-0000-0000DB1D0000}"/>
    <cellStyle name="40% - Accent6 3 2 3 2" xfId="31085" hidden="1" xr:uid="{00000000-0005-0000-0000-0000DF1D0000}"/>
    <cellStyle name="40% - Accent6 3 2 3 2" xfId="30410" hidden="1" xr:uid="{00000000-0005-0000-0000-0000DD1D0000}"/>
    <cellStyle name="40% - Accent6 3 2 3 2" xfId="30748" hidden="1" xr:uid="{00000000-0005-0000-0000-0000DE1D0000}"/>
    <cellStyle name="40% - Accent6 3 2 3 2" xfId="2989" hidden="1" xr:uid="{00000000-0005-0000-0000-0000D11D0000}"/>
    <cellStyle name="40% - Accent6 3 2 3 2" xfId="31650" hidden="1" xr:uid="{00000000-0005-0000-0000-0000E01D0000}"/>
    <cellStyle name="40% - Accent6 3 2 3 2" xfId="1723" hidden="1" xr:uid="{00000000-0005-0000-0000-0000D01D0000}"/>
    <cellStyle name="40% - Accent6 3 2 3 2" xfId="31765" hidden="1" xr:uid="{00000000-0005-0000-0000-0000E11D0000}"/>
    <cellStyle name="40% - Accent6 3 2 3 2" xfId="32488" hidden="1" xr:uid="{00000000-0005-0000-0000-0000E21D0000}"/>
    <cellStyle name="40% - Accent6 3 2 3 2" xfId="32661" hidden="1" xr:uid="{00000000-0005-0000-0000-0000E31D0000}"/>
    <cellStyle name="40% - Accent6 3 2 3 2" xfId="33054" hidden="1" xr:uid="{00000000-0005-0000-0000-0000E41D0000}"/>
    <cellStyle name="40% - Accent6 3 2 3 2" xfId="33540" hidden="1" xr:uid="{00000000-0005-0000-0000-0000E61D0000}"/>
    <cellStyle name="40% - Accent6 3 2 3 2" xfId="28973" hidden="1" xr:uid="{00000000-0005-0000-0000-0000D91D0000}"/>
    <cellStyle name="40% - Accent6 3 2 3 2" xfId="24687" hidden="1" xr:uid="{00000000-0005-0000-0000-0000D71D0000}"/>
    <cellStyle name="40% - Accent6 3 2 4 2" xfId="32461" hidden="1" xr:uid="{00000000-0005-0000-0000-0000FA1D0000}"/>
    <cellStyle name="40% - Accent6 3 2 4 2" xfId="29842" hidden="1" xr:uid="{00000000-0005-0000-0000-0000F31D0000}"/>
    <cellStyle name="40% - Accent6 3 2 4 2" xfId="2962" hidden="1" xr:uid="{00000000-0005-0000-0000-0000E91D0000}"/>
    <cellStyle name="40% - Accent6 3 2 4 2" xfId="30721" hidden="1" xr:uid="{00000000-0005-0000-0000-0000F61D0000}"/>
    <cellStyle name="40% - Accent6 3 2 4 2" xfId="29669" hidden="1" xr:uid="{00000000-0005-0000-0000-0000F21D0000}"/>
    <cellStyle name="40% - Accent6 3 2 4 2" xfId="33850" hidden="1" xr:uid="{00000000-0005-0000-0000-0000FF1D0000}"/>
    <cellStyle name="40% - Accent6 3 2 4 2" xfId="31058" hidden="1" xr:uid="{00000000-0005-0000-0000-0000F71D0000}"/>
    <cellStyle name="40% - Accent6 3 2 4 2" xfId="21476" hidden="1" xr:uid="{00000000-0005-0000-0000-0000EE1D0000}"/>
    <cellStyle name="40% - Accent6 3 2 4 2" xfId="31738" hidden="1" xr:uid="{00000000-0005-0000-0000-0000F91D0000}"/>
    <cellStyle name="40% - Accent6 3 2 4 2" xfId="33027" hidden="1" xr:uid="{00000000-0005-0000-0000-0000FC1D0000}"/>
    <cellStyle name="40% - Accent6 3 2 4 2" xfId="9588" hidden="1" xr:uid="{00000000-0005-0000-0000-0000EA1D0000}"/>
    <cellStyle name="40% - Accent6 3 2 4 2" xfId="18207" hidden="1" xr:uid="{00000000-0005-0000-0000-0000ED1D0000}"/>
    <cellStyle name="40% - Accent6 3 2 4 2" xfId="33513" hidden="1" xr:uid="{00000000-0005-0000-0000-0000FE1D0000}"/>
    <cellStyle name="40% - Accent6 3 2 4 2" xfId="32634" hidden="1" xr:uid="{00000000-0005-0000-0000-0000FB1D0000}"/>
    <cellStyle name="40% - Accent6 3 2 4 2" xfId="24660" hidden="1" xr:uid="{00000000-0005-0000-0000-0000EF1D0000}"/>
    <cellStyle name="40% - Accent6 3 2 4 2" xfId="15839" hidden="1" xr:uid="{00000000-0005-0000-0000-0000EC1D0000}"/>
    <cellStyle name="40% - Accent6 3 2 4 2" xfId="28946" hidden="1" xr:uid="{00000000-0005-0000-0000-0000F11D0000}"/>
    <cellStyle name="40% - Accent6 3 2 4 2" xfId="31623" hidden="1" xr:uid="{00000000-0005-0000-0000-0000F81D0000}"/>
    <cellStyle name="40% - Accent6 3 2 4 2" xfId="30235" hidden="1" xr:uid="{00000000-0005-0000-0000-0000F41D0000}"/>
    <cellStyle name="40% - Accent6 3 2 4 2" xfId="28831" hidden="1" xr:uid="{00000000-0005-0000-0000-0000F01D0000}"/>
    <cellStyle name="40% - Accent6 3 2 4 2" xfId="1696" hidden="1" xr:uid="{00000000-0005-0000-0000-0000E81D0000}"/>
    <cellStyle name="40% - Accent6 3 2 4 2" xfId="30383" hidden="1" xr:uid="{00000000-0005-0000-0000-0000F51D0000}"/>
    <cellStyle name="40% - Accent6 3 2 4 2" xfId="33175" hidden="1" xr:uid="{00000000-0005-0000-0000-0000FD1D0000}"/>
    <cellStyle name="40% - Accent6 3 2 4 2" xfId="12101" hidden="1" xr:uid="{00000000-0005-0000-0000-0000EB1D0000}"/>
    <cellStyle name="40% - Accent6 3 3 3 2" xfId="32460" hidden="1" xr:uid="{00000000-0005-0000-0000-0000121E0000}"/>
    <cellStyle name="40% - Accent6 3 3 3 2" xfId="29841" hidden="1" xr:uid="{00000000-0005-0000-0000-00000B1E0000}"/>
    <cellStyle name="40% - Accent6 3 3 3 2" xfId="2961" hidden="1" xr:uid="{00000000-0005-0000-0000-0000011E0000}"/>
    <cellStyle name="40% - Accent6 3 3 3 2" xfId="30720" hidden="1" xr:uid="{00000000-0005-0000-0000-00000E1E0000}"/>
    <cellStyle name="40% - Accent6 3 3 3 2" xfId="29668" hidden="1" xr:uid="{00000000-0005-0000-0000-00000A1E0000}"/>
    <cellStyle name="40% - Accent6 3 3 3 2" xfId="33849" hidden="1" xr:uid="{00000000-0005-0000-0000-0000171E0000}"/>
    <cellStyle name="40% - Accent6 3 3 3 2" xfId="31057" hidden="1" xr:uid="{00000000-0005-0000-0000-00000F1E0000}"/>
    <cellStyle name="40% - Accent6 3 3 3 2" xfId="21475" hidden="1" xr:uid="{00000000-0005-0000-0000-0000061E0000}"/>
    <cellStyle name="40% - Accent6 3 3 3 2" xfId="31737" hidden="1" xr:uid="{00000000-0005-0000-0000-0000111E0000}"/>
    <cellStyle name="40% - Accent6 3 3 3 2" xfId="33026" hidden="1" xr:uid="{00000000-0005-0000-0000-0000141E0000}"/>
    <cellStyle name="40% - Accent6 3 3 3 2" xfId="9587" hidden="1" xr:uid="{00000000-0005-0000-0000-0000021E0000}"/>
    <cellStyle name="40% - Accent6 3 3 3 2" xfId="18206" hidden="1" xr:uid="{00000000-0005-0000-0000-0000051E0000}"/>
    <cellStyle name="40% - Accent6 3 3 3 2" xfId="33512" hidden="1" xr:uid="{00000000-0005-0000-0000-0000161E0000}"/>
    <cellStyle name="40% - Accent6 3 3 3 2" xfId="32633" hidden="1" xr:uid="{00000000-0005-0000-0000-0000131E0000}"/>
    <cellStyle name="40% - Accent6 3 3 3 2" xfId="24659" hidden="1" xr:uid="{00000000-0005-0000-0000-0000071E0000}"/>
    <cellStyle name="40% - Accent6 3 3 3 2" xfId="15838" hidden="1" xr:uid="{00000000-0005-0000-0000-0000041E0000}"/>
    <cellStyle name="40% - Accent6 3 3 3 2" xfId="28945" hidden="1" xr:uid="{00000000-0005-0000-0000-0000091E0000}"/>
    <cellStyle name="40% - Accent6 3 3 3 2" xfId="31622" hidden="1" xr:uid="{00000000-0005-0000-0000-0000101E0000}"/>
    <cellStyle name="40% - Accent6 3 3 3 2" xfId="30234" hidden="1" xr:uid="{00000000-0005-0000-0000-00000C1E0000}"/>
    <cellStyle name="40% - Accent6 3 3 3 2" xfId="28830" hidden="1" xr:uid="{00000000-0005-0000-0000-0000081E0000}"/>
    <cellStyle name="40% - Accent6 3 3 3 2" xfId="1695" hidden="1" xr:uid="{00000000-0005-0000-0000-0000001E0000}"/>
    <cellStyle name="40% - Accent6 3 3 3 2" xfId="30382" hidden="1" xr:uid="{00000000-0005-0000-0000-00000D1E0000}"/>
    <cellStyle name="40% - Accent6 3 3 3 2" xfId="33174" hidden="1" xr:uid="{00000000-0005-0000-0000-0000151E0000}"/>
    <cellStyle name="40% - Accent6 3 3 3 2" xfId="12100" hidden="1" xr:uid="{00000000-0005-0000-0000-0000031E0000}"/>
    <cellStyle name="40% - Accent6 4 2 3 2" xfId="32489" hidden="1" xr:uid="{00000000-0005-0000-0000-00002A1E0000}"/>
    <cellStyle name="40% - Accent6 4 2 3 2" xfId="29870" hidden="1" xr:uid="{00000000-0005-0000-0000-0000231E0000}"/>
    <cellStyle name="40% - Accent6 4 2 3 2" xfId="2990" hidden="1" xr:uid="{00000000-0005-0000-0000-0000191E0000}"/>
    <cellStyle name="40% - Accent6 4 2 3 2" xfId="30749" hidden="1" xr:uid="{00000000-0005-0000-0000-0000261E0000}"/>
    <cellStyle name="40% - Accent6 4 2 3 2" xfId="29697" hidden="1" xr:uid="{00000000-0005-0000-0000-0000221E0000}"/>
    <cellStyle name="40% - Accent6 4 2 3 2" xfId="33878" hidden="1" xr:uid="{00000000-0005-0000-0000-00002F1E0000}"/>
    <cellStyle name="40% - Accent6 4 2 3 2" xfId="31086" hidden="1" xr:uid="{00000000-0005-0000-0000-0000271E0000}"/>
    <cellStyle name="40% - Accent6 4 2 3 2" xfId="21504" hidden="1" xr:uid="{00000000-0005-0000-0000-00001E1E0000}"/>
    <cellStyle name="40% - Accent6 4 2 3 2" xfId="31766" hidden="1" xr:uid="{00000000-0005-0000-0000-0000291E0000}"/>
    <cellStyle name="40% - Accent6 4 2 3 2" xfId="33055" hidden="1" xr:uid="{00000000-0005-0000-0000-00002C1E0000}"/>
    <cellStyle name="40% - Accent6 4 2 3 2" xfId="9616" hidden="1" xr:uid="{00000000-0005-0000-0000-00001A1E0000}"/>
    <cellStyle name="40% - Accent6 4 2 3 2" xfId="18235" hidden="1" xr:uid="{00000000-0005-0000-0000-00001D1E0000}"/>
    <cellStyle name="40% - Accent6 4 2 3 2" xfId="33541" hidden="1" xr:uid="{00000000-0005-0000-0000-00002E1E0000}"/>
    <cellStyle name="40% - Accent6 4 2 3 2" xfId="32662" hidden="1" xr:uid="{00000000-0005-0000-0000-00002B1E0000}"/>
    <cellStyle name="40% - Accent6 4 2 3 2" xfId="24688" hidden="1" xr:uid="{00000000-0005-0000-0000-00001F1E0000}"/>
    <cellStyle name="40% - Accent6 4 2 3 2" xfId="15867" hidden="1" xr:uid="{00000000-0005-0000-0000-00001C1E0000}"/>
    <cellStyle name="40% - Accent6 4 2 3 2" xfId="28974" hidden="1" xr:uid="{00000000-0005-0000-0000-0000211E0000}"/>
    <cellStyle name="40% - Accent6 4 2 3 2" xfId="31651" hidden="1" xr:uid="{00000000-0005-0000-0000-0000281E0000}"/>
    <cellStyle name="40% - Accent6 4 2 3 2" xfId="30263" hidden="1" xr:uid="{00000000-0005-0000-0000-0000241E0000}"/>
    <cellStyle name="40% - Accent6 4 2 3 2" xfId="28859" hidden="1" xr:uid="{00000000-0005-0000-0000-0000201E0000}"/>
    <cellStyle name="40% - Accent6 4 2 3 2" xfId="1724" hidden="1" xr:uid="{00000000-0005-0000-0000-0000181E0000}"/>
    <cellStyle name="40% - Accent6 4 2 3 2" xfId="30411" hidden="1" xr:uid="{00000000-0005-0000-0000-0000251E0000}"/>
    <cellStyle name="40% - Accent6 4 2 3 2" xfId="33203" hidden="1" xr:uid="{00000000-0005-0000-0000-00002D1E0000}"/>
    <cellStyle name="40% - Accent6 4 2 3 2" xfId="12129" hidden="1" xr:uid="{00000000-0005-0000-0000-00001B1E0000}"/>
    <cellStyle name="40% - Accent6 4 2 4 2" xfId="32463" hidden="1" xr:uid="{00000000-0005-0000-0000-0000421E0000}"/>
    <cellStyle name="40% - Accent6 4 2 4 2" xfId="29844" hidden="1" xr:uid="{00000000-0005-0000-0000-00003B1E0000}"/>
    <cellStyle name="40% - Accent6 4 2 4 2" xfId="2964" hidden="1" xr:uid="{00000000-0005-0000-0000-0000311E0000}"/>
    <cellStyle name="40% - Accent6 4 2 4 2" xfId="30723" hidden="1" xr:uid="{00000000-0005-0000-0000-00003E1E0000}"/>
    <cellStyle name="40% - Accent6 4 2 4 2" xfId="29671" hidden="1" xr:uid="{00000000-0005-0000-0000-00003A1E0000}"/>
    <cellStyle name="40% - Accent6 4 2 4 2" xfId="33852" hidden="1" xr:uid="{00000000-0005-0000-0000-0000471E0000}"/>
    <cellStyle name="40% - Accent6 4 2 4 2" xfId="31060" hidden="1" xr:uid="{00000000-0005-0000-0000-00003F1E0000}"/>
    <cellStyle name="40% - Accent6 4 2 4 2" xfId="21478" hidden="1" xr:uid="{00000000-0005-0000-0000-0000361E0000}"/>
    <cellStyle name="40% - Accent6 4 2 4 2" xfId="31740" hidden="1" xr:uid="{00000000-0005-0000-0000-0000411E0000}"/>
    <cellStyle name="40% - Accent6 4 2 4 2" xfId="33029" hidden="1" xr:uid="{00000000-0005-0000-0000-0000441E0000}"/>
    <cellStyle name="40% - Accent6 4 2 4 2" xfId="9590" hidden="1" xr:uid="{00000000-0005-0000-0000-0000321E0000}"/>
    <cellStyle name="40% - Accent6 4 2 4 2" xfId="18209" hidden="1" xr:uid="{00000000-0005-0000-0000-0000351E0000}"/>
    <cellStyle name="40% - Accent6 4 2 4 2" xfId="33515" hidden="1" xr:uid="{00000000-0005-0000-0000-0000461E0000}"/>
    <cellStyle name="40% - Accent6 4 2 4 2" xfId="32636" hidden="1" xr:uid="{00000000-0005-0000-0000-0000431E0000}"/>
    <cellStyle name="40% - Accent6 4 2 4 2" xfId="24662" hidden="1" xr:uid="{00000000-0005-0000-0000-0000371E0000}"/>
    <cellStyle name="40% - Accent6 4 2 4 2" xfId="15841" hidden="1" xr:uid="{00000000-0005-0000-0000-0000341E0000}"/>
    <cellStyle name="40% - Accent6 4 2 4 2" xfId="28948" hidden="1" xr:uid="{00000000-0005-0000-0000-0000391E0000}"/>
    <cellStyle name="40% - Accent6 4 2 4 2" xfId="31625" hidden="1" xr:uid="{00000000-0005-0000-0000-0000401E0000}"/>
    <cellStyle name="40% - Accent6 4 2 4 2" xfId="30237" hidden="1" xr:uid="{00000000-0005-0000-0000-00003C1E0000}"/>
    <cellStyle name="40% - Accent6 4 2 4 2" xfId="28833" hidden="1" xr:uid="{00000000-0005-0000-0000-0000381E0000}"/>
    <cellStyle name="40% - Accent6 4 2 4 2" xfId="1698" hidden="1" xr:uid="{00000000-0005-0000-0000-0000301E0000}"/>
    <cellStyle name="40% - Accent6 4 2 4 2" xfId="30385" hidden="1" xr:uid="{00000000-0005-0000-0000-00003D1E0000}"/>
    <cellStyle name="40% - Accent6 4 2 4 2" xfId="33177" hidden="1" xr:uid="{00000000-0005-0000-0000-0000451E0000}"/>
    <cellStyle name="40% - Accent6 4 2 4 2" xfId="12103" hidden="1" xr:uid="{00000000-0005-0000-0000-0000331E0000}"/>
    <cellStyle name="40% - Accent6 4 3 3 2" xfId="32462" hidden="1" xr:uid="{00000000-0005-0000-0000-00005A1E0000}"/>
    <cellStyle name="40% - Accent6 4 3 3 2" xfId="29843" hidden="1" xr:uid="{00000000-0005-0000-0000-0000531E0000}"/>
    <cellStyle name="40% - Accent6 4 3 3 2" xfId="2963" hidden="1" xr:uid="{00000000-0005-0000-0000-0000491E0000}"/>
    <cellStyle name="40% - Accent6 4 3 3 2" xfId="30722" hidden="1" xr:uid="{00000000-0005-0000-0000-0000561E0000}"/>
    <cellStyle name="40% - Accent6 4 3 3 2" xfId="29670" hidden="1" xr:uid="{00000000-0005-0000-0000-0000521E0000}"/>
    <cellStyle name="40% - Accent6 4 3 3 2" xfId="33851" hidden="1" xr:uid="{00000000-0005-0000-0000-00005F1E0000}"/>
    <cellStyle name="40% - Accent6 4 3 3 2" xfId="31059" hidden="1" xr:uid="{00000000-0005-0000-0000-0000571E0000}"/>
    <cellStyle name="40% - Accent6 4 3 3 2" xfId="21477" hidden="1" xr:uid="{00000000-0005-0000-0000-00004E1E0000}"/>
    <cellStyle name="40% - Accent6 4 3 3 2" xfId="31739" hidden="1" xr:uid="{00000000-0005-0000-0000-0000591E0000}"/>
    <cellStyle name="40% - Accent6 4 3 3 2" xfId="33028" hidden="1" xr:uid="{00000000-0005-0000-0000-00005C1E0000}"/>
    <cellStyle name="40% - Accent6 4 3 3 2" xfId="9589" hidden="1" xr:uid="{00000000-0005-0000-0000-00004A1E0000}"/>
    <cellStyle name="40% - Accent6 4 3 3 2" xfId="18208" hidden="1" xr:uid="{00000000-0005-0000-0000-00004D1E0000}"/>
    <cellStyle name="40% - Accent6 4 3 3 2" xfId="33514" hidden="1" xr:uid="{00000000-0005-0000-0000-00005E1E0000}"/>
    <cellStyle name="40% - Accent6 4 3 3 2" xfId="32635" hidden="1" xr:uid="{00000000-0005-0000-0000-00005B1E0000}"/>
    <cellStyle name="40% - Accent6 4 3 3 2" xfId="24661" hidden="1" xr:uid="{00000000-0005-0000-0000-00004F1E0000}"/>
    <cellStyle name="40% - Accent6 4 3 3 2" xfId="15840" hidden="1" xr:uid="{00000000-0005-0000-0000-00004C1E0000}"/>
    <cellStyle name="40% - Accent6 4 3 3 2" xfId="28947" hidden="1" xr:uid="{00000000-0005-0000-0000-0000511E0000}"/>
    <cellStyle name="40% - Accent6 4 3 3 2" xfId="31624" hidden="1" xr:uid="{00000000-0005-0000-0000-0000581E0000}"/>
    <cellStyle name="40% - Accent6 4 3 3 2" xfId="30236" hidden="1" xr:uid="{00000000-0005-0000-0000-0000541E0000}"/>
    <cellStyle name="40% - Accent6 4 3 3 2" xfId="28832" hidden="1" xr:uid="{00000000-0005-0000-0000-0000501E0000}"/>
    <cellStyle name="40% - Accent6 4 3 3 2" xfId="1697" hidden="1" xr:uid="{00000000-0005-0000-0000-0000481E0000}"/>
    <cellStyle name="40% - Accent6 4 3 3 2" xfId="30384" hidden="1" xr:uid="{00000000-0005-0000-0000-0000551E0000}"/>
    <cellStyle name="40% - Accent6 4 3 3 2" xfId="33176" hidden="1" xr:uid="{00000000-0005-0000-0000-00005D1E0000}"/>
    <cellStyle name="40% - Accent6 4 3 3 2" xfId="12102" hidden="1" xr:uid="{00000000-0005-0000-0000-00004B1E0000}"/>
    <cellStyle name="40% - Accent6 5 2" xfId="32417" hidden="1" xr:uid="{00000000-0005-0000-0000-0000721E0000}"/>
    <cellStyle name="40% - Accent6 5 2" xfId="29798" hidden="1" xr:uid="{00000000-0005-0000-0000-00006B1E0000}"/>
    <cellStyle name="40% - Accent6 5 2" xfId="2918" hidden="1" xr:uid="{00000000-0005-0000-0000-0000611E0000}"/>
    <cellStyle name="40% - Accent6 5 2" xfId="30677" hidden="1" xr:uid="{00000000-0005-0000-0000-00006E1E0000}"/>
    <cellStyle name="40% - Accent6 5 2" xfId="29625" hidden="1" xr:uid="{00000000-0005-0000-0000-00006A1E0000}"/>
    <cellStyle name="40% - Accent6 5 2" xfId="33806" hidden="1" xr:uid="{00000000-0005-0000-0000-0000771E0000}"/>
    <cellStyle name="40% - Accent6 5 2" xfId="31014" hidden="1" xr:uid="{00000000-0005-0000-0000-00006F1E0000}"/>
    <cellStyle name="40% - Accent6 5 2" xfId="21432" hidden="1" xr:uid="{00000000-0005-0000-0000-0000661E0000}"/>
    <cellStyle name="40% - Accent6 5 2" xfId="31694" hidden="1" xr:uid="{00000000-0005-0000-0000-0000711E0000}"/>
    <cellStyle name="40% - Accent6 5 2" xfId="32983" hidden="1" xr:uid="{00000000-0005-0000-0000-0000741E0000}"/>
    <cellStyle name="40% - Accent6 5 2" xfId="9544" hidden="1" xr:uid="{00000000-0005-0000-0000-0000621E0000}"/>
    <cellStyle name="40% - Accent6 5 2" xfId="18163" hidden="1" xr:uid="{00000000-0005-0000-0000-0000651E0000}"/>
    <cellStyle name="40% - Accent6 5 2" xfId="33469" hidden="1" xr:uid="{00000000-0005-0000-0000-0000761E0000}"/>
    <cellStyle name="40% - Accent6 5 2" xfId="32590" hidden="1" xr:uid="{00000000-0005-0000-0000-0000731E0000}"/>
    <cellStyle name="40% - Accent6 5 2" xfId="24616" hidden="1" xr:uid="{00000000-0005-0000-0000-0000671E0000}"/>
    <cellStyle name="40% - Accent6 5 2" xfId="15795" hidden="1" xr:uid="{00000000-0005-0000-0000-0000641E0000}"/>
    <cellStyle name="40% - Accent6 5 2" xfId="28902" hidden="1" xr:uid="{00000000-0005-0000-0000-0000691E0000}"/>
    <cellStyle name="40% - Accent6 5 2" xfId="31579" hidden="1" xr:uid="{00000000-0005-0000-0000-0000701E0000}"/>
    <cellStyle name="40% - Accent6 5 2" xfId="30191" hidden="1" xr:uid="{00000000-0005-0000-0000-00006C1E0000}"/>
    <cellStyle name="40% - Accent6 5 2" xfId="28787" hidden="1" xr:uid="{00000000-0005-0000-0000-0000681E0000}"/>
    <cellStyle name="40% - Accent6 5 2" xfId="1652" hidden="1" xr:uid="{00000000-0005-0000-0000-0000601E0000}"/>
    <cellStyle name="40% - Accent6 5 2" xfId="30339" hidden="1" xr:uid="{00000000-0005-0000-0000-00006D1E0000}"/>
    <cellStyle name="40% - Accent6 5 2" xfId="33131" hidden="1" xr:uid="{00000000-0005-0000-0000-0000751E0000}"/>
    <cellStyle name="40% - Accent6 5 2" xfId="12057" hidden="1" xr:uid="{00000000-0005-0000-0000-0000631E0000}"/>
    <cellStyle name="40% - Accent6 7" xfId="428" hidden="1" xr:uid="{00000000-0005-0000-0000-0000781E0000}"/>
    <cellStyle name="40% - Accent6 7" xfId="28621" hidden="1" xr:uid="{00000000-0005-0000-0000-0000921E0000}"/>
    <cellStyle name="40% - Accent6 7" xfId="28699" hidden="1" xr:uid="{00000000-0005-0000-0000-0000931E0000}"/>
    <cellStyle name="40% - Accent6 7" xfId="29281" hidden="1" xr:uid="{00000000-0005-0000-0000-0000941E0000}"/>
    <cellStyle name="40% - Accent6 7" xfId="30033" hidden="1" xr:uid="{00000000-0005-0000-0000-00009C1E0000}"/>
    <cellStyle name="40% - Accent6 7" xfId="30824" hidden="1" xr:uid="{00000000-0005-0000-0000-0000A41E0000}"/>
    <cellStyle name="40% - Accent6 7" xfId="32073" hidden="1" xr:uid="{00000000-0005-0000-0000-0000AC1E0000}"/>
    <cellStyle name="40% - Accent6 7" xfId="14156" hidden="1" xr:uid="{00000000-0005-0000-0000-0000861E0000}"/>
    <cellStyle name="40% - Accent6 7" xfId="28995" hidden="1" xr:uid="{00000000-0005-0000-0000-00009A1E0000}"/>
    <cellStyle name="40% - Accent6 7" xfId="29955" hidden="1" xr:uid="{00000000-0005-0000-0000-00009B1E0000}"/>
    <cellStyle name="40% - Accent6 7" xfId="4198" hidden="1" xr:uid="{00000000-0005-0000-0000-0000821E0000}"/>
    <cellStyle name="40% - Accent6 7" xfId="13359" hidden="1" xr:uid="{00000000-0005-0000-0000-0000831E0000}"/>
    <cellStyle name="40% - Accent6 7" xfId="19784" hidden="1" xr:uid="{00000000-0005-0000-0000-00008A1E0000}"/>
    <cellStyle name="40% - Accent6 7" xfId="10808" hidden="1" xr:uid="{00000000-0005-0000-0000-00008B1E0000}"/>
    <cellStyle name="40% - Accent6 7" xfId="22695" hidden="1" xr:uid="{00000000-0005-0000-0000-00008C1E0000}"/>
    <cellStyle name="40% - Accent6 7" xfId="23037" hidden="1" xr:uid="{00000000-0005-0000-0000-00008D1E0000}"/>
    <cellStyle name="40% - Accent6 7" xfId="7265" hidden="1" xr:uid="{00000000-0005-0000-0000-00007E1E0000}"/>
    <cellStyle name="40% - Accent6 7" xfId="696" hidden="1" xr:uid="{00000000-0005-0000-0000-0000791E0000}"/>
    <cellStyle name="40% - Accent6 7" xfId="1030" hidden="1" xr:uid="{00000000-0005-0000-0000-00007A1E0000}"/>
    <cellStyle name="40% - Accent6 7" xfId="33279" hidden="1" xr:uid="{00000000-0005-0000-0000-0000B91E0000}"/>
    <cellStyle name="40% - Accent6 7" xfId="25861" hidden="1" xr:uid="{00000000-0005-0000-0000-00008F1E0000}"/>
    <cellStyle name="40% - Accent6 7" xfId="28465" hidden="1" xr:uid="{00000000-0005-0000-0000-0000901E0000}"/>
    <cellStyle name="40% - Accent6 7" xfId="17785" hidden="1" xr:uid="{00000000-0005-0000-0000-00008E1E0000}"/>
    <cellStyle name="40% - Accent6 7" xfId="29360" hidden="1" xr:uid="{00000000-0005-0000-0000-0000951E0000}"/>
    <cellStyle name="40% - Accent6 7" xfId="4396" hidden="1" xr:uid="{00000000-0005-0000-0000-00007F1E0000}"/>
    <cellStyle name="40% - Accent6 7" xfId="7777" hidden="1" xr:uid="{00000000-0005-0000-0000-0000801E0000}"/>
    <cellStyle name="40% - Accent6 7" xfId="5993" hidden="1" xr:uid="{00000000-0005-0000-0000-0000811E0000}"/>
    <cellStyle name="40% - Accent6 7" xfId="33357" hidden="1" xr:uid="{00000000-0005-0000-0000-0000BA1E0000}"/>
    <cellStyle name="40% - Accent6 7" xfId="29011" hidden="1" xr:uid="{00000000-0005-0000-0000-0000971E0000}"/>
    <cellStyle name="40% - Accent6 7" xfId="29528" hidden="1" xr:uid="{00000000-0005-0000-0000-0000981E0000}"/>
    <cellStyle name="40% - Accent6 7" xfId="29439" hidden="1" xr:uid="{00000000-0005-0000-0000-0000961E0000}"/>
    <cellStyle name="40% - Accent6 7" xfId="29215" hidden="1" xr:uid="{00000000-0005-0000-0000-00009D1E0000}"/>
    <cellStyle name="40% - Accent6 7" xfId="30116" hidden="1" xr:uid="{00000000-0005-0000-0000-00009E1E0000}"/>
    <cellStyle name="40% - Accent6 7" xfId="29174" hidden="1" xr:uid="{00000000-0005-0000-0000-00009F1E0000}"/>
    <cellStyle name="40% - Accent6 7" xfId="29264" hidden="1" xr:uid="{00000000-0005-0000-0000-0000A01E0000}"/>
    <cellStyle name="40% - Accent6 7" xfId="32528" hidden="1" xr:uid="{00000000-0005-0000-0000-0000BB1E0000}"/>
    <cellStyle name="40% - Accent6 7" xfId="32908" hidden="1" xr:uid="{00000000-0005-0000-0000-0000B61E0000}"/>
    <cellStyle name="40% - Accent6 7" xfId="31966" hidden="1" xr:uid="{00000000-0005-0000-0000-0000B71E0000}"/>
    <cellStyle name="40% - Accent6 7" xfId="1372" hidden="1" xr:uid="{00000000-0005-0000-0000-00007B1E0000}"/>
    <cellStyle name="40% - Accent6 7" xfId="30565" hidden="1" xr:uid="{00000000-0005-0000-0000-0000A21E0000}"/>
    <cellStyle name="40% - Accent6 7" xfId="29736" hidden="1" xr:uid="{00000000-0005-0000-0000-0000A31E0000}"/>
    <cellStyle name="40% - Accent6 7" xfId="30487" hidden="1" xr:uid="{00000000-0005-0000-0000-0000A11E0000}"/>
    <cellStyle name="40% - Accent6 7" xfId="31257" hidden="1" xr:uid="{00000000-0005-0000-0000-0000A81E0000}"/>
    <cellStyle name="40% - Accent6 7" xfId="33616" hidden="1" xr:uid="{00000000-0005-0000-0000-0000BC1E0000}"/>
    <cellStyle name="40% - Accent6 7" xfId="33694" hidden="1" xr:uid="{00000000-0005-0000-0000-0000BD1E0000}"/>
    <cellStyle name="40% - Accent6 7" xfId="33097" hidden="1" xr:uid="{00000000-0005-0000-0000-0000BE1E0000}"/>
    <cellStyle name="40% - Accent6 7" xfId="6584" hidden="1" xr:uid="{00000000-0005-0000-0000-00007C1E0000}"/>
    <cellStyle name="40% - Accent6 7" xfId="31413" hidden="1" xr:uid="{00000000-0005-0000-0000-0000AA1E0000}"/>
    <cellStyle name="40% - Accent6 7" xfId="31491" hidden="1" xr:uid="{00000000-0005-0000-0000-0000AB1E0000}"/>
    <cellStyle name="40% - Accent6 7" xfId="31335" hidden="1" xr:uid="{00000000-0005-0000-0000-0000A91E0000}"/>
    <cellStyle name="40% - Accent6 7" xfId="32320" hidden="1" xr:uid="{00000000-0005-0000-0000-0000B01E0000}"/>
    <cellStyle name="40% - Accent6 7" xfId="32001" hidden="1" xr:uid="{00000000-0005-0000-0000-0000B11E0000}"/>
    <cellStyle name="40% - Accent6 7" xfId="31787" hidden="1" xr:uid="{00000000-0005-0000-0000-0000B21E0000}"/>
    <cellStyle name="40% - Accent6 7" xfId="32747" hidden="1" xr:uid="{00000000-0005-0000-0000-0000B31E0000}"/>
    <cellStyle name="40% - Accent6 7" xfId="6920" hidden="1" xr:uid="{00000000-0005-0000-0000-00007D1E0000}"/>
    <cellStyle name="40% - Accent6 7" xfId="13701" hidden="1" xr:uid="{00000000-0005-0000-0000-0000841E0000}"/>
    <cellStyle name="40% - Accent6 7" xfId="6016" hidden="1" xr:uid="{00000000-0005-0000-0000-0000851E0000}"/>
    <cellStyle name="40% - Accent6 7" xfId="32056" hidden="1" xr:uid="{00000000-0005-0000-0000-0000B81E0000}"/>
    <cellStyle name="40% - Accent6 7" xfId="5663" hidden="1" xr:uid="{00000000-0005-0000-0000-0000871E0000}"/>
    <cellStyle name="40% - Accent6 7" xfId="6341" hidden="1" xr:uid="{00000000-0005-0000-0000-0000881E0000}"/>
    <cellStyle name="40% - Accent6 7" xfId="32825" hidden="1" xr:uid="{00000000-0005-0000-0000-0000B41E0000}"/>
    <cellStyle name="40% - Accent6 7" xfId="32007" hidden="1" xr:uid="{00000000-0005-0000-0000-0000B51E0000}"/>
    <cellStyle name="40% - Accent6 7" xfId="30902" hidden="1" xr:uid="{00000000-0005-0000-0000-0000A51E0000}"/>
    <cellStyle name="40% - Accent6 7" xfId="30305" hidden="1" xr:uid="{00000000-0005-0000-0000-0000A61E0000}"/>
    <cellStyle name="40% - Accent6 7" xfId="31161" hidden="1" xr:uid="{00000000-0005-0000-0000-0000A71E0000}"/>
    <cellStyle name="40% - Accent6 7" xfId="31803" hidden="1" xr:uid="{00000000-0005-0000-0000-0000AF1E0000}"/>
    <cellStyle name="40% - Accent6 7" xfId="19442" hidden="1" xr:uid="{00000000-0005-0000-0000-0000891E0000}"/>
    <cellStyle name="40% - Accent6 7" xfId="28543" hidden="1" xr:uid="{00000000-0005-0000-0000-0000911E0000}"/>
    <cellStyle name="40% - Accent6 7" xfId="29209" hidden="1" xr:uid="{00000000-0005-0000-0000-0000991E0000}"/>
    <cellStyle name="40% - Accent6 7" xfId="32152" hidden="1" xr:uid="{00000000-0005-0000-0000-0000AD1E0000}"/>
    <cellStyle name="40% - Accent6 7" xfId="32231" hidden="1" xr:uid="{00000000-0005-0000-0000-0000AE1E0000}"/>
    <cellStyle name="40% - Accent6 7" xfId="33953" hidden="1" xr:uid="{00000000-0005-0000-0000-0000BF1E0000}"/>
    <cellStyle name="40% - Accent6 8" xfId="12275" hidden="1" xr:uid="{00000000-0005-0000-0000-0000CA1E0000}"/>
    <cellStyle name="40% - Accent6 8" xfId="13274" hidden="1" xr:uid="{00000000-0005-0000-0000-0000CB1E0000}"/>
    <cellStyle name="40% - Accent6 8" xfId="25776" hidden="1" xr:uid="{00000000-0005-0000-0000-0000D71E0000}"/>
    <cellStyle name="40% - Accent6 8" xfId="1287" hidden="1" xr:uid="{00000000-0005-0000-0000-0000C31E0000}"/>
    <cellStyle name="40% - Accent6 8" xfId="6345" hidden="1" xr:uid="{00000000-0005-0000-0000-0000C41E0000}"/>
    <cellStyle name="40% - Accent6 8" xfId="6835" hidden="1" xr:uid="{00000000-0005-0000-0000-0000C51E0000}"/>
    <cellStyle name="40% - Accent6 8" xfId="7178" hidden="1" xr:uid="{00000000-0005-0000-0000-0000C61E0000}"/>
    <cellStyle name="40% - Accent6 8" xfId="30412" hidden="1" xr:uid="{00000000-0005-0000-0000-0000E81E0000}"/>
    <cellStyle name="40% - Accent6 8" xfId="30475" hidden="1" xr:uid="{00000000-0005-0000-0000-0000E91E0000}"/>
    <cellStyle name="40% - Accent6 8" xfId="29050" hidden="1" xr:uid="{00000000-0005-0000-0000-0000E71E0000}"/>
    <cellStyle name="40% - Accent6 8" xfId="945" hidden="1" xr:uid="{00000000-0005-0000-0000-0000C21E0000}"/>
    <cellStyle name="40% - Accent6 8" xfId="475" hidden="1" xr:uid="{00000000-0005-0000-0000-0000C01E0000}"/>
    <cellStyle name="40% - Accent6 8" xfId="31479" hidden="1" xr:uid="{00000000-0005-0000-0000-0000F31E0000}"/>
    <cellStyle name="40% - Accent6 8" xfId="32057" hidden="1" xr:uid="{00000000-0005-0000-0000-0000F41E0000}"/>
    <cellStyle name="40% - Accent6 8" xfId="18381" hidden="1" xr:uid="{00000000-0005-0000-0000-0000D01E0000}"/>
    <cellStyle name="40% - Accent6 8" xfId="29348" hidden="1" xr:uid="{00000000-0005-0000-0000-0000DD1E0000}"/>
    <cellStyle name="40% - Accent6 8" xfId="28687" hidden="1" xr:uid="{00000000-0005-0000-0000-0000DB1E0000}"/>
    <cellStyle name="40% - Accent6 8" xfId="29265" hidden="1" xr:uid="{00000000-0005-0000-0000-0000DC1E0000}"/>
    <cellStyle name="40% - Accent6 8" xfId="28609" hidden="1" xr:uid="{00000000-0005-0000-0000-0000DA1E0000}"/>
    <cellStyle name="40% - Accent6 8" xfId="32663" hidden="1" xr:uid="{00000000-0005-0000-0000-0000FA1E0000}"/>
    <cellStyle name="40% - Accent6 8" xfId="32735" hidden="1" xr:uid="{00000000-0005-0000-0000-0000FB1E0000}"/>
    <cellStyle name="40% - Accent6 8" xfId="398" hidden="1" xr:uid="{00000000-0005-0000-0000-0000C11E0000}"/>
    <cellStyle name="40% - Accent6 8" xfId="29943" hidden="1" xr:uid="{00000000-0005-0000-0000-0000E31E0000}"/>
    <cellStyle name="40% - Accent6 8" xfId="29240" hidden="1" xr:uid="{00000000-0005-0000-0000-0000E11E0000}"/>
    <cellStyle name="40% - Accent6 8" xfId="29871" hidden="1" xr:uid="{00000000-0005-0000-0000-0000E21E0000}"/>
    <cellStyle name="40% - Accent6 8" xfId="29702" hidden="1" xr:uid="{00000000-0005-0000-0000-0000E01E0000}"/>
    <cellStyle name="40% - Accent6 8" xfId="19357" hidden="1" xr:uid="{00000000-0005-0000-0000-0000D11E0000}"/>
    <cellStyle name="40% - Accent6 8" xfId="19699" hidden="1" xr:uid="{00000000-0005-0000-0000-0000D21E0000}"/>
    <cellStyle name="40% - Accent6 8" xfId="5942" hidden="1" xr:uid="{00000000-0005-0000-0000-0000C71E0000}"/>
    <cellStyle name="40% - Accent6 8" xfId="30553" hidden="1" xr:uid="{00000000-0005-0000-0000-0000EA1E0000}"/>
    <cellStyle name="40% - Accent6 8" xfId="33204" hidden="1" xr:uid="{00000000-0005-0000-0000-0000001F0000}"/>
    <cellStyle name="40% - Accent6 8" xfId="33058" hidden="1" xr:uid="{00000000-0005-0000-0000-0000FE1E0000}"/>
    <cellStyle name="40% - Accent6 8" xfId="28480" hidden="1" xr:uid="{00000000-0005-0000-0000-0000D81E0000}"/>
    <cellStyle name="40% - Accent6 8" xfId="28450" hidden="1" xr:uid="{00000000-0005-0000-0000-0000D91E0000}"/>
    <cellStyle name="40% - Accent6 8" xfId="30021" hidden="1" xr:uid="{00000000-0005-0000-0000-0000E41E0000}"/>
    <cellStyle name="40% - Accent6 8" xfId="31242" hidden="1" xr:uid="{00000000-0005-0000-0000-0000F11E0000}"/>
    <cellStyle name="40% - Accent6 8" xfId="31149" hidden="1" xr:uid="{00000000-0005-0000-0000-0000EF1E0000}"/>
    <cellStyle name="40% - Accent6 8" xfId="31272" hidden="1" xr:uid="{00000000-0005-0000-0000-0000F01E0000}"/>
    <cellStyle name="40% - Accent6 8" xfId="31087" hidden="1" xr:uid="{00000000-0005-0000-0000-0000EE1E0000}"/>
    <cellStyle name="40% - Accent6 8" xfId="10612" hidden="1" xr:uid="{00000000-0005-0000-0000-0000C81E0000}"/>
    <cellStyle name="40% - Accent6 8" xfId="6208" hidden="1" xr:uid="{00000000-0005-0000-0000-0000C91E0000}"/>
    <cellStyle name="40% - Accent6 8" xfId="31842" hidden="1" xr:uid="{00000000-0005-0000-0000-0000FF1E0000}"/>
    <cellStyle name="40% - Accent6 8" xfId="32494" hidden="1" xr:uid="{00000000-0005-0000-0000-0000F81E0000}"/>
    <cellStyle name="40% - Accent6 8" xfId="32218" hidden="1" xr:uid="{00000000-0005-0000-0000-0000F61E0000}"/>
    <cellStyle name="40% - Accent6 8" xfId="31993" hidden="1" xr:uid="{00000000-0005-0000-0000-0000F71E0000}"/>
    <cellStyle name="40% - Accent6 8" xfId="32140" hidden="1" xr:uid="{00000000-0005-0000-0000-0000F51E0000}"/>
    <cellStyle name="40% - Accent6 8" xfId="29756" hidden="1" xr:uid="{00000000-0005-0000-0000-0000E51E0000}"/>
    <cellStyle name="40% - Accent6 8" xfId="30266" hidden="1" xr:uid="{00000000-0005-0000-0000-0000E61E0000}"/>
    <cellStyle name="40% - Accent6 8" xfId="33682" hidden="1" xr:uid="{00000000-0005-0000-0000-0000051F0000}"/>
    <cellStyle name="40% - Accent6 8" xfId="4758" hidden="1" xr:uid="{00000000-0005-0000-0000-0000CF1E0000}"/>
    <cellStyle name="40% - Accent6 8" xfId="11338" hidden="1" xr:uid="{00000000-0005-0000-0000-0000CD1E0000}"/>
    <cellStyle name="40% - Accent6 8" xfId="16839" hidden="1" xr:uid="{00000000-0005-0000-0000-0000CE1E0000}"/>
    <cellStyle name="40% - Accent6 8" xfId="13616" hidden="1" xr:uid="{00000000-0005-0000-0000-0000CC1E0000}"/>
    <cellStyle name="40% - Accent6 8" xfId="30812" hidden="1" xr:uid="{00000000-0005-0000-0000-0000EC1E0000}"/>
    <cellStyle name="40% - Accent6 8" xfId="30890" hidden="1" xr:uid="{00000000-0005-0000-0000-0000ED1E0000}"/>
    <cellStyle name="40% - Accent6 8" xfId="32032" hidden="1" xr:uid="{00000000-0005-0000-0000-0000F91E0000}"/>
    <cellStyle name="40% - Accent6 8" xfId="24832" hidden="1" xr:uid="{00000000-0005-0000-0000-0000D61E0000}"/>
    <cellStyle name="40% - Accent6 8" xfId="22610" hidden="1" xr:uid="{00000000-0005-0000-0000-0000D41E0000}"/>
    <cellStyle name="40% - Accent6 8" xfId="22952" hidden="1" xr:uid="{00000000-0005-0000-0000-0000D51E0000}"/>
    <cellStyle name="40% - Accent6 8" xfId="21650" hidden="1" xr:uid="{00000000-0005-0000-0000-0000D31E0000}"/>
    <cellStyle name="40% - Accent6 8" xfId="33879" hidden="1" xr:uid="{00000000-0005-0000-0000-0000061F0000}"/>
    <cellStyle name="40% - Accent6 8" xfId="33941" hidden="1" xr:uid="{00000000-0005-0000-0000-0000071F0000}"/>
    <cellStyle name="40% - Accent6 8" xfId="29426" hidden="1" xr:uid="{00000000-0005-0000-0000-0000DE1E0000}"/>
    <cellStyle name="40% - Accent6 8" xfId="29201" hidden="1" xr:uid="{00000000-0005-0000-0000-0000DF1E0000}"/>
    <cellStyle name="40% - Accent6 8" xfId="30750" hidden="1" xr:uid="{00000000-0005-0000-0000-0000EB1E0000}"/>
    <cellStyle name="40% - Accent6 8" xfId="33267" hidden="1" xr:uid="{00000000-0005-0000-0000-0000011F0000}"/>
    <cellStyle name="40% - Accent6 8" xfId="33345" hidden="1" xr:uid="{00000000-0005-0000-0000-0000021F0000}"/>
    <cellStyle name="40% - Accent6 8" xfId="33542" hidden="1" xr:uid="{00000000-0005-0000-0000-0000031F0000}"/>
    <cellStyle name="40% - Accent6 8" xfId="33604" hidden="1" xr:uid="{00000000-0005-0000-0000-0000041F0000}"/>
    <cellStyle name="40% - Accent6 8" xfId="32548" hidden="1" xr:uid="{00000000-0005-0000-0000-0000FD1E0000}"/>
    <cellStyle name="40% - Accent6 8" xfId="31401" hidden="1" xr:uid="{00000000-0005-0000-0000-0000F21E0000}"/>
    <cellStyle name="40% - Accent6 8" xfId="32813" hidden="1" xr:uid="{00000000-0005-0000-0000-0000FC1E0000}"/>
    <cellStyle name="40% - Accent6 9" xfId="29015" hidden="1" xr:uid="{00000000-0005-0000-0000-00002F1F0000}"/>
    <cellStyle name="40% - Accent6 9" xfId="30433" hidden="1" xr:uid="{00000000-0005-0000-0000-0000301F0000}"/>
    <cellStyle name="40% - Accent6 9" xfId="30509" hidden="1" xr:uid="{00000000-0005-0000-0000-0000311F0000}"/>
    <cellStyle name="40% - Accent6 9" xfId="1497" hidden="1" xr:uid="{00000000-0005-0000-0000-00000B1F0000}"/>
    <cellStyle name="40% - Accent6 9" xfId="6721" hidden="1" xr:uid="{00000000-0005-0000-0000-00000C1F0000}"/>
    <cellStyle name="40% - Accent6 9" xfId="7046" hidden="1" xr:uid="{00000000-0005-0000-0000-00000D1F0000}"/>
    <cellStyle name="40% - Accent6 9" xfId="7391" hidden="1" xr:uid="{00000000-0005-0000-0000-00000E1F0000}"/>
    <cellStyle name="40% - Accent6 9" xfId="30924" hidden="1" xr:uid="{00000000-0005-0000-0000-0000351F0000}"/>
    <cellStyle name="40% - Accent6 9" xfId="31107" hidden="1" xr:uid="{00000000-0005-0000-0000-0000361F0000}"/>
    <cellStyle name="40% - Accent6 9" xfId="30846" hidden="1" xr:uid="{00000000-0005-0000-0000-0000341F0000}"/>
    <cellStyle name="40% - Accent6 9" xfId="5072" hidden="1" xr:uid="{00000000-0005-0000-0000-0000101F0000}"/>
    <cellStyle name="40% - Accent6 9" xfId="4486" hidden="1" xr:uid="{00000000-0005-0000-0000-0000111F0000}"/>
    <cellStyle name="40% - Accent6 9" xfId="13160" hidden="1" xr:uid="{00000000-0005-0000-0000-0000121F0000}"/>
    <cellStyle name="40% - Accent6 9" xfId="13484" hidden="1" xr:uid="{00000000-0005-0000-0000-0000131F0000}"/>
    <cellStyle name="40% - Accent6 9" xfId="30055" hidden="1" xr:uid="{00000000-0005-0000-0000-00002C1F0000}"/>
    <cellStyle name="40% - Accent6 9" xfId="29382" hidden="1" xr:uid="{00000000-0005-0000-0000-0000251F0000}"/>
    <cellStyle name="40% - Accent6 9" xfId="29461" hidden="1" xr:uid="{00000000-0005-0000-0000-0000261F0000}"/>
    <cellStyle name="40% - Accent6 9" xfId="29306" hidden="1" xr:uid="{00000000-0005-0000-0000-0000241F0000}"/>
    <cellStyle name="40% - Accent6 9" xfId="19241" hidden="1" xr:uid="{00000000-0005-0000-0000-0000181F0000}"/>
    <cellStyle name="40% - Accent6 9" xfId="19567" hidden="1" xr:uid="{00000000-0005-0000-0000-0000191F0000}"/>
    <cellStyle name="40% - Accent6 9" xfId="29901" hidden="1" xr:uid="{00000000-0005-0000-0000-00002A1F0000}"/>
    <cellStyle name="40% - Accent6 9" xfId="29977" hidden="1" xr:uid="{00000000-0005-0000-0000-00002B1F0000}"/>
    <cellStyle name="40% - Accent6 9" xfId="29017" hidden="1" xr:uid="{00000000-0005-0000-0000-0000291F0000}"/>
    <cellStyle name="40% - Accent6 9" xfId="23162" hidden="1" xr:uid="{00000000-0005-0000-0000-00001D1F0000}"/>
    <cellStyle name="40% - Accent6 9" xfId="25662" hidden="1" xr:uid="{00000000-0005-0000-0000-00001E1F0000}"/>
    <cellStyle name="40% - Accent6 9" xfId="31807" hidden="1" xr:uid="{00000000-0005-0000-0000-0000471F0000}"/>
    <cellStyle name="40% - Accent6 9" xfId="33225" hidden="1" xr:uid="{00000000-0005-0000-0000-0000481F0000}"/>
    <cellStyle name="40% - Accent6 9" xfId="31996" hidden="1" xr:uid="{00000000-0005-0000-0000-0000461F0000}"/>
    <cellStyle name="40% - Accent6 9" xfId="28643" hidden="1" xr:uid="{00000000-0005-0000-0000-0000221F0000}"/>
    <cellStyle name="40% - Accent6 9" xfId="28721" hidden="1" xr:uid="{00000000-0005-0000-0000-0000231F0000}"/>
    <cellStyle name="40% - Accent6 9" xfId="33716" hidden="1" xr:uid="{00000000-0005-0000-0000-00004D1F0000}"/>
    <cellStyle name="40% - Accent6 9" xfId="33899" hidden="1" xr:uid="{00000000-0005-0000-0000-00004E1F0000}"/>
    <cellStyle name="40% - Accent6 9" xfId="33975" hidden="1" xr:uid="{00000000-0005-0000-0000-00004F1F0000}"/>
    <cellStyle name="40% - Accent6 9" xfId="29517" hidden="1" xr:uid="{00000000-0005-0000-0000-0000271F0000}"/>
    <cellStyle name="40% - Accent6 9" xfId="29093" hidden="1" xr:uid="{00000000-0005-0000-0000-0000281F0000}"/>
    <cellStyle name="40% - Accent6 9" xfId="31809" hidden="1" xr:uid="{00000000-0005-0000-0000-0000411F0000}"/>
    <cellStyle name="40% - Accent6 9" xfId="31435" hidden="1" xr:uid="{00000000-0005-0000-0000-00003A1F0000}"/>
    <cellStyle name="40% - Accent6 9" xfId="31513" hidden="1" xr:uid="{00000000-0005-0000-0000-00003B1F0000}"/>
    <cellStyle name="40% - Accent6 9" xfId="31359" hidden="1" xr:uid="{00000000-0005-0000-0000-0000391F0000}"/>
    <cellStyle name="40% - Accent6 9" xfId="30106" hidden="1" xr:uid="{00000000-0005-0000-0000-00002D1F0000}"/>
    <cellStyle name="40% - Accent6 9" xfId="29204" hidden="1" xr:uid="{00000000-0005-0000-0000-00002E1F0000}"/>
    <cellStyle name="40% - Accent6 9" xfId="32309" hidden="1" xr:uid="{00000000-0005-0000-0000-00003F1F0000}"/>
    <cellStyle name="40% - Accent6 9" xfId="31885" hidden="1" xr:uid="{00000000-0005-0000-0000-0000401F0000}"/>
    <cellStyle name="40% - Accent6 9" xfId="32253" hidden="1" xr:uid="{00000000-0005-0000-0000-00003E1F0000}"/>
    <cellStyle name="40% - Accent6 9" xfId="30587" hidden="1" xr:uid="{00000000-0005-0000-0000-0000321F0000}"/>
    <cellStyle name="40% - Accent6 9" xfId="30770" hidden="1" xr:uid="{00000000-0005-0000-0000-0000331F0000}"/>
    <cellStyle name="40% - Accent6 9" xfId="14093" hidden="1" xr:uid="{00000000-0005-0000-0000-0000151F0000}"/>
    <cellStyle name="40% - Accent6 9" xfId="5964" hidden="1" xr:uid="{00000000-0005-0000-0000-0000161F0000}"/>
    <cellStyle name="40% - Accent6 9" xfId="13826" hidden="1" xr:uid="{00000000-0005-0000-0000-0000141F0000}"/>
    <cellStyle name="40% - Accent6 9" xfId="31183" hidden="1" xr:uid="{00000000-0005-0000-0000-0000371F0000}"/>
    <cellStyle name="40% - Accent6 9" xfId="31285" hidden="1" xr:uid="{00000000-0005-0000-0000-0000381F0000}"/>
    <cellStyle name="40% - Accent6 9" xfId="831" hidden="1" xr:uid="{00000000-0005-0000-0000-0000091F0000}"/>
    <cellStyle name="40% - Accent6 9" xfId="1155" hidden="1" xr:uid="{00000000-0005-0000-0000-00000A1F0000}"/>
    <cellStyle name="40% - Accent6 9" xfId="509" hidden="1" xr:uid="{00000000-0005-0000-0000-0000081F0000}"/>
    <cellStyle name="40% - Accent6 9" xfId="32098" hidden="1" xr:uid="{00000000-0005-0000-0000-00003C1F0000}"/>
    <cellStyle name="40% - Accent6 9" xfId="32174" hidden="1" xr:uid="{00000000-0005-0000-0000-00003D1F0000}"/>
    <cellStyle name="40% - Accent6 9" xfId="7707" hidden="1" xr:uid="{00000000-0005-0000-0000-00000F1F0000}"/>
    <cellStyle name="40% - Accent6 9" xfId="28493" hidden="1" xr:uid="{00000000-0005-0000-0000-0000201F0000}"/>
    <cellStyle name="40% - Accent6 9" xfId="28567" hidden="1" xr:uid="{00000000-0005-0000-0000-0000211F0000}"/>
    <cellStyle name="40% - Accent6 9" xfId="25986" hidden="1" xr:uid="{00000000-0005-0000-0000-00001F1F0000}"/>
    <cellStyle name="40% - Accent6 9" xfId="32693" hidden="1" xr:uid="{00000000-0005-0000-0000-0000421F0000}"/>
    <cellStyle name="40% - Accent6 9" xfId="32769" hidden="1" xr:uid="{00000000-0005-0000-0000-0000431F0000}"/>
    <cellStyle name="40% - Accent6 9" xfId="32847" hidden="1" xr:uid="{00000000-0005-0000-0000-0000441F0000}"/>
    <cellStyle name="40% - Accent6 9" xfId="32898" hidden="1" xr:uid="{00000000-0005-0000-0000-0000451F0000}"/>
    <cellStyle name="40% - Accent6 9" xfId="4451" hidden="1" xr:uid="{00000000-0005-0000-0000-0000171F0000}"/>
    <cellStyle name="40% - Accent6 9" xfId="33301" hidden="1" xr:uid="{00000000-0005-0000-0000-0000491F0000}"/>
    <cellStyle name="40% - Accent6 9" xfId="33379" hidden="1" xr:uid="{00000000-0005-0000-0000-00004A1F0000}"/>
    <cellStyle name="40% - Accent6 9" xfId="33562" hidden="1" xr:uid="{00000000-0005-0000-0000-00004B1F0000}"/>
    <cellStyle name="40% - Accent6 9" xfId="33638" hidden="1" xr:uid="{00000000-0005-0000-0000-00004C1F0000}"/>
    <cellStyle name="40% - Accent6 9" xfId="22494" hidden="1" xr:uid="{00000000-0005-0000-0000-00001B1F0000}"/>
    <cellStyle name="40% - Accent6 9" xfId="22820" hidden="1" xr:uid="{00000000-0005-0000-0000-00001C1F0000}"/>
    <cellStyle name="40% - Accent6 9" xfId="19909" hidden="1" xr:uid="{00000000-0005-0000-0000-00001A1F0000}"/>
    <cellStyle name="60% - Accent1" xfId="27433" builtinId="32" hidden="1" customBuiltin="1"/>
    <cellStyle name="60% - Accent1" xfId="27303" builtinId="32" hidden="1" customBuiltin="1"/>
    <cellStyle name="60% - Accent1" xfId="71" builtinId="32" hidden="1" customBuiltin="1"/>
    <cellStyle name="60% - Accent1" xfId="596" builtinId="32" hidden="1" customBuiltin="1"/>
    <cellStyle name="60% - Accent1" xfId="27406" builtinId="32" hidden="1" customBuiltin="1"/>
    <cellStyle name="60% - Accent1" xfId="16470" builtinId="32" hidden="1" customBuiltin="1"/>
    <cellStyle name="60% - Accent1" xfId="647" builtinId="32" hidden="1" customBuiltin="1"/>
    <cellStyle name="60% - Accent1" xfId="432" builtinId="32" hidden="1" customBuiltin="1"/>
    <cellStyle name="60% - Accent1" xfId="262" builtinId="32" hidden="1" customBuiltin="1"/>
    <cellStyle name="60% - Accent1" xfId="25832" builtinId="32" hidden="1" customBuiltin="1"/>
    <cellStyle name="60% - Accent1" xfId="17727" builtinId="32" hidden="1" customBuiltin="1"/>
    <cellStyle name="60% - Accent1" xfId="17157" builtinId="32" hidden="1" customBuiltin="1"/>
    <cellStyle name="60% - Accent1" xfId="16944" builtinId="32" hidden="1" customBuiltin="1"/>
    <cellStyle name="60% - Accent1" xfId="16491" builtinId="32" hidden="1" customBuiltin="1"/>
    <cellStyle name="60% - Accent1" xfId="16514" builtinId="32" hidden="1" customBuiltin="1"/>
    <cellStyle name="60% - Accent1" xfId="16544" builtinId="32" hidden="1" customBuiltin="1"/>
    <cellStyle name="60% - Accent1" xfId="16580" builtinId="32" hidden="1" customBuiltin="1"/>
    <cellStyle name="60% - Accent1" xfId="16610" builtinId="32" hidden="1" customBuiltin="1"/>
    <cellStyle name="60% - Accent1" xfId="16643" builtinId="32" hidden="1" customBuiltin="1"/>
    <cellStyle name="60% - Accent1" xfId="16567" builtinId="32" hidden="1" customBuiltin="1"/>
    <cellStyle name="60% - Accent1" xfId="16595" builtinId="32" hidden="1" customBuiltin="1"/>
    <cellStyle name="60% - Accent1" xfId="16765" builtinId="32" hidden="1" customBuiltin="1"/>
    <cellStyle name="60% - Accent1" xfId="16817" builtinId="32" hidden="1" customBuiltin="1"/>
    <cellStyle name="60% - Accent1" xfId="14036" builtinId="32" hidden="1" customBuiltin="1"/>
    <cellStyle name="60% - Accent1" xfId="12449" builtinId="32" hidden="1" customBuiltin="1"/>
    <cellStyle name="60% - Accent1" xfId="16977" builtinId="32" hidden="1" customBuiltin="1"/>
    <cellStyle name="60% - Accent1" xfId="149" builtinId="32" hidden="1" customBuiltin="1"/>
    <cellStyle name="60% - Accent1" xfId="27345" builtinId="32" hidden="1" customBuiltin="1"/>
    <cellStyle name="60% - Accent1" xfId="16401" builtinId="32" hidden="1" customBuiltin="1"/>
    <cellStyle name="60% - Accent1" xfId="16428" builtinId="32" hidden="1" customBuiltin="1"/>
    <cellStyle name="60% - Accent1" xfId="14059" builtinId="32" hidden="1" customBuiltin="1"/>
    <cellStyle name="60% - Accent1" xfId="5529" builtinId="32" hidden="1" customBuiltin="1"/>
    <cellStyle name="60% - Accent1" xfId="16023" builtinId="32" hidden="1" customBuiltin="1"/>
    <cellStyle name="60% - Accent1" xfId="14317" builtinId="32" hidden="1" customBuiltin="1"/>
    <cellStyle name="60% - Accent1" xfId="13444" builtinId="32" hidden="1" customBuiltin="1"/>
    <cellStyle name="60% - Accent1" xfId="24868" builtinId="32" hidden="1" customBuiltin="1"/>
    <cellStyle name="60% - Accent1" xfId="16003" builtinId="32" hidden="1" customBuiltin="1"/>
    <cellStyle name="60% - Accent1" xfId="15900" builtinId="32" hidden="1" customBuiltin="1"/>
    <cellStyle name="60% - Accent1" xfId="16037" builtinId="32" hidden="1" customBuiltin="1"/>
    <cellStyle name="60% - Accent1" xfId="16068" builtinId="32" hidden="1" customBuiltin="1"/>
    <cellStyle name="60% - Accent1" xfId="16134" builtinId="32" hidden="1" customBuiltin="1"/>
    <cellStyle name="60% - Accent1" xfId="16165" builtinId="32" hidden="1" customBuiltin="1"/>
    <cellStyle name="60% - Accent1" xfId="16185" builtinId="32" hidden="1" customBuiltin="1"/>
    <cellStyle name="60% - Accent1" xfId="16214" builtinId="32" hidden="1" customBuiltin="1"/>
    <cellStyle name="60% - Accent1" xfId="16238" builtinId="32" hidden="1" customBuiltin="1"/>
    <cellStyle name="60% - Accent1" xfId="16113" builtinId="32" hidden="1" customBuiltin="1"/>
    <cellStyle name="60% - Accent1" xfId="16310" builtinId="32" hidden="1" customBuiltin="1"/>
    <cellStyle name="60% - Accent1" xfId="28410" builtinId="32" hidden="1" customBuiltin="1"/>
    <cellStyle name="60% - Accent1" xfId="28275" builtinId="32" hidden="1" customBuiltin="1"/>
    <cellStyle name="60% - Accent1" xfId="14577" builtinId="32" hidden="1" customBuiltin="1"/>
    <cellStyle name="60% - Accent1" xfId="16264" builtinId="32" hidden="1" customBuiltin="1"/>
    <cellStyle name="60% - Accent1" xfId="28346" builtinId="32" hidden="1" customBuiltin="1"/>
    <cellStyle name="60% - Accent1" xfId="27801" builtinId="32" hidden="1" customBuiltin="1"/>
    <cellStyle name="60% - Accent1" xfId="8293" builtinId="32" hidden="1" customBuiltin="1"/>
    <cellStyle name="60% - Accent1" xfId="5161" builtinId="32" hidden="1" customBuiltin="1"/>
    <cellStyle name="60% - Accent1" xfId="14527" builtinId="32" hidden="1" customBuiltin="1"/>
    <cellStyle name="60% - Accent1" xfId="11903" builtinId="32" hidden="1" customBuiltin="1"/>
    <cellStyle name="60% - Accent1" xfId="16718" builtinId="32" hidden="1" customBuiltin="1"/>
    <cellStyle name="60% - Accent1" xfId="16964" builtinId="32" hidden="1" customBuiltin="1"/>
    <cellStyle name="60% - Accent1" xfId="20756" builtinId="32" hidden="1" customBuiltin="1"/>
    <cellStyle name="60% - Accent1" xfId="19925" builtinId="32" hidden="1" customBuiltin="1"/>
    <cellStyle name="60% - Accent1" xfId="7724" builtinId="32" hidden="1" customBuiltin="1"/>
    <cellStyle name="60% - Accent1" xfId="24335" builtinId="32" hidden="1" customBuiltin="1"/>
    <cellStyle name="60% - Accent1" xfId="23950" builtinId="32" hidden="1" customBuiltin="1"/>
    <cellStyle name="60% - Accent1" xfId="23178" builtinId="32" hidden="1" customBuiltin="1"/>
    <cellStyle name="60% - Accent1" xfId="22586" builtinId="32" hidden="1" customBuiltin="1"/>
    <cellStyle name="60% - Accent1" xfId="21971" builtinId="32" hidden="1" customBuiltin="1"/>
    <cellStyle name="60% - Accent1" xfId="17399" builtinId="32" hidden="1" customBuiltin="1"/>
    <cellStyle name="60% - Accent1" xfId="15744" builtinId="32" hidden="1" customBuiltin="1"/>
    <cellStyle name="60% - Accent1" xfId="7627" builtinId="32" hidden="1" customBuiltin="1"/>
    <cellStyle name="60% - Accent1" xfId="25815" builtinId="32" hidden="1" customBuiltin="1"/>
    <cellStyle name="60% - Accent1" xfId="20071" builtinId="32" hidden="1" customBuiltin="1"/>
    <cellStyle name="60% - Accent1" xfId="22682" builtinId="32" hidden="1" customBuiltin="1"/>
    <cellStyle name="60% - Accent1" xfId="8456" builtinId="32" hidden="1" customBuiltin="1"/>
    <cellStyle name="60% - Accent1" xfId="19381" builtinId="32" hidden="1" customBuiltin="1"/>
    <cellStyle name="60% - Accent1" xfId="5166" builtinId="32" hidden="1" customBuiltin="1"/>
    <cellStyle name="60% - Accent1" xfId="18844" builtinId="32" hidden="1" customBuiltin="1"/>
    <cellStyle name="60% - Accent1" xfId="18323" builtinId="32" hidden="1" customBuiltin="1"/>
    <cellStyle name="60% - Accent1" xfId="17851" builtinId="32" hidden="1" customBuiltin="1"/>
    <cellStyle name="60% - Accent1" xfId="26874" builtinId="32" hidden="1" customBuiltin="1"/>
    <cellStyle name="60% - Accent1" xfId="26390" builtinId="32" hidden="1" customBuiltin="1"/>
    <cellStyle name="60% - Accent1" xfId="21592" builtinId="32" hidden="1" customBuiltin="1"/>
    <cellStyle name="60% - Accent1" xfId="21072" builtinId="32" hidden="1" customBuiltin="1"/>
    <cellStyle name="60% - Accent1" xfId="12582" builtinId="32" hidden="1" customBuiltin="1"/>
    <cellStyle name="60% - Accent1" xfId="25179" builtinId="32" hidden="1" customBuiltin="1"/>
    <cellStyle name="60% - Accent1" xfId="23518" builtinId="32" hidden="1" customBuiltin="1"/>
    <cellStyle name="60% - Accent1" xfId="9493" builtinId="32" hidden="1" customBuiltin="1"/>
    <cellStyle name="60% - Accent1" xfId="7629" builtinId="32" hidden="1" customBuiltin="1"/>
    <cellStyle name="60% - Accent1" xfId="27377" builtinId="32" hidden="1" customBuiltin="1"/>
    <cellStyle name="60% - Accent1" xfId="25252" builtinId="32" hidden="1" customBuiltin="1"/>
    <cellStyle name="60% - Accent1" xfId="1549" builtinId="32" hidden="1" customBuiltin="1"/>
    <cellStyle name="60% - Accent1" xfId="7235" builtinId="32" hidden="1" customBuiltin="1"/>
    <cellStyle name="60% - Accent1" xfId="7372" builtinId="32" hidden="1" customBuiltin="1"/>
    <cellStyle name="60% - Accent1" xfId="7524" builtinId="32" hidden="1" customBuiltin="1"/>
    <cellStyle name="60% - Accent1" xfId="7977" builtinId="32" hidden="1" customBuiltin="1"/>
    <cellStyle name="60% - Accent1" xfId="7998" builtinId="32" hidden="1" customBuiltin="1"/>
    <cellStyle name="60% - Accent1" xfId="8109" builtinId="32" hidden="1" customBuiltin="1"/>
    <cellStyle name="60% - Accent1" xfId="8575" builtinId="32" hidden="1" customBuiltin="1"/>
    <cellStyle name="60% - Accent1" xfId="8598" builtinId="32" hidden="1" customBuiltin="1"/>
    <cellStyle name="60% - Accent1" xfId="8626" builtinId="32" hidden="1" customBuiltin="1"/>
    <cellStyle name="60% - Accent1" xfId="8650" builtinId="32" hidden="1" customBuiltin="1"/>
    <cellStyle name="60% - Accent1" xfId="8556" builtinId="32" hidden="1" customBuiltin="1"/>
    <cellStyle name="60% - Accent1" xfId="8742" builtinId="32" hidden="1" customBuiltin="1"/>
    <cellStyle name="60% - Accent1" xfId="8778" builtinId="32" hidden="1" customBuiltin="1"/>
    <cellStyle name="60% - Accent1" xfId="8810" builtinId="32" hidden="1" customBuiltin="1"/>
    <cellStyle name="60% - Accent1" xfId="8698" builtinId="32" hidden="1" customBuiltin="1"/>
    <cellStyle name="60% - Accent1" xfId="8727" builtinId="32" hidden="1" customBuiltin="1"/>
    <cellStyle name="60% - Accent1" xfId="8889" builtinId="32" hidden="1" customBuiltin="1"/>
    <cellStyle name="60% - Accent1" xfId="8913" builtinId="32" hidden="1" customBuiltin="1"/>
    <cellStyle name="60% - Accent1" xfId="8937" builtinId="32" hidden="1" customBuiltin="1"/>
    <cellStyle name="60% - Accent1" xfId="8788" builtinId="32" hidden="1" customBuiltin="1"/>
    <cellStyle name="60% - Accent1" xfId="9016" builtinId="32" hidden="1" customBuiltin="1"/>
    <cellStyle name="60% - Accent1" xfId="9049" builtinId="32" hidden="1" customBuiltin="1"/>
    <cellStyle name="60% - Accent1" xfId="9080" builtinId="32" hidden="1" customBuiltin="1"/>
    <cellStyle name="60% - Accent1" xfId="7351" builtinId="32" hidden="1" customBuiltin="1"/>
    <cellStyle name="60% - Accent1" xfId="15735" builtinId="32" hidden="1" customBuiltin="1"/>
    <cellStyle name="60% - Accent1" xfId="20539" builtinId="32" hidden="1" customBuiltin="1"/>
    <cellStyle name="60% - Accent1" xfId="19839" builtinId="32" hidden="1" customBuiltin="1"/>
    <cellStyle name="60% - Accent1" xfId="19333" builtinId="32" hidden="1" customBuiltin="1"/>
    <cellStyle name="60% - Accent1" xfId="18961" builtinId="32" hidden="1" customBuiltin="1"/>
    <cellStyle name="60% - Accent1" xfId="17771" builtinId="32" hidden="1" customBuiltin="1"/>
    <cellStyle name="60% - Accent1" xfId="27146" builtinId="32" hidden="1" customBuiltin="1"/>
    <cellStyle name="60% - Accent1" xfId="26746" builtinId="32" hidden="1" customBuiltin="1"/>
    <cellStyle name="60% - Accent1" xfId="25752" builtinId="32" hidden="1" customBuiltin="1"/>
    <cellStyle name="60% - Accent1" xfId="20086" builtinId="32" hidden="1" customBuiltin="1"/>
    <cellStyle name="60% - Accent1" xfId="25352" builtinId="32" hidden="1" customBuiltin="1"/>
    <cellStyle name="60% - Accent1" xfId="24211" builtinId="32" hidden="1" customBuiltin="1"/>
    <cellStyle name="60% - Accent1" xfId="23801" builtinId="32" hidden="1" customBuiltin="1"/>
    <cellStyle name="60% - Accent1" xfId="23143" builtinId="32" hidden="1" customBuiltin="1"/>
    <cellStyle name="60% - Accent1" xfId="21292" builtinId="32" hidden="1" customBuiltin="1"/>
    <cellStyle name="60% - Accent1" xfId="22279" builtinId="32" hidden="1" customBuiltin="1"/>
    <cellStyle name="60% - Accent1" xfId="21869" builtinId="32" hidden="1" customBuiltin="1"/>
    <cellStyle name="60% - Accent1" xfId="20304" builtinId="32" hidden="1" customBuiltin="1"/>
    <cellStyle name="60% - Accent1" xfId="21095" builtinId="32" hidden="1" customBuiltin="1"/>
    <cellStyle name="60% - Accent1" xfId="7408" builtinId="32" hidden="1" customBuiltin="1"/>
    <cellStyle name="60% - Accent1" xfId="299" builtinId="32" hidden="1" customBuiltin="1"/>
    <cellStyle name="60% - Accent1" xfId="2113" builtinId="32" hidden="1" customBuiltin="1"/>
    <cellStyle name="60% - Accent1" xfId="1311" builtinId="32" hidden="1" customBuiltin="1"/>
    <cellStyle name="60% - Accent1" xfId="8891" builtinId="32" hidden="1" customBuiltin="1"/>
    <cellStyle name="60% - Accent1" xfId="4959" builtinId="32" hidden="1" customBuiltin="1"/>
    <cellStyle name="60% - Accent1" xfId="6005" builtinId="32" hidden="1" customBuiltin="1"/>
    <cellStyle name="60% - Accent1" xfId="4672" builtinId="32" hidden="1" customBuiltin="1"/>
    <cellStyle name="60% - Accent1" xfId="5747" builtinId="32" hidden="1" customBuiltin="1"/>
    <cellStyle name="60% - Accent1" xfId="11998" builtinId="32" hidden="1" customBuiltin="1"/>
    <cellStyle name="60% - Accent1" xfId="11551" builtinId="32" hidden="1" customBuiltin="1"/>
    <cellStyle name="60% - Accent1" xfId="13141" builtinId="32" hidden="1" customBuiltin="1"/>
    <cellStyle name="60% - Accent1" xfId="13179" builtinId="32" hidden="1" customBuiltin="1"/>
    <cellStyle name="60% - Accent1" xfId="13215" builtinId="32" hidden="1" customBuiltin="1"/>
    <cellStyle name="60% - Accent1" xfId="5837" builtinId="32" hidden="1" customBuiltin="1"/>
    <cellStyle name="60% - Accent1" xfId="13414" builtinId="32" hidden="1" customBuiltin="1"/>
    <cellStyle name="60% - Accent1" xfId="13298" builtinId="32" hidden="1" customBuiltin="1"/>
    <cellStyle name="60% - Accent1" xfId="13330" builtinId="32" hidden="1" customBuiltin="1"/>
    <cellStyle name="60% - Accent1" xfId="13500" builtinId="32" hidden="1" customBuiltin="1"/>
    <cellStyle name="60% - Accent1" xfId="13536" builtinId="32" hidden="1" customBuiltin="1"/>
    <cellStyle name="60% - Accent1" xfId="13570" builtinId="32" hidden="1" customBuiltin="1"/>
    <cellStyle name="60% - Accent1" xfId="13610" builtinId="32" hidden="1" customBuiltin="1"/>
    <cellStyle name="60% - Accent1" xfId="13688" builtinId="32" hidden="1" customBuiltin="1"/>
    <cellStyle name="60% - Accent1" xfId="13723" builtinId="32" hidden="1" customBuiltin="1"/>
    <cellStyle name="60% - Accent1" xfId="13756" builtinId="32" hidden="1" customBuiltin="1"/>
    <cellStyle name="60% - Accent1" xfId="13786" builtinId="32" hidden="1" customBuiltin="1"/>
    <cellStyle name="60% - Accent1" xfId="13807" builtinId="32" hidden="1" customBuiltin="1"/>
    <cellStyle name="60% - Accent1" xfId="13878" builtinId="32" hidden="1" customBuiltin="1"/>
    <cellStyle name="60% - Accent1" xfId="13957" builtinId="32" hidden="1" customBuiltin="1"/>
    <cellStyle name="60% - Accent1" xfId="14338" builtinId="32" hidden="1" customBuiltin="1"/>
    <cellStyle name="60% - Accent1" xfId="14382" builtinId="32" hidden="1" customBuiltin="1"/>
    <cellStyle name="60% - Accent1" xfId="17024" builtinId="32" hidden="1" customBuiltin="1"/>
    <cellStyle name="60% - Accent1" xfId="9138" builtinId="32" hidden="1" customBuiltin="1"/>
    <cellStyle name="60% - Accent1" xfId="13346" builtinId="32" hidden="1" customBuiltin="1"/>
    <cellStyle name="60% - Accent1" xfId="26264" builtinId="32" hidden="1" customBuiltin="1"/>
    <cellStyle name="60% - Accent1" xfId="8044" builtinId="32" hidden="1" customBuiltin="1"/>
    <cellStyle name="60% - Accent1" xfId="6445" builtinId="32" hidden="1" customBuiltin="1"/>
    <cellStyle name="60% - Accent1" xfId="14898" builtinId="32" hidden="1" customBuiltin="1"/>
    <cellStyle name="60% - Accent1" xfId="10080" builtinId="32" hidden="1" customBuiltin="1"/>
    <cellStyle name="60% - Accent1" xfId="23868" builtinId="32" hidden="1" customBuiltin="1"/>
    <cellStyle name="60% - Accent1" xfId="12480" builtinId="32" hidden="1" customBuiltin="1"/>
    <cellStyle name="60% - Accent1" xfId="2519" builtinId="32" hidden="1" customBuiltin="1"/>
    <cellStyle name="60% - Accent1" xfId="2389" builtinId="32" hidden="1" customBuiltin="1"/>
    <cellStyle name="60% - Accent1" xfId="2416" builtinId="32" hidden="1" customBuiltin="1"/>
    <cellStyle name="60% - Accent1" xfId="2557" builtinId="32" hidden="1" customBuiltin="1"/>
    <cellStyle name="60% - Accent1" xfId="2579" builtinId="32" hidden="1" customBuiltin="1"/>
    <cellStyle name="60% - Accent1" xfId="2626" builtinId="32" hidden="1" customBuiltin="1"/>
    <cellStyle name="60% - Accent1" xfId="2662" builtinId="32" hidden="1" customBuiltin="1"/>
    <cellStyle name="60% - Accent1" xfId="2691" builtinId="32" hidden="1" customBuiltin="1"/>
    <cellStyle name="60% - Accent1" xfId="2723" builtinId="32" hidden="1" customBuiltin="1"/>
    <cellStyle name="60% - Accent1" xfId="2752" builtinId="32" hidden="1" customBuiltin="1"/>
    <cellStyle name="60% - Accent1" xfId="2649" builtinId="32" hidden="1" customBuiltin="1"/>
    <cellStyle name="60% - Accent1" xfId="2817" builtinId="32" hidden="1" customBuiltin="1"/>
    <cellStyle name="60% - Accent1" xfId="2839" builtinId="32" hidden="1" customBuiltin="1"/>
    <cellStyle name="60% - Accent1" xfId="2884" builtinId="32" hidden="1" customBuiltin="1"/>
    <cellStyle name="60% - Accent1" xfId="1882" builtinId="32" hidden="1" customBuiltin="1"/>
    <cellStyle name="60% - Accent1" xfId="1892" builtinId="32" hidden="1" customBuiltin="1"/>
    <cellStyle name="60% - Accent1" xfId="1975" builtinId="32" hidden="1" customBuiltin="1"/>
    <cellStyle name="60% - Accent1" xfId="1894" builtinId="32" hidden="1" customBuiltin="1"/>
    <cellStyle name="60% - Accent1" xfId="3054" builtinId="32" hidden="1" customBuiltin="1"/>
    <cellStyle name="60% - Accent1" xfId="3098" builtinId="32" hidden="1" customBuiltin="1"/>
    <cellStyle name="60% - Accent1" xfId="3119" builtinId="32" hidden="1" customBuiltin="1"/>
    <cellStyle name="60% - Accent1" xfId="3016" builtinId="32" hidden="1" customBuiltin="1"/>
    <cellStyle name="60% - Accent1" xfId="3152" builtinId="32" hidden="1" customBuiltin="1"/>
    <cellStyle name="60% - Accent1" xfId="3182" builtinId="32" hidden="1" customBuiltin="1"/>
    <cellStyle name="60% - Accent1" xfId="3217" builtinId="32" hidden="1" customBuiltin="1"/>
    <cellStyle name="60% - Accent1" xfId="3277" builtinId="32" hidden="1" customBuiltin="1"/>
    <cellStyle name="60% - Accent1" xfId="3167" builtinId="32" hidden="1" customBuiltin="1"/>
    <cellStyle name="60% - Accent1" xfId="3320" builtinId="32" hidden="1" customBuiltin="1"/>
    <cellStyle name="60% - Accent1" xfId="3362" builtinId="32" hidden="1" customBuiltin="1"/>
    <cellStyle name="60% - Accent1" xfId="3432" builtinId="32" hidden="1" customBuiltin="1"/>
    <cellStyle name="60% - Accent1" xfId="3464" builtinId="32" hidden="1" customBuiltin="1"/>
    <cellStyle name="60% - Accent1" xfId="1085" builtinId="32" hidden="1" customBuiltin="1"/>
    <cellStyle name="60% - Accent1" xfId="3033" builtinId="32" hidden="1" customBuiltin="1"/>
    <cellStyle name="60% - Accent1" xfId="2316" builtinId="32" hidden="1" customBuiltin="1"/>
    <cellStyle name="60% - Accent1" xfId="9365" builtinId="32" hidden="1" customBuiltin="1"/>
    <cellStyle name="60% - Accent1" xfId="8065" builtinId="32" hidden="1" customBuiltin="1"/>
    <cellStyle name="60% - Accent1" xfId="3535" builtinId="32" hidden="1" customBuiltin="1"/>
    <cellStyle name="60% - Accent1" xfId="15236" builtinId="32" hidden="1" customBuiltin="1"/>
    <cellStyle name="60% - Accent1" xfId="13640" builtinId="32" hidden="1" customBuiltin="1"/>
    <cellStyle name="60% - Accent1" xfId="6085" builtinId="32" hidden="1" customBuiltin="1"/>
    <cellStyle name="60% - Accent1" xfId="4790" builtinId="32" hidden="1" customBuiltin="1"/>
    <cellStyle name="60% - Accent1" xfId="4419" builtinId="32" hidden="1" customBuiltin="1"/>
    <cellStyle name="60% - Accent1" xfId="4411" builtinId="32" hidden="1" customBuiltin="1"/>
    <cellStyle name="60% - Accent1" xfId="7790" builtinId="32" hidden="1" customBuiltin="1"/>
    <cellStyle name="60% - Accent1" xfId="4825" builtinId="32" hidden="1" customBuiltin="1"/>
    <cellStyle name="60% - Accent1" xfId="10865" builtinId="32" hidden="1" customBuiltin="1"/>
    <cellStyle name="60% - Accent1" xfId="5823" builtinId="32" hidden="1" customBuiltin="1"/>
    <cellStyle name="60% - Accent1" xfId="6153" builtinId="32" hidden="1" customBuiltin="1"/>
    <cellStyle name="60% - Accent1" xfId="7750" builtinId="32" hidden="1" customBuiltin="1"/>
    <cellStyle name="60% - Accent1" xfId="10651" builtinId="32" hidden="1" customBuiltin="1"/>
    <cellStyle name="60% - Accent1" xfId="10759" builtinId="32" hidden="1" customBuiltin="1"/>
    <cellStyle name="60% - Accent1" xfId="10735" builtinId="32" hidden="1" customBuiltin="1"/>
    <cellStyle name="60% - Accent1" xfId="10703" builtinId="32" hidden="1" customBuiltin="1"/>
    <cellStyle name="60% - Accent1" xfId="10701" builtinId="32" hidden="1" customBuiltin="1"/>
    <cellStyle name="60% - Accent1" xfId="5812" builtinId="32" hidden="1" customBuiltin="1"/>
    <cellStyle name="60% - Accent1" xfId="5014" builtinId="32" hidden="1" customBuiltin="1"/>
    <cellStyle name="60% - Accent1" xfId="5105" builtinId="32" hidden="1" customBuiltin="1"/>
    <cellStyle name="60% - Accent1" xfId="4740" builtinId="32" hidden="1" customBuiltin="1"/>
    <cellStyle name="60% - Accent1" xfId="4739" builtinId="32" hidden="1" customBuiltin="1"/>
    <cellStyle name="60% - Accent1" xfId="5797" builtinId="32" hidden="1" customBuiltin="1"/>
    <cellStyle name="60% - Accent1" xfId="5144" builtinId="32" hidden="1" customBuiltin="1"/>
    <cellStyle name="60% - Accent1" xfId="4380" builtinId="32" hidden="1" customBuiltin="1"/>
    <cellStyle name="60% - Accent1" xfId="4367" builtinId="32" hidden="1" customBuiltin="1"/>
    <cellStyle name="60% - Accent1" xfId="6189" builtinId="32" hidden="1" customBuiltin="1"/>
    <cellStyle name="60% - Accent1" xfId="4982" builtinId="32" hidden="1" customBuiltin="1"/>
    <cellStyle name="60% - Accent1" xfId="6282" builtinId="32" hidden="1" customBuiltin="1"/>
    <cellStyle name="60% - Accent1" xfId="5986" builtinId="32" hidden="1" customBuiltin="1"/>
    <cellStyle name="60% - Accent1" xfId="9058" builtinId="32" hidden="1" customBuiltin="1"/>
    <cellStyle name="60% - Accent1" xfId="4352" builtinId="32" hidden="1" customBuiltin="1"/>
    <cellStyle name="60% - Accent1" xfId="9130" builtinId="32" hidden="1" customBuiltin="1"/>
    <cellStyle name="60% - Accent1" xfId="11047" builtinId="32" hidden="1" customBuiltin="1"/>
    <cellStyle name="60% - Accent1" xfId="11104" builtinId="32" hidden="1" customBuiltin="1"/>
    <cellStyle name="60% - Accent1" xfId="11130" builtinId="32" hidden="1" customBuiltin="1"/>
    <cellStyle name="60% - Accent1" xfId="11000" builtinId="32" hidden="1" customBuiltin="1"/>
    <cellStyle name="60% - Accent1" xfId="11279" builtinId="32" hidden="1" customBuiltin="1"/>
    <cellStyle name="60% - Accent1" xfId="11310" builtinId="32" hidden="1" customBuiltin="1"/>
    <cellStyle name="60% - Accent1" xfId="11160" builtinId="32" hidden="1" customBuiltin="1"/>
    <cellStyle name="60% - Accent1" xfId="11192" builtinId="32" hidden="1" customBuiltin="1"/>
    <cellStyle name="60% - Accent1" xfId="11330" builtinId="32" hidden="1" customBuiltin="1"/>
    <cellStyle name="60% - Accent1" xfId="11362" builtinId="32" hidden="1" customBuiltin="1"/>
    <cellStyle name="60% - Accent1" xfId="11392" builtinId="32" hidden="1" customBuiltin="1"/>
    <cellStyle name="60% - Accent1" xfId="11418" builtinId="32" hidden="1" customBuiltin="1"/>
    <cellStyle name="60% - Accent1" xfId="11504" builtinId="32" hidden="1" customBuiltin="1"/>
    <cellStyle name="60% - Accent1" xfId="11569" builtinId="32" hidden="1" customBuiltin="1"/>
    <cellStyle name="60% - Accent1" xfId="11597" builtinId="32" hidden="1" customBuiltin="1"/>
    <cellStyle name="60% - Accent1" xfId="11457" builtinId="32" hidden="1" customBuiltin="1"/>
    <cellStyle name="60% - Accent1" xfId="11669" builtinId="32" hidden="1" customBuiltin="1"/>
    <cellStyle name="60% - Accent1" xfId="11697" builtinId="32" hidden="1" customBuiltin="1"/>
    <cellStyle name="60% - Accent1" xfId="11728" builtinId="32" hidden="1" customBuiltin="1"/>
    <cellStyle name="60% - Accent1" xfId="11771" builtinId="32" hidden="1" customBuiltin="1"/>
    <cellStyle name="60% - Accent1" xfId="11893" builtinId="32" hidden="1" customBuiltin="1"/>
    <cellStyle name="60% - Accent1" xfId="11756" builtinId="32" hidden="1" customBuiltin="1"/>
    <cellStyle name="60% - Accent1" xfId="11787" builtinId="32" hidden="1" customBuiltin="1"/>
    <cellStyle name="60% - Accent1" xfId="11912" builtinId="32" hidden="1" customBuiltin="1"/>
    <cellStyle name="60% - Accent1" xfId="11938" builtinId="32" hidden="1" customBuiltin="1"/>
    <cellStyle name="60% - Accent1" xfId="12023" builtinId="32" hidden="1" customBuiltin="1"/>
    <cellStyle name="60% - Accent1" xfId="9124" builtinId="32" hidden="1" customBuiltin="1"/>
    <cellStyle name="60% - Accent1" xfId="10956" builtinId="32" hidden="1" customBuiltin="1"/>
    <cellStyle name="60% - Accent1" xfId="5367" builtinId="32" hidden="1" customBuiltin="1"/>
    <cellStyle name="60% - Accent1" xfId="4862" builtinId="32" hidden="1" customBuiltin="1"/>
    <cellStyle name="60% - Accent1" xfId="12174" builtinId="32" hidden="1" customBuiltin="1"/>
    <cellStyle name="60% - Accent1" xfId="12239" builtinId="32" hidden="1" customBuiltin="1"/>
    <cellStyle name="60% - Accent1" xfId="12260" builtinId="32" hidden="1" customBuiltin="1"/>
    <cellStyle name="60% - Accent1" xfId="12156" builtinId="32" hidden="1" customBuiltin="1"/>
    <cellStyle name="60% - Accent1" xfId="12299" builtinId="32" hidden="1" customBuiltin="1"/>
    <cellStyle name="60% - Accent1" xfId="12330" builtinId="32" hidden="1" customBuiltin="1"/>
    <cellStyle name="60% - Accent1" xfId="12366" builtinId="32" hidden="1" customBuiltin="1"/>
    <cellStyle name="60% - Accent1" xfId="12396" builtinId="32" hidden="1" customBuiltin="1"/>
    <cellStyle name="60% - Accent1" xfId="12428" builtinId="32" hidden="1" customBuiltin="1"/>
    <cellStyle name="60% - Accent1" xfId="11537" builtinId="32" hidden="1" customBuiltin="1"/>
    <cellStyle name="60% - Accent1" xfId="3225" builtinId="32" hidden="1" customBuiltin="1"/>
    <cellStyle name="60% - Accent1" xfId="24852" builtinId="32" hidden="1" customBuiltin="1"/>
    <cellStyle name="60% - Accent1" xfId="24467" builtinId="32" hidden="1" customBuiltin="1"/>
    <cellStyle name="60% - Accent1" xfId="24028" builtinId="32" hidden="1" customBuiltin="1"/>
    <cellStyle name="60% - Accent1" xfId="22836" builtinId="32" hidden="1" customBuiltin="1"/>
    <cellStyle name="60% - Accent1" xfId="21326" builtinId="32" hidden="1" customBuiltin="1"/>
    <cellStyle name="60% - Accent1" xfId="21745" builtinId="32" hidden="1" customBuiltin="1"/>
    <cellStyle name="60% - Accent1" xfId="17636" builtinId="32" hidden="1" customBuiltin="1"/>
    <cellStyle name="60% - Accent1" xfId="17177" builtinId="32" hidden="1" customBuiltin="1"/>
    <cellStyle name="60% - Accent1" xfId="4635" builtinId="32" hidden="1" customBuiltin="1"/>
    <cellStyle name="60% - Accent1" xfId="20590" builtinId="32" hidden="1" customBuiltin="1"/>
    <cellStyle name="60% - Accent1" xfId="19961" builtinId="32" hidden="1" customBuiltin="1"/>
    <cellStyle name="60% - Accent1" xfId="15159" builtinId="32" hidden="1" customBuiltin="1"/>
    <cellStyle name="60% - Accent1" xfId="18992" builtinId="32" hidden="1" customBuiltin="1"/>
    <cellStyle name="60% - Accent1" xfId="18531" builtinId="32" hidden="1" customBuiltin="1"/>
    <cellStyle name="60% - Accent1" xfId="18079" builtinId="32" hidden="1" customBuiltin="1"/>
    <cellStyle name="60% - Accent1" xfId="26992" builtinId="32" hidden="1" customBuiltin="1"/>
    <cellStyle name="60% - Accent1" xfId="26411" builtinId="32" hidden="1" customBuiltin="1"/>
    <cellStyle name="60% - Accent1" xfId="25967" builtinId="32" hidden="1" customBuiltin="1"/>
    <cellStyle name="60% - Accent1" xfId="22296" builtinId="32" hidden="1" customBuiltin="1"/>
    <cellStyle name="60% - Accent1" xfId="25479" builtinId="32" hidden="1" customBuiltin="1"/>
    <cellStyle name="60% - Accent1" xfId="11489" builtinId="32" hidden="1" customBuiltin="1"/>
    <cellStyle name="60% - Accent1" xfId="23" builtinId="32" hidden="1" customBuiltin="1"/>
    <cellStyle name="60% - Accent1" xfId="23309" builtinId="32" hidden="1" customBuiltin="1"/>
    <cellStyle name="60% - Accent1" xfId="28019" builtinId="32" hidden="1" customBuiltin="1"/>
    <cellStyle name="60% - Accent1" xfId="9151" builtinId="32" hidden="1" customBuiltin="1"/>
    <cellStyle name="60% - Accent1" xfId="9231" builtinId="32" hidden="1" customBuiltin="1"/>
    <cellStyle name="60% - Accent1" xfId="9270" builtinId="32" hidden="1" customBuiltin="1"/>
    <cellStyle name="60% - Accent1" xfId="9301" builtinId="32" hidden="1" customBuiltin="1"/>
    <cellStyle name="60% - Accent1" xfId="9392" builtinId="32" hidden="1" customBuiltin="1"/>
    <cellStyle name="60% - Accent1" xfId="9256" builtinId="32" hidden="1" customBuiltin="1"/>
    <cellStyle name="60% - Accent1" xfId="9285" builtinId="32" hidden="1" customBuiltin="1"/>
    <cellStyle name="60% - Accent1" xfId="9410" builtinId="32" hidden="1" customBuiltin="1"/>
    <cellStyle name="60% - Accent1" xfId="9435" builtinId="32" hidden="1" customBuiltin="1"/>
    <cellStyle name="60% - Accent1" xfId="9484" builtinId="32" hidden="1" customBuiltin="1"/>
    <cellStyle name="60% - Accent1" xfId="9510" builtinId="32" hidden="1" customBuiltin="1"/>
    <cellStyle name="60% - Accent1" xfId="8262" builtinId="32" hidden="1" customBuiltin="1"/>
    <cellStyle name="60% - Accent1" xfId="8499" builtinId="32" hidden="1" customBuiltin="1"/>
    <cellStyle name="60% - Accent1" xfId="8169" builtinId="32" hidden="1" customBuiltin="1"/>
    <cellStyle name="60% - Accent1" xfId="9696" builtinId="32" hidden="1" customBuiltin="1"/>
    <cellStyle name="60% - Accent1" xfId="9719" builtinId="32" hidden="1" customBuiltin="1"/>
    <cellStyle name="60% - Accent1" xfId="9761" builtinId="32" hidden="1" customBuiltin="1"/>
    <cellStyle name="60% - Accent1" xfId="9657" builtinId="32" hidden="1" customBuiltin="1"/>
    <cellStyle name="60% - Accent1" xfId="9796" builtinId="32" hidden="1" customBuiltin="1"/>
    <cellStyle name="60% - Accent1" xfId="9000" builtinId="32" hidden="1" customBuiltin="1"/>
    <cellStyle name="60% - Accent1" xfId="6607" builtinId="32" hidden="1" customBuiltin="1"/>
    <cellStyle name="60% - Accent1" xfId="2008" builtinId="32" hidden="1" customBuiltin="1"/>
    <cellStyle name="60% - Accent1" xfId="2147" builtinId="32" hidden="1" customBuiltin="1"/>
    <cellStyle name="60% - Accent1" xfId="2177" builtinId="32" hidden="1" customBuiltin="1"/>
    <cellStyle name="60% - Accent1" xfId="2212" builtinId="32" hidden="1" customBuiltin="1"/>
    <cellStyle name="60% - Accent1" xfId="2134" builtinId="32" hidden="1" customBuiltin="1"/>
    <cellStyle name="60% - Accent1" xfId="2291" builtinId="32" hidden="1" customBuiltin="1"/>
    <cellStyle name="60% - Accent1" xfId="2338" builtinId="32" hidden="1" customBuiltin="1"/>
    <cellStyle name="60% - Accent1" xfId="2220" builtinId="32" hidden="1" customBuiltin="1"/>
    <cellStyle name="60% - Accent1" xfId="2463" builtinId="32" hidden="1" customBuiltin="1"/>
    <cellStyle name="60% - Accent1" xfId="2070" builtinId="32" hidden="1" customBuiltin="1"/>
    <cellStyle name="60% - Accent1" xfId="1457" builtinId="32" hidden="1" customBuiltin="1"/>
    <cellStyle name="60% - Accent1" xfId="8212" builtinId="32" hidden="1" customBuiltin="1"/>
    <cellStyle name="60% - Accent1" xfId="4850" builtinId="32" hidden="1" customBuiltin="1"/>
    <cellStyle name="60% - Accent1" xfId="11802" builtinId="32" hidden="1" customBuiltin="1"/>
    <cellStyle name="60% - Accent1" xfId="6075" builtinId="32" hidden="1" customBuiltin="1"/>
    <cellStyle name="60% - Accent1" xfId="1115" builtinId="32" hidden="1" customBuiltin="1"/>
    <cellStyle name="60% - Accent1" xfId="2535" builtinId="32" hidden="1" customBuiltin="1"/>
    <cellStyle name="60% - Accent1" xfId="13313" builtinId="32" hidden="1" customBuiltin="1"/>
    <cellStyle name="60% - Accent1" xfId="18418" builtinId="32" hidden="1" customBuiltin="1"/>
    <cellStyle name="60% - Accent1" xfId="7202" builtinId="32" hidden="1" customBuiltin="1"/>
    <cellStyle name="60% - Accent1" xfId="19173" builtinId="32" hidden="1" customBuiltin="1"/>
    <cellStyle name="60% - Accent1" xfId="18468" builtinId="32" hidden="1" customBuiltin="1"/>
    <cellStyle name="60% - Accent1" xfId="18103" builtinId="32" hidden="1" customBuiltin="1"/>
    <cellStyle name="60% - Accent1" xfId="17621" builtinId="32" hidden="1" customBuiltin="1"/>
    <cellStyle name="60% - Accent1" xfId="17390" builtinId="32" hidden="1" customBuiltin="1"/>
    <cellStyle name="60% - Accent1" xfId="10668" builtinId="32" hidden="1" customBuiltin="1"/>
    <cellStyle name="60% - Accent1" xfId="14167" builtinId="32" hidden="1" customBuiltin="1"/>
    <cellStyle name="60% - Accent1" xfId="16787" builtinId="32" hidden="1" customBuiltin="1"/>
    <cellStyle name="60% - Accent1" xfId="16325" builtinId="32" hidden="1" customBuiltin="1"/>
    <cellStyle name="60% - Accent1" xfId="16104" builtinId="32" hidden="1" customBuiltin="1"/>
    <cellStyle name="60% - Accent1" xfId="9893" builtinId="32" hidden="1" customBuiltin="1"/>
    <cellStyle name="60% - Accent1" xfId="9782" builtinId="32" hidden="1" customBuiltin="1"/>
    <cellStyle name="60% - Accent1" xfId="9812" builtinId="32" hidden="1" customBuiltin="1"/>
    <cellStyle name="60% - Accent1" xfId="9998" builtinId="32" hidden="1" customBuiltin="1"/>
    <cellStyle name="60% - Accent1" xfId="10021" builtinId="32" hidden="1" customBuiltin="1"/>
    <cellStyle name="60% - Accent1" xfId="10065" builtinId="32" hidden="1" customBuiltin="1"/>
    <cellStyle name="60% - Accent1" xfId="10095" builtinId="32" hidden="1" customBuiltin="1"/>
    <cellStyle name="60% - Accent1" xfId="10127" builtinId="32" hidden="1" customBuiltin="1"/>
    <cellStyle name="60% - Accent1" xfId="10156" builtinId="32" hidden="1" customBuiltin="1"/>
    <cellStyle name="60% - Accent1" xfId="10052" builtinId="32" hidden="1" customBuiltin="1"/>
    <cellStyle name="60% - Accent1" xfId="10228" builtinId="32" hidden="1" customBuiltin="1"/>
    <cellStyle name="60% - Accent1" xfId="10275" builtinId="32" hidden="1" customBuiltin="1"/>
    <cellStyle name="60% - Accent1" xfId="10305" builtinId="32" hidden="1" customBuiltin="1"/>
    <cellStyle name="60% - Accent1" xfId="10373" builtinId="32" hidden="1" customBuiltin="1"/>
    <cellStyle name="60% - Accent1" xfId="10406" builtinId="32" hidden="1" customBuiltin="1"/>
    <cellStyle name="60% - Accent1" xfId="10436" builtinId="32" hidden="1" customBuiltin="1"/>
    <cellStyle name="60% - Accent1" xfId="10463" builtinId="32" hidden="1" customBuiltin="1"/>
    <cellStyle name="60% - Accent1" xfId="10358" builtinId="32" hidden="1" customBuiltin="1"/>
    <cellStyle name="60% - Accent1" xfId="10481" builtinId="32" hidden="1" customBuiltin="1"/>
    <cellStyle name="60% - Accent1" xfId="10508" builtinId="32" hidden="1" customBuiltin="1"/>
    <cellStyle name="60% - Accent1" xfId="10583" builtinId="32" hidden="1" customBuiltin="1"/>
    <cellStyle name="60% - Accent1" xfId="7654" builtinId="32" hidden="1" customBuiltin="1"/>
    <cellStyle name="60% - Accent1" xfId="10841" builtinId="32" hidden="1" customBuiltin="1"/>
    <cellStyle name="60% - Accent1" xfId="4281" builtinId="32" hidden="1" customBuiltin="1"/>
    <cellStyle name="60% - Accent1" xfId="27674" builtinId="32" hidden="1" customBuiltin="1"/>
    <cellStyle name="60% - Accent1" xfId="27571" builtinId="32" hidden="1" customBuiltin="1"/>
    <cellStyle name="60% - Accent1" xfId="10202" builtinId="32" hidden="1" customBuiltin="1"/>
    <cellStyle name="60% - Accent1" xfId="21956" builtinId="32" hidden="1" customBuiltin="1"/>
    <cellStyle name="60% - Accent1" xfId="12568" builtinId="32" hidden="1" customBuiltin="1"/>
    <cellStyle name="60% - Accent1" xfId="11835" builtinId="32" hidden="1" customBuiltin="1"/>
    <cellStyle name="60% - Accent1" xfId="7813" builtinId="32" hidden="1" customBuiltin="1"/>
    <cellStyle name="60% - Accent1" xfId="1870" builtinId="32" hidden="1" customBuiltin="1"/>
    <cellStyle name="60% - Accent1" xfId="2242" builtinId="32" hidden="1" customBuiltin="1"/>
    <cellStyle name="60% - Accent1" xfId="9126" builtinId="32" hidden="1" customBuiltin="1"/>
    <cellStyle name="60% - Accent1" xfId="14445" builtinId="32" hidden="1" customBuiltin="1"/>
    <cellStyle name="60% - Accent1" xfId="14871" builtinId="32" hidden="1" customBuiltin="1"/>
    <cellStyle name="60% - Accent1" xfId="14921" builtinId="32" hidden="1" customBuiltin="1"/>
    <cellStyle name="60% - Accent1" xfId="14945" builtinId="32" hidden="1" customBuiltin="1"/>
    <cellStyle name="60% - Accent1" xfId="14981" builtinId="32" hidden="1" customBuiltin="1"/>
    <cellStyle name="60% - Accent1" xfId="15012" builtinId="32" hidden="1" customBuiltin="1"/>
    <cellStyle name="60% - Accent1" xfId="15047" builtinId="32" hidden="1" customBuiltin="1"/>
    <cellStyle name="60% - Accent1" xfId="15079" builtinId="32" hidden="1" customBuiltin="1"/>
    <cellStyle name="60% - Accent1" xfId="15111" builtinId="32" hidden="1" customBuiltin="1"/>
    <cellStyle name="60% - Accent1" xfId="14967" builtinId="32" hidden="1" customBuiltin="1"/>
    <cellStyle name="60% - Accent1" xfId="15157" builtinId="32" hidden="1" customBuiltin="1"/>
    <cellStyle name="60% - Accent1" xfId="15181" builtinId="32" hidden="1" customBuiltin="1"/>
    <cellStyle name="60% - Accent1" xfId="15056" builtinId="32" hidden="1" customBuiltin="1"/>
    <cellStyle name="60% - Accent1" xfId="15249" builtinId="32" hidden="1" customBuiltin="1"/>
    <cellStyle name="60% - Accent1" xfId="15279" builtinId="32" hidden="1" customBuiltin="1"/>
    <cellStyle name="60% - Accent1" xfId="15311" builtinId="32" hidden="1" customBuiltin="1"/>
    <cellStyle name="60% - Accent1" xfId="15387" builtinId="32" hidden="1" customBuiltin="1"/>
    <cellStyle name="60% - Accent1" xfId="15411" builtinId="32" hidden="1" customBuiltin="1"/>
    <cellStyle name="60% - Accent1" xfId="15436" builtinId="32" hidden="1" customBuiltin="1"/>
    <cellStyle name="60% - Accent1" xfId="15460" builtinId="32" hidden="1" customBuiltin="1"/>
    <cellStyle name="60% - Accent1" xfId="15490" builtinId="32" hidden="1" customBuiltin="1"/>
    <cellStyle name="60% - Accent1" xfId="15527" builtinId="32" hidden="1" customBuiltin="1"/>
    <cellStyle name="60% - Accent1" xfId="15557" builtinId="32" hidden="1" customBuiltin="1"/>
    <cellStyle name="60% - Accent1" xfId="15619" builtinId="32" hidden="1" customBuiltin="1"/>
    <cellStyle name="60% - Accent1" xfId="15514" builtinId="32" hidden="1" customBuiltin="1"/>
    <cellStyle name="60% - Accent1" xfId="15664" builtinId="32" hidden="1" customBuiltin="1"/>
    <cellStyle name="60% - Accent1" xfId="15712" builtinId="32" hidden="1" customBuiltin="1"/>
    <cellStyle name="60% - Accent1" xfId="15761" builtinId="32" hidden="1" customBuiltin="1"/>
    <cellStyle name="60% - Accent1" xfId="14520" builtinId="32" hidden="1" customBuiltin="1"/>
    <cellStyle name="60% - Accent1" xfId="14566" builtinId="32" hidden="1" customBuiltin="1"/>
    <cellStyle name="60% - Accent1" xfId="15264" builtinId="32" hidden="1" customBuiltin="1"/>
    <cellStyle name="60% - Accent1" xfId="8603" builtinId="32" hidden="1" customBuiltin="1"/>
    <cellStyle name="60% - Accent1" xfId="12598" builtinId="32" hidden="1" customBuiltin="1"/>
    <cellStyle name="60% - Accent1" xfId="11243" builtinId="32" hidden="1" customBuiltin="1"/>
    <cellStyle name="60% - Accent1" xfId="10728" builtinId="32" hidden="1" customBuiltin="1"/>
    <cellStyle name="60% - Accent1" xfId="10553" builtinId="32" hidden="1" customBuiltin="1"/>
    <cellStyle name="60% - Accent1" xfId="9862" builtinId="32" hidden="1" customBuiltin="1"/>
    <cellStyle name="60% - Accent1" xfId="3519" builtinId="32" hidden="1" customBuiltin="1"/>
    <cellStyle name="60% - Accent1" xfId="3557" builtinId="32" hidden="1" customBuiltin="1"/>
    <cellStyle name="60% - Accent1" xfId="3578" builtinId="32" hidden="1" customBuiltin="1"/>
    <cellStyle name="60% - Accent1" xfId="3599" builtinId="32" hidden="1" customBuiltin="1"/>
    <cellStyle name="60% - Accent1" xfId="3625" builtinId="32" hidden="1" customBuiltin="1"/>
    <cellStyle name="60% - Accent1" xfId="3659" builtinId="32" hidden="1" customBuiltin="1"/>
    <cellStyle name="60% - Accent1" xfId="3688" builtinId="32" hidden="1" customBuiltin="1"/>
    <cellStyle name="60% - Accent1" xfId="3720" builtinId="32" hidden="1" customBuiltin="1"/>
    <cellStyle name="60% - Accent1" xfId="3748" builtinId="32" hidden="1" customBuiltin="1"/>
    <cellStyle name="60% - Accent1" xfId="3673" builtinId="32" hidden="1" customBuiltin="1"/>
    <cellStyle name="60% - Accent1" xfId="3834" builtinId="32" hidden="1" customBuiltin="1"/>
    <cellStyle name="60% - Accent1" xfId="3855" builtinId="32" hidden="1" customBuiltin="1"/>
    <cellStyle name="60% - Accent1" xfId="3876" builtinId="32" hidden="1" customBuiltin="1"/>
    <cellStyle name="60% - Accent1" xfId="3953" builtinId="32" hidden="1" customBuiltin="1"/>
    <cellStyle name="60% - Accent1" xfId="4027" builtinId="32" hidden="1" customBuiltin="1"/>
    <cellStyle name="60% - Accent1" xfId="4061" builtinId="32" hidden="1" customBuiltin="1"/>
    <cellStyle name="60% - Accent1" xfId="4259" builtinId="32" hidden="1" customBuiltin="1"/>
    <cellStyle name="60% - Accent1" xfId="6391" builtinId="32" hidden="1" customBuiltin="1"/>
    <cellStyle name="60% - Accent1" xfId="6415" builtinId="32" hidden="1" customBuiltin="1"/>
    <cellStyle name="60% - Accent1" xfId="6492" builtinId="32" hidden="1" customBuiltin="1"/>
    <cellStyle name="60% - Accent1" xfId="6535" builtinId="32" hidden="1" customBuiltin="1"/>
    <cellStyle name="60% - Accent1" xfId="6569" builtinId="32" hidden="1" customBuiltin="1"/>
    <cellStyle name="60% - Accent1" xfId="6643" builtinId="32" hidden="1" customBuiltin="1"/>
    <cellStyle name="60% - Accent1" xfId="6678" builtinId="32" hidden="1" customBuiltin="1"/>
    <cellStyle name="60% - Accent1" xfId="6702" builtinId="32" hidden="1" customBuiltin="1"/>
    <cellStyle name="60% - Accent1" xfId="6776" builtinId="32" hidden="1" customBuiltin="1"/>
    <cellStyle name="60% - Accent1" xfId="6811" builtinId="32" hidden="1" customBuiltin="1"/>
    <cellStyle name="60% - Accent1" xfId="6618" builtinId="32" hidden="1" customBuiltin="1"/>
    <cellStyle name="60% - Accent1" xfId="6907" builtinId="32" hidden="1" customBuiltin="1"/>
    <cellStyle name="60% - Accent1" xfId="6943" builtinId="32" hidden="1" customBuiltin="1"/>
    <cellStyle name="60% - Accent1" xfId="6976" builtinId="32" hidden="1" customBuiltin="1"/>
    <cellStyle name="60% - Accent1" xfId="6891" builtinId="32" hidden="1" customBuiltin="1"/>
    <cellStyle name="60% - Accent1" xfId="7027" builtinId="32" hidden="1" customBuiltin="1"/>
    <cellStyle name="60% - Accent1" xfId="7062" builtinId="32" hidden="1" customBuiltin="1"/>
    <cellStyle name="60% - Accent1" xfId="7098" builtinId="32" hidden="1" customBuiltin="1"/>
    <cellStyle name="60% - Accent1" xfId="7132" builtinId="32" hidden="1" customBuiltin="1"/>
    <cellStyle name="60% - Accent1" xfId="7172" builtinId="32" hidden="1" customBuiltin="1"/>
    <cellStyle name="60% - Accent1" xfId="7218" builtinId="32" hidden="1" customBuiltin="1"/>
    <cellStyle name="60% - Accent1" xfId="7252" builtinId="32" hidden="1" customBuiltin="1"/>
    <cellStyle name="60% - Accent1" xfId="3813" builtinId="32" hidden="1" customBuiltin="1"/>
    <cellStyle name="60% - Accent1" xfId="6108" builtinId="32" hidden="1" customBuiltin="1"/>
    <cellStyle name="60% - Accent1" xfId="19261" builtinId="32" hidden="1" customBuiltin="1"/>
    <cellStyle name="60% - Accent1" xfId="19195" builtinId="32" hidden="1" customBuiltin="1"/>
    <cellStyle name="60% - Accent1" xfId="18772" builtinId="32" hidden="1" customBuiltin="1"/>
    <cellStyle name="60% - Accent1" xfId="17822" builtinId="32" hidden="1" customBuiltin="1"/>
    <cellStyle name="60% - Accent1" xfId="27085" builtinId="32" hidden="1" customBuiltin="1"/>
    <cellStyle name="60% - Accent1" xfId="26476" builtinId="32" hidden="1" customBuiltin="1"/>
    <cellStyle name="60% - Accent1" xfId="26038" builtinId="32" hidden="1" customBuiltin="1"/>
    <cellStyle name="60% - Accent1" xfId="21799" builtinId="32" hidden="1" customBuiltin="1"/>
    <cellStyle name="60% - Accent1" xfId="21177" builtinId="32" hidden="1" customBuiltin="1"/>
    <cellStyle name="60% - Accent1" xfId="18694" builtinId="32" hidden="1" customBuiltin="1"/>
    <cellStyle name="60% - Accent1" xfId="3791" builtinId="32" hidden="1" customBuiltin="1"/>
    <cellStyle name="60% - Accent1" xfId="25048" builtinId="32" hidden="1" customBuiltin="1"/>
    <cellStyle name="60% - Accent1" xfId="24582" builtinId="32" hidden="1" customBuiltin="1"/>
    <cellStyle name="60% - Accent1" xfId="23467" builtinId="32" hidden="1" customBuiltin="1"/>
    <cellStyle name="60% - Accent1" xfId="22872" builtinId="32" hidden="1" customBuiltin="1"/>
    <cellStyle name="60% - Accent1" xfId="19041" builtinId="32" hidden="1" customBuiltin="1"/>
    <cellStyle name="60% - Accent1" xfId="22247" builtinId="32" hidden="1" customBuiltin="1"/>
    <cellStyle name="60% - Accent1" xfId="17475" builtinId="32" hidden="1" customBuiltin="1"/>
    <cellStyle name="60% - Accent1" xfId="4670" builtinId="32" hidden="1" customBuiltin="1"/>
    <cellStyle name="60% - Accent1" xfId="16913" builtinId="32" hidden="1" customBuiltin="1"/>
    <cellStyle name="60% - Accent1" xfId="20836" builtinId="32" hidden="1" customBuiltin="1"/>
    <cellStyle name="60% - Accent1" xfId="20185" builtinId="32" hidden="1" customBuiltin="1"/>
    <cellStyle name="60% - Accent1" xfId="6553" builtinId="32" hidden="1" customBuiltin="1"/>
    <cellStyle name="60% - Accent1" xfId="3919" builtinId="32" hidden="1" customBuiltin="1"/>
    <cellStyle name="60% - Accent1" xfId="562" builtinId="32" hidden="1" customBuiltin="1"/>
    <cellStyle name="60% - Accent1" xfId="20947" builtinId="32" hidden="1" customBuiltin="1"/>
    <cellStyle name="60% - Accent1" xfId="16053" builtinId="32" hidden="1" customBuiltin="1"/>
    <cellStyle name="60% - Accent1" xfId="12507" builtinId="32" hidden="1" customBuiltin="1"/>
    <cellStyle name="60% - Accent1" xfId="12613" builtinId="32" hidden="1" customBuiltin="1"/>
    <cellStyle name="60% - Accent1" xfId="12645" builtinId="32" hidden="1" customBuiltin="1"/>
    <cellStyle name="60% - Accent1" xfId="12675" builtinId="32" hidden="1" customBuiltin="1"/>
    <cellStyle name="60% - Accent1" xfId="12720" builtinId="32" hidden="1" customBuiltin="1"/>
    <cellStyle name="60% - Accent1" xfId="12748" builtinId="32" hidden="1" customBuiltin="1"/>
    <cellStyle name="60% - Accent1" xfId="12775" builtinId="32" hidden="1" customBuiltin="1"/>
    <cellStyle name="60% - Accent1" xfId="12804" builtinId="32" hidden="1" customBuiltin="1"/>
    <cellStyle name="60% - Accent1" xfId="12836" builtinId="32" hidden="1" customBuiltin="1"/>
    <cellStyle name="60% - Accent1" xfId="12906" builtinId="32" hidden="1" customBuiltin="1"/>
    <cellStyle name="60% - Accent1" xfId="12938" builtinId="32" hidden="1" customBuiltin="1"/>
    <cellStyle name="60% - Accent1" xfId="12967" builtinId="32" hidden="1" customBuiltin="1"/>
    <cellStyle name="60% - Accent1" xfId="12994" builtinId="32" hidden="1" customBuiltin="1"/>
    <cellStyle name="60% - Accent1" xfId="12891" builtinId="32" hidden="1" customBuiltin="1"/>
    <cellStyle name="60% - Accent1" xfId="13013" builtinId="32" hidden="1" customBuiltin="1"/>
    <cellStyle name="60% - Accent1" xfId="13065" builtinId="32" hidden="1" customBuiltin="1"/>
    <cellStyle name="60% - Accent1" xfId="13114" builtinId="32" hidden="1" customBuiltin="1"/>
    <cellStyle name="60% - Accent1" xfId="4584" builtinId="32" hidden="1" customBuiltin="1"/>
    <cellStyle name="60% - Accent1" xfId="5121" builtinId="32" hidden="1" customBuiltin="1"/>
    <cellStyle name="60% - Accent1" xfId="5321" builtinId="32" hidden="1" customBuiltin="1"/>
    <cellStyle name="60% - Accent1" xfId="5057" builtinId="32" hidden="1" customBuiltin="1"/>
    <cellStyle name="60% - Accent1" xfId="12450" builtinId="32" hidden="1" customBuiltin="1"/>
    <cellStyle name="60% - Accent1" xfId="5380" builtinId="32" hidden="1" customBuiltin="1"/>
    <cellStyle name="60% - Accent1" xfId="25594" builtinId="32" hidden="1" customBuiltin="1"/>
    <cellStyle name="60% - Accent1" xfId="25132" builtinId="32" hidden="1" customBuiltin="1"/>
    <cellStyle name="60% - Accent1" xfId="24918" builtinId="32" hidden="1" customBuiltin="1"/>
    <cellStyle name="60% - Accent1" xfId="24089" builtinId="32" hidden="1" customBuiltin="1"/>
    <cellStyle name="60% - Accent1" xfId="22666" builtinId="32" hidden="1" customBuiltin="1"/>
    <cellStyle name="60% - Accent1" xfId="20066" builtinId="32" hidden="1" customBuiltin="1"/>
    <cellStyle name="60% - Accent1" xfId="22426" builtinId="32" hidden="1" customBuiltin="1"/>
    <cellStyle name="60% - Accent1" xfId="21737" builtinId="32" hidden="1" customBuiltin="1"/>
    <cellStyle name="60% - Accent1" xfId="20900" builtinId="32" hidden="1" customBuiltin="1"/>
    <cellStyle name="60% - Accent1" xfId="19413" builtinId="32" hidden="1" customBuiltin="1"/>
    <cellStyle name="60% - Accent1" xfId="26346" builtinId="32" hidden="1" customBuiltin="1"/>
    <cellStyle name="60% - Accent1" xfId="27987" builtinId="32" hidden="1" customBuiltin="1"/>
    <cellStyle name="60% - Accent1" xfId="10775" builtinId="32" hidden="1" customBuiltin="1"/>
    <cellStyle name="60% - Accent1" xfId="10252" builtinId="32" hidden="1" customBuiltin="1"/>
    <cellStyle name="60% - Accent1" xfId="20672" builtinId="32" hidden="1" customBuiltin="1"/>
    <cellStyle name="60% - Accent1" xfId="27850" builtinId="32" hidden="1" customBuiltin="1"/>
    <cellStyle name="60% - Accent1" xfId="27875" builtinId="32" hidden="1" customBuiltin="1"/>
    <cellStyle name="60% - Accent1" xfId="27896" builtinId="32" hidden="1" customBuiltin="1"/>
    <cellStyle name="60% - Accent1" xfId="27917" builtinId="32" hidden="1" customBuiltin="1"/>
    <cellStyle name="60% - Accent1" xfId="27780" builtinId="32" hidden="1" customBuiltin="1"/>
    <cellStyle name="60% - Accent1" xfId="27958" builtinId="32" hidden="1" customBuiltin="1"/>
    <cellStyle name="60% - Accent1" xfId="28047" builtinId="32" hidden="1" customBuiltin="1"/>
    <cellStyle name="60% - Accent1" xfId="28074" builtinId="32" hidden="1" customBuiltin="1"/>
    <cellStyle name="60% - Accent1" xfId="28090" builtinId="32" hidden="1" customBuiltin="1"/>
    <cellStyle name="60% - Accent1" xfId="28112" builtinId="32" hidden="1" customBuiltin="1"/>
    <cellStyle name="60% - Accent1" xfId="28154" builtinId="32" hidden="1" customBuiltin="1"/>
    <cellStyle name="60% - Accent1" xfId="28180" builtinId="32" hidden="1" customBuiltin="1"/>
    <cellStyle name="60% - Accent1" xfId="28243" builtinId="32" hidden="1" customBuiltin="1"/>
    <cellStyle name="60% - Accent1" xfId="27972" builtinId="32" hidden="1" customBuiltin="1"/>
    <cellStyle name="60% - Accent1" xfId="28228" builtinId="32" hidden="1" customBuiltin="1"/>
    <cellStyle name="60% - Accent1" xfId="1136" builtinId="32" hidden="1" customBuiltin="1"/>
    <cellStyle name="60% - Accent1" xfId="27707" builtinId="32" hidden="1" customBuiltin="1"/>
    <cellStyle name="60% - Accent1" xfId="27737" builtinId="32" hidden="1" customBuiltin="1"/>
    <cellStyle name="60% - Accent1" xfId="28214" builtinId="32" hidden="1" customBuiltin="1"/>
    <cellStyle name="60% - Accent1" xfId="9924" builtinId="32" hidden="1" customBuiltin="1"/>
    <cellStyle name="60% - Accent1" xfId="26629" builtinId="32" hidden="1" customBuiltin="1"/>
    <cellStyle name="60% - Accent1" xfId="25946" builtinId="32" hidden="1" customBuiltin="1"/>
    <cellStyle name="60% - Accent1" xfId="23513" builtinId="32" hidden="1" customBuiltin="1"/>
    <cellStyle name="60% - Accent1" xfId="8842" builtinId="32" hidden="1" customBuiltin="1"/>
    <cellStyle name="60% - Accent1" xfId="19869" builtinId="32" hidden="1" customBuiltin="1"/>
    <cellStyle name="60% - Accent1" xfId="27330" builtinId="32" hidden="1" customBuiltin="1"/>
    <cellStyle name="60% - Accent1" xfId="27449" builtinId="32" hidden="1" customBuiltin="1"/>
    <cellStyle name="60% - Accent1" xfId="27471" builtinId="32" hidden="1" customBuiltin="1"/>
    <cellStyle name="60% - Accent1" xfId="27493" builtinId="32" hidden="1" customBuiltin="1"/>
    <cellStyle name="60% - Accent1" xfId="26536" builtinId="32" hidden="1" customBuiltin="1"/>
    <cellStyle name="60% - Accent1" xfId="26546" builtinId="32" hidden="1" customBuiltin="1"/>
    <cellStyle name="60% - Accent1" xfId="26548" builtinId="32" hidden="1" customBuiltin="1"/>
    <cellStyle name="60% - Accent1" xfId="26524" builtinId="32" hidden="1" customBuiltin="1"/>
    <cellStyle name="60% - Accent1" xfId="27588" builtinId="32" hidden="1" customBuiltin="1"/>
    <cellStyle name="60% - Accent1" xfId="27632" builtinId="32" hidden="1" customBuiltin="1"/>
    <cellStyle name="60% - Accent1" xfId="27653" builtinId="32" hidden="1" customBuiltin="1"/>
    <cellStyle name="60% - Accent1" xfId="106" builtinId="32" hidden="1" customBuiltin="1"/>
    <cellStyle name="60% - Accent1" xfId="526" builtinId="32" hidden="1" customBuiltin="1"/>
    <cellStyle name="60% - Accent1" xfId="27316" builtinId="32" hidden="1" customBuiltin="1"/>
    <cellStyle name="60% - Accent1" xfId="27609" builtinId="32" hidden="1" customBuiltin="1"/>
    <cellStyle name="60% - Accent1" xfId="16445" builtinId="32" hidden="1" customBuiltin="1"/>
    <cellStyle name="60% - Accent1" xfId="225" builtinId="32" hidden="1" customBuiltin="1"/>
    <cellStyle name="60% - Accent1" xfId="2092" builtinId="32" hidden="1" customBuiltin="1"/>
    <cellStyle name="60% - Accent1" xfId="27070" builtinId="32" hidden="1" customBuiltin="1"/>
    <cellStyle name="60% - Accent1" xfId="26866" builtinId="32" hidden="1" customBuiltin="1"/>
    <cellStyle name="60% - Accent1" xfId="27280" builtinId="32" hidden="1" customBuiltin="1"/>
    <cellStyle name="60% - Accent1" xfId="25323" builtinId="32" hidden="1" customBuiltin="1"/>
    <cellStyle name="60% - Accent1" xfId="27945" builtinId="32" hidden="1" customBuiltin="1"/>
    <cellStyle name="60% - Accent1" xfId="21373" builtinId="32" hidden="1" customBuiltin="1"/>
    <cellStyle name="60% - Accent1" xfId="13091" builtinId="32" hidden="1" customBuiltin="1"/>
    <cellStyle name="60% - Accent1" xfId="12533" builtinId="32" hidden="1" customBuiltin="1"/>
    <cellStyle name="60% - Accent1" xfId="24136" builtinId="32" hidden="1" customBuiltin="1"/>
    <cellStyle name="60% - Accent1" xfId="7321" builtinId="32" hidden="1" customBuiltin="1"/>
    <cellStyle name="60% - Accent1" xfId="6520" builtinId="32" hidden="1" customBuiltin="1"/>
    <cellStyle name="60% - Accent1" xfId="3646" builtinId="32" hidden="1" customBuiltin="1"/>
    <cellStyle name="60% - Accent1" xfId="13912" builtinId="32" hidden="1" customBuiltin="1"/>
    <cellStyle name="60% - Accent1" xfId="15369" builtinId="32" hidden="1" customBuiltin="1"/>
    <cellStyle name="60% - Accent1" xfId="14846" builtinId="32" hidden="1" customBuiltin="1"/>
    <cellStyle name="60% - Accent1" xfId="10531" builtinId="32" hidden="1" customBuiltin="1"/>
    <cellStyle name="60% - Accent1" xfId="9871" builtinId="32" hidden="1" customBuiltin="1"/>
    <cellStyle name="60% - Accent1" xfId="14875" builtinId="32" hidden="1" customBuiltin="1"/>
    <cellStyle name="60% - Accent1" xfId="2162" builtinId="32" hidden="1" customBuiltin="1"/>
    <cellStyle name="60% - Accent1" xfId="8205" builtinId="32" hidden="1" customBuiltin="1"/>
    <cellStyle name="60% - Accent1" xfId="11996" builtinId="32" hidden="1" customBuiltin="1"/>
    <cellStyle name="60% - Accent1" xfId="22203" builtinId="32" hidden="1" customBuiltin="1"/>
    <cellStyle name="60% - Accent1" xfId="12195" builtinId="32" hidden="1" customBuiltin="1"/>
    <cellStyle name="60% - Accent1" xfId="11616" builtinId="32" hidden="1" customBuiltin="1"/>
    <cellStyle name="60% - Accent1" xfId="11077" builtinId="32" hidden="1" customBuiltin="1"/>
    <cellStyle name="60% - Accent1" xfId="6009" builtinId="32" hidden="1" customBuiltin="1"/>
    <cellStyle name="60% - Accent1" xfId="7960" builtinId="32" hidden="1" customBuiltin="1"/>
    <cellStyle name="60% - Accent1" xfId="3139" builtinId="32" hidden="1" customBuiltin="1"/>
    <cellStyle name="60% - Accent1" xfId="2676" builtinId="32" hidden="1" customBuiltin="1"/>
    <cellStyle name="60% - Accent1" xfId="14774" builtinId="32" hidden="1" customBuiltin="1"/>
    <cellStyle name="60% - Accent1" xfId="13655" builtinId="32" hidden="1" customBuiltin="1"/>
    <cellStyle name="60% - Accent1" xfId="11940" builtinId="32" hidden="1" customBuiltin="1"/>
    <cellStyle name="60% - Accent1" xfId="23503" builtinId="32" hidden="1" customBuiltin="1"/>
    <cellStyle name="60% - Accent1" xfId="8985" builtinId="32" hidden="1" customBuiltin="1"/>
    <cellStyle name="60% - Accent1" xfId="8021" builtinId="32" hidden="1" customBuiltin="1"/>
    <cellStyle name="60% - Accent1" xfId="22514" builtinId="32" hidden="1" customBuiltin="1"/>
    <cellStyle name="60% - Accent1" xfId="22448" builtinId="32" hidden="1" customBuiltin="1"/>
    <cellStyle name="60% - Accent1" xfId="1171" builtinId="32" hidden="1" customBuiltin="1"/>
    <cellStyle name="60% - Accent1" xfId="8970" builtinId="32" hidden="1" customBuiltin="1"/>
    <cellStyle name="60% - Accent1" xfId="16743" builtinId="32" hidden="1" customBuiltin="1"/>
    <cellStyle name="60% - Accent1" xfId="3898" builtinId="32" hidden="1" customBuiltin="1"/>
    <cellStyle name="60% - Accent1" xfId="4509" builtinId="32" hidden="1" customBuiltin="1"/>
    <cellStyle name="60% - Accent1" xfId="18021" builtinId="32" hidden="1" customBuiltin="1"/>
    <cellStyle name="60% - Accent1" xfId="170" builtinId="32" hidden="1" customBuiltin="1"/>
    <cellStyle name="60% - Accent1" xfId="5279" builtinId="32" hidden="1" customBuiltin="1"/>
    <cellStyle name="60% - Accent1" xfId="6133" builtinId="32" hidden="1" customBuiltin="1"/>
    <cellStyle name="60% - Accent1" xfId="7768" builtinId="32" hidden="1" customBuiltin="1"/>
    <cellStyle name="60% - Accent1" xfId="4475" builtinId="32" hidden="1" customBuiltin="1"/>
    <cellStyle name="60% - Accent1" xfId="18105" builtinId="32" hidden="1" customBuiltin="1"/>
    <cellStyle name="60% - Accent1" xfId="17681" builtinId="32" hidden="1" customBuiltin="1"/>
    <cellStyle name="60% - Accent1" xfId="19222" builtinId="32" hidden="1" customBuiltin="1"/>
    <cellStyle name="60% - Accent1" xfId="19298" builtinId="32" hidden="1" customBuiltin="1"/>
    <cellStyle name="60% - Accent1" xfId="5934" builtinId="32" hidden="1" customBuiltin="1"/>
    <cellStyle name="60% - Accent1" xfId="19396" builtinId="32" hidden="1" customBuiltin="1"/>
    <cellStyle name="60% - Accent1" xfId="19429" builtinId="32" hidden="1" customBuiltin="1"/>
    <cellStyle name="60% - Accent1" xfId="19497" builtinId="32" hidden="1" customBuiltin="1"/>
    <cellStyle name="60% - Accent1" xfId="19527" builtinId="32" hidden="1" customBuiltin="1"/>
    <cellStyle name="60% - Accent1" xfId="19548" builtinId="32" hidden="1" customBuiltin="1"/>
    <cellStyle name="60% - Accent1" xfId="19583" builtinId="32" hidden="1" customBuiltin="1"/>
    <cellStyle name="60% - Accent1" xfId="19619" builtinId="32" hidden="1" customBuiltin="1"/>
    <cellStyle name="60% - Accent1" xfId="19653" builtinId="32" hidden="1" customBuiltin="1"/>
    <cellStyle name="60% - Accent1" xfId="19693" builtinId="32" hidden="1" customBuiltin="1"/>
    <cellStyle name="60% - Accent1" xfId="19738" builtinId="32" hidden="1" customBuiltin="1"/>
    <cellStyle name="60% - Accent1" xfId="19771" builtinId="32" hidden="1" customBuiltin="1"/>
    <cellStyle name="60% - Accent1" xfId="19806" builtinId="32" hidden="1" customBuiltin="1"/>
    <cellStyle name="60% - Accent1" xfId="11980" builtinId="32" hidden="1" customBuiltin="1"/>
    <cellStyle name="60% - Accent1" xfId="27043" builtinId="32" hidden="1" customBuiltin="1"/>
    <cellStyle name="60% - Accent1" xfId="12876" builtinId="32" hidden="1" customBuiltin="1"/>
    <cellStyle name="60% - Accent1" xfId="12284" builtinId="32" hidden="1" customBuiltin="1"/>
    <cellStyle name="60% - Accent1" xfId="7715" builtinId="32" hidden="1" customBuiltin="1"/>
    <cellStyle name="60% - Accent1" xfId="11176" builtinId="32" hidden="1" customBuiltin="1"/>
    <cellStyle name="60% - Accent1" xfId="5953" builtinId="32" hidden="1" customBuiltin="1"/>
    <cellStyle name="60% - Accent1" xfId="3341" builtinId="32" hidden="1" customBuiltin="1"/>
    <cellStyle name="60% - Accent1" xfId="1885" builtinId="32" hidden="1" customBuiltin="1"/>
    <cellStyle name="60% - Accent1" xfId="2273" builtinId="32" hidden="1" customBuiltin="1"/>
    <cellStyle name="60% - Accent1" xfId="8271" builtinId="32" hidden="1" customBuiltin="1"/>
    <cellStyle name="60% - Accent1" xfId="9202" builtinId="32" hidden="1" customBuiltin="1"/>
    <cellStyle name="60% - Accent1" xfId="7478" builtinId="32" hidden="1" customBuiltin="1"/>
    <cellStyle name="60% - Accent1" xfId="6859" builtinId="32" hidden="1" customBuiltin="1"/>
    <cellStyle name="60% - Accent1" xfId="6470" builtinId="32" hidden="1" customBuiltin="1"/>
    <cellStyle name="60% - Accent1" xfId="3775" builtinId="32" hidden="1" customBuiltin="1"/>
    <cellStyle name="60% - Accent1" xfId="15589" builtinId="32" hidden="1" customBuiltin="1"/>
    <cellStyle name="60% - Accent1" xfId="15130" builtinId="32" hidden="1" customBuiltin="1"/>
    <cellStyle name="60% - Accent1" xfId="14360" builtinId="32" hidden="1" customBuiltin="1"/>
    <cellStyle name="60% - Accent1" xfId="13465" builtinId="32" hidden="1" customBuiltin="1"/>
    <cellStyle name="60% - Accent1" xfId="5497" builtinId="32" hidden="1" customBuiltin="1"/>
    <cellStyle name="60% - Accent1" xfId="10794" builtinId="32" hidden="1" customBuiltin="1"/>
    <cellStyle name="60% - Accent1" xfId="28431" builtinId="32" hidden="1" customBuiltin="1"/>
    <cellStyle name="60% - Accent1" xfId="14301" builtinId="32" hidden="1" customBuiltin="1"/>
    <cellStyle name="60% - Accent1" xfId="16700" builtinId="32" hidden="1" customBuiltin="1"/>
    <cellStyle name="60% - Accent1" xfId="25299" builtinId="32" hidden="1" customBuiltin="1"/>
    <cellStyle name="60% - Accent1" xfId="25388" builtinId="32" hidden="1" customBuiltin="1"/>
    <cellStyle name="60% - Accent1" xfId="25418" builtinId="32" hidden="1" customBuiltin="1"/>
    <cellStyle name="60% - Accent1" xfId="25450" builtinId="32" hidden="1" customBuiltin="1"/>
    <cellStyle name="60% - Accent1" xfId="25375" builtinId="32" hidden="1" customBuiltin="1"/>
    <cellStyle name="60% - Accent1" xfId="25403" builtinId="32" hidden="1" customBuiltin="1"/>
    <cellStyle name="60% - Accent1" xfId="25524" builtinId="32" hidden="1" customBuiltin="1"/>
    <cellStyle name="60% - Accent1" xfId="25548" builtinId="32" hidden="1" customBuiltin="1"/>
    <cellStyle name="60% - Accent1" xfId="25571" builtinId="32" hidden="1" customBuiltin="1"/>
    <cellStyle name="60% - Accent1" xfId="25616" builtinId="32" hidden="1" customBuiltin="1"/>
    <cellStyle name="60% - Accent1" xfId="6228" builtinId="32" hidden="1" customBuiltin="1"/>
    <cellStyle name="60% - Accent1" xfId="13971" builtinId="32" hidden="1" customBuiltin="1"/>
    <cellStyle name="60% - Accent1" xfId="8236" builtinId="32" hidden="1" customBuiltin="1"/>
    <cellStyle name="60% - Accent1" xfId="24477" builtinId="32" hidden="1" customBuiltin="1"/>
    <cellStyle name="60% - Accent1" xfId="16867" builtinId="32" hidden="1" customBuiltin="1"/>
    <cellStyle name="60% - Accent1" xfId="23327" builtinId="32" hidden="1" customBuiltin="1"/>
    <cellStyle name="60% - Accent1" xfId="24511" builtinId="32" hidden="1" customBuiltin="1"/>
    <cellStyle name="60% - Accent1" xfId="8184" builtinId="32" hidden="1" customBuiltin="1"/>
    <cellStyle name="60% - Accent1" xfId="13068" builtinId="32" hidden="1" customBuiltin="1"/>
    <cellStyle name="60% - Accent1" xfId="22070" builtinId="32" hidden="1" customBuiltin="1"/>
    <cellStyle name="60% - Accent1" xfId="24559" builtinId="32" hidden="1" customBuiltin="1"/>
    <cellStyle name="60% - Accent1" xfId="24149" builtinId="32" hidden="1" customBuiltin="1"/>
    <cellStyle name="60% - Accent1" xfId="25643" builtinId="32" hidden="1" customBuiltin="1"/>
    <cellStyle name="60% - Accent1" xfId="25681" builtinId="32" hidden="1" customBuiltin="1"/>
    <cellStyle name="60% - Accent1" xfId="14673" builtinId="32" hidden="1" customBuiltin="1"/>
    <cellStyle name="60% - Accent1" xfId="25848" builtinId="32" hidden="1" customBuiltin="1"/>
    <cellStyle name="60% - Accent1" xfId="25916" builtinId="32" hidden="1" customBuiltin="1"/>
    <cellStyle name="60% - Accent1" xfId="25800" builtinId="32" hidden="1" customBuiltin="1"/>
    <cellStyle name="60% - Accent1" xfId="26002" builtinId="32" hidden="1" customBuiltin="1"/>
    <cellStyle name="60% - Accent1" xfId="27772" builtinId="32" hidden="1" customBuiltin="1"/>
    <cellStyle name="60% - Accent1" xfId="27514" builtinId="32" hidden="1" customBuiltin="1"/>
    <cellStyle name="60% - Accent1" xfId="4537" builtinId="32" hidden="1" customBuiltin="1"/>
    <cellStyle name="60% - Accent1" xfId="2600" builtinId="32" hidden="1" customBuiltin="1"/>
    <cellStyle name="60% - Accent1" xfId="18055" builtinId="32" hidden="1" customBuiltin="1"/>
    <cellStyle name="60% - Accent1" xfId="18499" builtinId="32" hidden="1" customBuiltin="1"/>
    <cellStyle name="60% - Accent1" xfId="27254" builtinId="32" hidden="1" customBuiltin="1"/>
    <cellStyle name="60% - Accent1" xfId="26175" builtinId="32" hidden="1" customBuiltin="1"/>
    <cellStyle name="60% - Accent1" xfId="21324" builtinId="32" hidden="1" customBuiltin="1"/>
    <cellStyle name="60% - Accent1" xfId="6370" builtinId="32" hidden="1" customBuiltin="1"/>
    <cellStyle name="60% - Accent1" xfId="24485" builtinId="32" hidden="1" customBuiltin="1"/>
    <cellStyle name="60% - Accent1" xfId="14038" builtinId="32" hidden="1" customBuiltin="1"/>
    <cellStyle name="60% - Accent1" xfId="4329" builtinId="32" hidden="1" customBuiltin="1"/>
    <cellStyle name="60% - Accent1" xfId="4979" builtinId="32" hidden="1" customBuiltin="1"/>
    <cellStyle name="60% - Accent1" xfId="5635" builtinId="32" hidden="1" customBuiltin="1"/>
    <cellStyle name="60% - Accent1" xfId="5587" builtinId="32" hidden="1" customBuiltin="1"/>
    <cellStyle name="60% - Accent1" xfId="8152" builtinId="32" hidden="1" customBuiltin="1"/>
    <cellStyle name="60% - Accent1" xfId="11136" builtinId="32" hidden="1" customBuiltin="1"/>
    <cellStyle name="60% - Accent1" xfId="7638" builtinId="32" hidden="1" customBuiltin="1"/>
    <cellStyle name="60% - Accent1" xfId="4569" builtinId="32" hidden="1" customBuiltin="1"/>
    <cellStyle name="60% - Accent1" xfId="11042" builtinId="32" hidden="1" customBuiltin="1"/>
    <cellStyle name="60% - Accent1" xfId="12744" builtinId="32" hidden="1" customBuiltin="1"/>
    <cellStyle name="60% - Accent1" xfId="5152" builtinId="32" hidden="1" customBuiltin="1"/>
    <cellStyle name="60% - Accent1" xfId="12653" builtinId="32" hidden="1" customBuiltin="1"/>
    <cellStyle name="60% - Accent1" xfId="13018" builtinId="32" hidden="1" customBuiltin="1"/>
    <cellStyle name="60% - Accent1" xfId="15319" builtinId="32" hidden="1" customBuiltin="1"/>
    <cellStyle name="60% - Accent1" xfId="13977" builtinId="32" hidden="1" customBuiltin="1"/>
    <cellStyle name="60% - Accent1" xfId="5972" builtinId="32" hidden="1" customBuiltin="1"/>
    <cellStyle name="60% - Accent1" xfId="15391" builtinId="32" hidden="1" customBuiltin="1"/>
    <cellStyle name="60% - Accent1" xfId="17203" builtinId="32" hidden="1" customBuiltin="1"/>
    <cellStyle name="60% - Accent1" xfId="17281" builtinId="32" hidden="1" customBuiltin="1"/>
    <cellStyle name="60% - Accent1" xfId="17322" builtinId="32" hidden="1" customBuiltin="1"/>
    <cellStyle name="60% - Accent1" xfId="17355" builtinId="32" hidden="1" customBuiltin="1"/>
    <cellStyle name="60% - Accent1" xfId="17423" builtinId="32" hidden="1" customBuiltin="1"/>
    <cellStyle name="60% - Accent1" xfId="17454" builtinId="32" hidden="1" customBuiltin="1"/>
    <cellStyle name="60% - Accent1" xfId="17307" builtinId="32" hidden="1" customBuiltin="1"/>
    <cellStyle name="60% - Accent1" xfId="17339" builtinId="32" hidden="1" customBuiltin="1"/>
    <cellStyle name="60% - Accent1" xfId="17504" builtinId="32" hidden="1" customBuiltin="1"/>
    <cellStyle name="60% - Accent1" xfId="17532" builtinId="32" hidden="1" customBuiltin="1"/>
    <cellStyle name="60% - Accent1" xfId="17557" builtinId="32" hidden="1" customBuiltin="1"/>
    <cellStyle name="60% - Accent1" xfId="17605" builtinId="32" hidden="1" customBuiltin="1"/>
    <cellStyle name="60% - Accent1" xfId="17668" builtinId="32" hidden="1" customBuiltin="1"/>
    <cellStyle name="60% - Accent1" xfId="17591" builtinId="32" hidden="1" customBuiltin="1"/>
    <cellStyle name="60% - Accent1" xfId="17745" builtinId="32" hidden="1" customBuiltin="1"/>
    <cellStyle name="60% - Accent1" xfId="16340" builtinId="32" hidden="1" customBuiltin="1"/>
    <cellStyle name="60% - Accent1" xfId="17256" builtinId="32" hidden="1" customBuiltin="1"/>
    <cellStyle name="60% - Accent1" xfId="14482" builtinId="32" hidden="1" customBuiltin="1"/>
    <cellStyle name="60% - Accent1" xfId="20207" builtinId="32" hidden="1" customBuiltin="1"/>
    <cellStyle name="60% - Accent1" xfId="5969" builtinId="32" hidden="1" customBuiltin="1"/>
    <cellStyle name="60% - Accent1" xfId="17889" builtinId="32" hidden="1" customBuiltin="1"/>
    <cellStyle name="60% - Accent1" xfId="26662" builtinId="32" hidden="1" customBuiltin="1"/>
    <cellStyle name="60% - Accent1" xfId="25717" builtinId="32" hidden="1" customBuiltin="1"/>
    <cellStyle name="60% - Accent1" xfId="25275" builtinId="32" hidden="1" customBuiltin="1"/>
    <cellStyle name="60% - Accent1" xfId="21940" builtinId="32" hidden="1" customBuiltin="1"/>
    <cellStyle name="60% - Accent1" xfId="22003" builtinId="32" hidden="1" customBuiltin="1"/>
    <cellStyle name="60% - Accent1" xfId="22060" builtinId="32" hidden="1" customBuiltin="1"/>
    <cellStyle name="60% - Accent1" xfId="21927" builtinId="32" hidden="1" customBuiltin="1"/>
    <cellStyle name="60% - Accent1" xfId="22078" builtinId="32" hidden="1" customBuiltin="1"/>
    <cellStyle name="60% - Accent1" xfId="22101" builtinId="32" hidden="1" customBuiltin="1"/>
    <cellStyle name="60% - Accent1" xfId="22126" builtinId="32" hidden="1" customBuiltin="1"/>
    <cellStyle name="60% - Accent1" xfId="22150" builtinId="32" hidden="1" customBuiltin="1"/>
    <cellStyle name="60% - Accent1" xfId="22179" builtinId="32" hidden="1" customBuiltin="1"/>
    <cellStyle name="60% - Accent1" xfId="22216" builtinId="32" hidden="1" customBuiltin="1"/>
    <cellStyle name="60% - Accent1" xfId="22310" builtinId="32" hidden="1" customBuiltin="1"/>
    <cellStyle name="60% - Accent1" xfId="22337" builtinId="32" hidden="1" customBuiltin="1"/>
    <cellStyle name="60% - Accent1" xfId="22232" builtinId="32" hidden="1" customBuiltin="1"/>
    <cellStyle name="60% - Accent1" xfId="22355" builtinId="32" hidden="1" customBuiltin="1"/>
    <cellStyle name="60% - Accent1" xfId="22380" builtinId="32" hidden="1" customBuiltin="1"/>
    <cellStyle name="60% - Accent1" xfId="22403" builtinId="32" hidden="1" customBuiltin="1"/>
    <cellStyle name="60% - Accent1" xfId="11777" builtinId="32" hidden="1" customBuiltin="1"/>
    <cellStyle name="60% - Accent1" xfId="4455" builtinId="32" hidden="1" customBuiltin="1"/>
    <cellStyle name="60% - Accent1" xfId="7926" builtinId="32" hidden="1" customBuiltin="1"/>
    <cellStyle name="60% - Accent1" xfId="7944" builtinId="32" hidden="1" customBuiltin="1"/>
    <cellStyle name="60% - Accent1" xfId="16266" builtinId="32" hidden="1" customBuiltin="1"/>
    <cellStyle name="60% - Accent1" xfId="14225" builtinId="32" hidden="1" customBuiltin="1"/>
    <cellStyle name="60% - Accent1" xfId="20309" builtinId="32" hidden="1" customBuiltin="1"/>
    <cellStyle name="60% - Accent1" xfId="20103" builtinId="32" hidden="1" customBuiltin="1"/>
    <cellStyle name="60% - Accent1" xfId="14102" builtinId="32" hidden="1" customBuiltin="1"/>
    <cellStyle name="60% - Accent1" xfId="10949" builtinId="32" hidden="1" customBuiltin="1"/>
    <cellStyle name="60% - Accent1" xfId="21375" builtinId="32" hidden="1" customBuiltin="1"/>
    <cellStyle name="60% - Accent1" xfId="20960" builtinId="32" hidden="1" customBuiltin="1"/>
    <cellStyle name="60% - Accent1" xfId="22475" builtinId="32" hidden="1" customBuiltin="1"/>
    <cellStyle name="60% - Accent1" xfId="22551" builtinId="32" hidden="1" customBuiltin="1"/>
    <cellStyle name="60% - Accent1" xfId="7848" builtinId="32" hidden="1" customBuiltin="1"/>
    <cellStyle name="60% - Accent1" xfId="22649" builtinId="32" hidden="1" customBuiltin="1"/>
    <cellStyle name="60% - Accent1" xfId="22717" builtinId="32" hidden="1" customBuiltin="1"/>
    <cellStyle name="60% - Accent1" xfId="22750" builtinId="32" hidden="1" customBuiltin="1"/>
    <cellStyle name="60% - Accent1" xfId="22780" builtinId="32" hidden="1" customBuiltin="1"/>
    <cellStyle name="60% - Accent1" xfId="22634" builtinId="32" hidden="1" customBuiltin="1"/>
    <cellStyle name="60% - Accent1" xfId="22801" builtinId="32" hidden="1" customBuiltin="1"/>
    <cellStyle name="60% - Accent1" xfId="22946" builtinId="32" hidden="1" customBuiltin="1"/>
    <cellStyle name="60% - Accent1" xfId="22991" builtinId="32" hidden="1" customBuiltin="1"/>
    <cellStyle name="60% - Accent1" xfId="23024" builtinId="32" hidden="1" customBuiltin="1"/>
    <cellStyle name="60% - Accent1" xfId="23059" builtinId="32" hidden="1" customBuiltin="1"/>
    <cellStyle name="60% - Accent1" xfId="23092" builtinId="32" hidden="1" customBuiltin="1"/>
    <cellStyle name="60% - Accent1" xfId="23122" builtinId="32" hidden="1" customBuiltin="1"/>
    <cellStyle name="60% - Accent1" xfId="22976" builtinId="32" hidden="1" customBuiltin="1"/>
    <cellStyle name="60% - Accent1" xfId="23008" builtinId="32" hidden="1" customBuiltin="1"/>
    <cellStyle name="60% - Accent1" xfId="23214" builtinId="32" hidden="1" customBuiltin="1"/>
    <cellStyle name="60% - Accent1" xfId="23349" builtinId="32" hidden="1" customBuiltin="1"/>
    <cellStyle name="60% - Accent1" xfId="23370" builtinId="32" hidden="1" customBuiltin="1"/>
    <cellStyle name="60% - Accent1" xfId="23393" builtinId="32" hidden="1" customBuiltin="1"/>
    <cellStyle name="60% - Accent1" xfId="23436" builtinId="32" hidden="1" customBuiltin="1"/>
    <cellStyle name="60% - Accent1" xfId="23663" builtinId="32" hidden="1" customBuiltin="1"/>
    <cellStyle name="60% - Accent1" xfId="23685" builtinId="32" hidden="1" customBuiltin="1"/>
    <cellStyle name="60% - Accent1" xfId="23711" builtinId="32" hidden="1" customBuiltin="1"/>
    <cellStyle name="60% - Accent1" xfId="23737" builtinId="32" hidden="1" customBuiltin="1"/>
    <cellStyle name="60% - Accent1" xfId="23833" builtinId="32" hidden="1" customBuiltin="1"/>
    <cellStyle name="60% - Accent1" xfId="23900" builtinId="32" hidden="1" customBuiltin="1"/>
    <cellStyle name="60% - Accent1" xfId="23931" builtinId="32" hidden="1" customBuiltin="1"/>
    <cellStyle name="60% - Accent1" xfId="23787" builtinId="32" hidden="1" customBuiltin="1"/>
    <cellStyle name="60% - Accent1" xfId="23817" builtinId="32" hidden="1" customBuiltin="1"/>
    <cellStyle name="60% - Accent1" xfId="24004" builtinId="32" hidden="1" customBuiltin="1"/>
    <cellStyle name="60% - Accent1" xfId="23876" builtinId="32" hidden="1" customBuiltin="1"/>
    <cellStyle name="60% - Accent1" xfId="24074" builtinId="32" hidden="1" customBuiltin="1"/>
    <cellStyle name="60% - Accent1" xfId="24104" builtinId="32" hidden="1" customBuiltin="1"/>
    <cellStyle name="60% - Accent1" xfId="24166" builtinId="32" hidden="1" customBuiltin="1"/>
    <cellStyle name="60% - Accent1" xfId="24193" builtinId="32" hidden="1" customBuiltin="1"/>
    <cellStyle name="60% - Accent1" xfId="24061" builtinId="32" hidden="1" customBuiltin="1"/>
    <cellStyle name="60% - Accent1" xfId="24235" builtinId="32" hidden="1" customBuiltin="1"/>
    <cellStyle name="60% - Accent1" xfId="24259" builtinId="32" hidden="1" customBuiltin="1"/>
    <cellStyle name="60% - Accent1" xfId="24282" builtinId="32" hidden="1" customBuiltin="1"/>
    <cellStyle name="60% - Accent1" xfId="24310" builtinId="32" hidden="1" customBuiltin="1"/>
    <cellStyle name="60% - Accent1" xfId="24348" builtinId="32" hidden="1" customBuiltin="1"/>
    <cellStyle name="60% - Accent1" xfId="24378" builtinId="32" hidden="1" customBuiltin="1"/>
    <cellStyle name="60% - Accent1" xfId="24410" builtinId="32" hidden="1" customBuiltin="1"/>
    <cellStyle name="60% - Accent1" xfId="24440" builtinId="32" hidden="1" customBuiltin="1"/>
    <cellStyle name="60% - Accent1" xfId="23282" builtinId="32" hidden="1" customBuiltin="1"/>
    <cellStyle name="60% - Accent1" xfId="17698" builtinId="32" hidden="1" customBuiltin="1"/>
    <cellStyle name="60% - Accent1" xfId="8675" builtinId="32" hidden="1" customBuiltin="1"/>
    <cellStyle name="60% - Accent1" xfId="7288" builtinId="32" hidden="1" customBuiltin="1"/>
    <cellStyle name="60% - Accent1" xfId="6740" builtinId="32" hidden="1" customBuiltin="1"/>
    <cellStyle name="60% - Accent1" xfId="3390" builtinId="32" hidden="1" customBuiltin="1"/>
    <cellStyle name="60% - Accent1" xfId="15542" builtinId="32" hidden="1" customBuiltin="1"/>
    <cellStyle name="60% - Accent1" xfId="15205" builtinId="32" hidden="1" customBuiltin="1"/>
    <cellStyle name="60% - Accent1" xfId="14403" builtinId="32" hidden="1" customBuiltin="1"/>
    <cellStyle name="60% - Accent1" xfId="7624" builtinId="32" hidden="1" customBuiltin="1"/>
    <cellStyle name="60% - Accent1" xfId="10183" builtinId="32" hidden="1" customBuiltin="1"/>
    <cellStyle name="60% - Accent1" xfId="23248" builtinId="32" hidden="1" customBuiltin="1"/>
    <cellStyle name="60% - Accent1" xfId="13040" builtinId="32" hidden="1" customBuiltin="1"/>
    <cellStyle name="60% - Accent1" xfId="12374" builtinId="32" hidden="1" customBuiltin="1"/>
    <cellStyle name="60% - Accent1" xfId="11643" builtinId="32" hidden="1" customBuiltin="1"/>
    <cellStyle name="60% - Accent1" xfId="11208" builtinId="32" hidden="1" customBuiltin="1"/>
    <cellStyle name="60% - Accent1" xfId="4157" builtinId="32" hidden="1" customBuiltin="1"/>
    <cellStyle name="60% - Accent1" xfId="10627" builtinId="32" hidden="1" customBuiltin="1"/>
    <cellStyle name="60% - Accent1" xfId="3246" builtinId="32" hidden="1" customBuiltin="1"/>
    <cellStyle name="60% - Accent1" xfId="2795" builtinId="32" hidden="1" customBuiltin="1"/>
    <cellStyle name="60% - Accent1" xfId="2431" builtinId="32" hidden="1" customBuiltin="1"/>
    <cellStyle name="60% - Accent1" xfId="9740" builtinId="32" hidden="1" customBuiltin="1"/>
    <cellStyle name="60% - Accent1" xfId="9334" builtinId="32" hidden="1" customBuiltin="1"/>
    <cellStyle name="60% - Accent1" xfId="23978" builtinId="32" hidden="1" customBuiltin="1"/>
    <cellStyle name="60% - Accent1" xfId="23415" builtinId="32" hidden="1" customBuiltin="1"/>
    <cellStyle name="60% - Accent1" xfId="28303" builtinId="32" hidden="1" customBuiltin="1"/>
    <cellStyle name="60% - Accent1" xfId="9827" builtinId="32" hidden="1" customBuiltin="1"/>
    <cellStyle name="60% - Accent1" xfId="850" builtinId="32" hidden="1" customBuiltin="1"/>
    <cellStyle name="60% - Accent1" xfId="19890" builtinId="32" hidden="1" customBuiltin="1"/>
    <cellStyle name="60% - Accent1" xfId="20032" builtinId="32" hidden="1" customBuiltin="1"/>
    <cellStyle name="60% - Accent1" xfId="20141" builtinId="32" hidden="1" customBuiltin="1"/>
    <cellStyle name="60% - Accent1" xfId="20162" builtinId="32" hidden="1" customBuiltin="1"/>
    <cellStyle name="60% - Accent1" xfId="20228" builtinId="32" hidden="1" customBuiltin="1"/>
    <cellStyle name="60% - Accent1" xfId="20262" builtinId="32" hidden="1" customBuiltin="1"/>
    <cellStyle name="60% - Accent1" xfId="20461" builtinId="32" hidden="1" customBuiltin="1"/>
    <cellStyle name="60% - Accent1" xfId="20486" builtinId="32" hidden="1" customBuiltin="1"/>
    <cellStyle name="60% - Accent1" xfId="20512" builtinId="32" hidden="1" customBuiltin="1"/>
    <cellStyle name="60% - Accent1" xfId="20564" builtinId="32" hidden="1" customBuiltin="1"/>
    <cellStyle name="60% - Accent1" xfId="20441" builtinId="32" hidden="1" customBuiltin="1"/>
    <cellStyle name="60% - Accent1" xfId="20604" builtinId="32" hidden="1" customBuiltin="1"/>
    <cellStyle name="60% - Accent1" xfId="20637" builtinId="32" hidden="1" customBuiltin="1"/>
    <cellStyle name="60% - Accent1" xfId="20704" builtinId="32" hidden="1" customBuiltin="1"/>
    <cellStyle name="60% - Accent1" xfId="20621" builtinId="32" hidden="1" customBuiltin="1"/>
    <cellStyle name="60% - Accent1" xfId="20784" builtinId="32" hidden="1" customBuiltin="1"/>
    <cellStyle name="60% - Accent1" xfId="20812" builtinId="32" hidden="1" customBuiltin="1"/>
    <cellStyle name="60% - Accent1" xfId="20680" builtinId="32" hidden="1" customBuiltin="1"/>
    <cellStyle name="60% - Accent1" xfId="20884" builtinId="32" hidden="1" customBuiltin="1"/>
    <cellStyle name="60% - Accent1" xfId="20915" builtinId="32" hidden="1" customBuiltin="1"/>
    <cellStyle name="60% - Accent1" xfId="19723" builtinId="32" hidden="1" customBuiltin="1"/>
    <cellStyle name="60% - Accent1" xfId="18605" builtinId="32" hidden="1" customBuiltin="1"/>
    <cellStyle name="60% - Accent1" xfId="14190" builtinId="32" hidden="1" customBuiltin="1"/>
    <cellStyle name="60% - Accent1" xfId="8445" builtinId="32" hidden="1" customBuiltin="1"/>
    <cellStyle name="60% - Accent1" xfId="5508" builtinId="32" hidden="1" customBuiltin="1"/>
    <cellStyle name="60% - Accent1" xfId="5881" builtinId="32" hidden="1" customBuiltin="1"/>
    <cellStyle name="60% - Accent1" xfId="4090" builtinId="32" hidden="1" customBuiltin="1"/>
    <cellStyle name="60% - Accent1" xfId="14132" builtinId="32" hidden="1" customBuiltin="1"/>
    <cellStyle name="60% - Accent1" xfId="16848" builtinId="32" hidden="1" customBuiltin="1"/>
    <cellStyle name="60% - Accent1" xfId="16868" builtinId="32" hidden="1" customBuiltin="1"/>
    <cellStyle name="60% - Accent1" xfId="14731" builtinId="32" hidden="1" customBuiltin="1"/>
    <cellStyle name="60% - Accent1" xfId="16911" builtinId="32" hidden="1" customBuiltin="1"/>
    <cellStyle name="60% - Accent1" xfId="4784" builtinId="32" hidden="1" customBuiltin="1"/>
    <cellStyle name="60% - Accent1" xfId="16673" builtinId="32" hidden="1" customBuiltin="1"/>
    <cellStyle name="60% - Accent1" xfId="20735" builtinId="32" hidden="1" customBuiltin="1"/>
    <cellStyle name="60% - Accent1" xfId="16936" builtinId="32" hidden="1" customBuiltin="1"/>
    <cellStyle name="60% - Accent1" xfId="23761" builtinId="32" hidden="1" customBuiltin="1"/>
    <cellStyle name="60% - Accent1" xfId="7859" builtinId="32" hidden="1" customBuiltin="1"/>
    <cellStyle name="60% - Accent1" xfId="16372" builtinId="32" hidden="1" customBuiltin="1"/>
    <cellStyle name="60% - Accent1" xfId="5712" builtinId="32" hidden="1" customBuiltin="1"/>
    <cellStyle name="60% - Accent1" xfId="20074" builtinId="32" hidden="1" customBuiltin="1"/>
    <cellStyle name="60% - Accent1" xfId="5000" builtinId="32" hidden="1" customBuiltin="1"/>
    <cellStyle name="60% - Accent1" xfId="5612" builtinId="32" hidden="1" customBuiltin="1"/>
    <cellStyle name="60% - Accent1" xfId="11866" builtinId="32" hidden="1" customBuiltin="1"/>
    <cellStyle name="60% - Accent1" xfId="11253" builtinId="32" hidden="1" customBuiltin="1"/>
    <cellStyle name="60% - Accent1" xfId="6038" builtinId="32" hidden="1" customBuiltin="1"/>
    <cellStyle name="60% - Accent1" xfId="8158" builtinId="32" hidden="1" customBuiltin="1"/>
    <cellStyle name="60% - Accent1" xfId="6248" builtinId="32" hidden="1" customBuiltin="1"/>
    <cellStyle name="60% - Accent1" xfId="10343" builtinId="32" hidden="1" customBuiltin="1"/>
    <cellStyle name="60% - Accent1" xfId="9973" builtinId="32" hidden="1" customBuiltin="1"/>
    <cellStyle name="60% - Accent1" xfId="24557" builtinId="32" hidden="1" customBuiltin="1"/>
    <cellStyle name="60% - Accent1" xfId="28133" builtinId="32" hidden="1" customBuiltin="1"/>
    <cellStyle name="60% - Accent1" xfId="27832" builtinId="32" hidden="1" customBuiltin="1"/>
    <cellStyle name="60% - Accent1" xfId="27535" builtinId="32" hidden="1" customBuiltin="1"/>
    <cellStyle name="60% - Accent1" xfId="21005" builtinId="32" hidden="1" customBuiltin="1"/>
    <cellStyle name="60% - Accent1" xfId="21023" builtinId="32" hidden="1" customBuiltin="1"/>
    <cellStyle name="60% - Accent1" xfId="21047" builtinId="32" hidden="1" customBuiltin="1"/>
    <cellStyle name="60% - Accent1" xfId="21123" builtinId="32" hidden="1" customBuiltin="1"/>
    <cellStyle name="60% - Accent1" xfId="21161" builtinId="32" hidden="1" customBuiltin="1"/>
    <cellStyle name="60% - Accent1" xfId="21192" builtinId="32" hidden="1" customBuiltin="1"/>
    <cellStyle name="60% - Accent1" xfId="21224" builtinId="32" hidden="1" customBuiltin="1"/>
    <cellStyle name="60% - Accent1" xfId="21255" builtinId="32" hidden="1" customBuiltin="1"/>
    <cellStyle name="60% - Accent1" xfId="21282" builtinId="32" hidden="1" customBuiltin="1"/>
    <cellStyle name="60% - Accent1" xfId="21148" builtinId="32" hidden="1" customBuiltin="1"/>
    <cellStyle name="60% - Accent1" xfId="21300" builtinId="32" hidden="1" customBuiltin="1"/>
    <cellStyle name="60% - Accent1" xfId="21398" builtinId="32" hidden="1" customBuiltin="1"/>
    <cellStyle name="60% - Accent1" xfId="20312" builtinId="32" hidden="1" customBuiltin="1"/>
    <cellStyle name="60% - Accent1" xfId="20403" builtinId="32" hidden="1" customBuiltin="1"/>
    <cellStyle name="60% - Accent1" xfId="20314" builtinId="32" hidden="1" customBuiltin="1"/>
    <cellStyle name="60% - Accent1" xfId="20285" builtinId="32" hidden="1" customBuiltin="1"/>
    <cellStyle name="60% - Accent1" xfId="21548" builtinId="32" hidden="1" customBuiltin="1"/>
    <cellStyle name="60% - Accent1" xfId="21569" builtinId="32" hidden="1" customBuiltin="1"/>
    <cellStyle name="60% - Accent1" xfId="21613" builtinId="32" hidden="1" customBuiltin="1"/>
    <cellStyle name="60% - Accent1" xfId="21634" builtinId="32" hidden="1" customBuiltin="1"/>
    <cellStyle name="60% - Accent1" xfId="21531" builtinId="32" hidden="1" customBuiltin="1"/>
    <cellStyle name="60% - Accent1" xfId="21670" builtinId="32" hidden="1" customBuiltin="1"/>
    <cellStyle name="60% - Accent1" xfId="21768" builtinId="32" hidden="1" customBuiltin="1"/>
    <cellStyle name="60% - Accent1" xfId="21657" builtinId="32" hidden="1" customBuiltin="1"/>
    <cellStyle name="60% - Accent1" xfId="21845" builtinId="32" hidden="1" customBuiltin="1"/>
    <cellStyle name="60% - Accent1" xfId="21893" builtinId="32" hidden="1" customBuiltin="1"/>
    <cellStyle name="60% - Accent1" xfId="1822" builtinId="32" hidden="1" customBuiltin="1"/>
    <cellStyle name="60% - Accent1" xfId="1847" builtinId="32" hidden="1" customBuiltin="1"/>
    <cellStyle name="60% - Accent1" xfId="21350" builtinId="32" hidden="1" customBuiltin="1"/>
    <cellStyle name="60% - Accent1" xfId="14828" builtinId="32" hidden="1" customBuiltin="1"/>
    <cellStyle name="60% - Accent1" xfId="23490" builtinId="32" hidden="1" customBuiltin="1"/>
    <cellStyle name="60% - Accent1" xfId="23643" builtinId="32" hidden="1" customBuiltin="1"/>
    <cellStyle name="60% - Accent1" xfId="22033" builtinId="32" hidden="1" customBuiltin="1"/>
    <cellStyle name="60% - Accent1" xfId="17229" builtinId="32" hidden="1" customBuiltin="1"/>
    <cellStyle name="60% - Accent1" xfId="17037" builtinId="32" hidden="1" customBuiltin="1"/>
    <cellStyle name="60% - Accent1" xfId="19755" builtinId="32" hidden="1" customBuiltin="1"/>
    <cellStyle name="60% - Accent1" xfId="26072" builtinId="32" hidden="1" customBuiltin="1"/>
    <cellStyle name="60% - Accent1" xfId="26108" builtinId="32" hidden="1" customBuiltin="1"/>
    <cellStyle name="60% - Accent1" xfId="26145" builtinId="32" hidden="1" customBuiltin="1"/>
    <cellStyle name="60% - Accent1" xfId="26207" builtinId="32" hidden="1" customBuiltin="1"/>
    <cellStyle name="60% - Accent1" xfId="26237" builtinId="32" hidden="1" customBuiltin="1"/>
    <cellStyle name="60% - Accent1" xfId="26132" builtinId="32" hidden="1" customBuiltin="1"/>
    <cellStyle name="60% - Accent1" xfId="26160" builtinId="32" hidden="1" customBuiltin="1"/>
    <cellStyle name="60% - Accent1" xfId="26280" builtinId="32" hidden="1" customBuiltin="1"/>
    <cellStyle name="60% - Accent1" xfId="26302" builtinId="32" hidden="1" customBuiltin="1"/>
    <cellStyle name="60% - Accent1" xfId="26325" builtinId="32" hidden="1" customBuiltin="1"/>
    <cellStyle name="60% - Accent1" xfId="26368" builtinId="32" hidden="1" customBuiltin="1"/>
    <cellStyle name="60% - Accent1" xfId="26433" builtinId="32" hidden="1" customBuiltin="1"/>
    <cellStyle name="60% - Accent1" xfId="26455" builtinId="32" hidden="1" customBuiltin="1"/>
    <cellStyle name="60% - Accent1" xfId="26501" builtinId="32" hidden="1" customBuiltin="1"/>
    <cellStyle name="60% - Accent1" xfId="26680" builtinId="32" hidden="1" customBuiltin="1"/>
    <cellStyle name="60% - Accent1" xfId="26701" builtinId="32" hidden="1" customBuiltin="1"/>
    <cellStyle name="60% - Accent1" xfId="26724" builtinId="32" hidden="1" customBuiltin="1"/>
    <cellStyle name="60% - Accent1" xfId="26767" builtinId="32" hidden="1" customBuiltin="1"/>
    <cellStyle name="60% - Accent1" xfId="26831" builtinId="32" hidden="1" customBuiltin="1"/>
    <cellStyle name="60% - Accent1" xfId="26896" builtinId="32" hidden="1" customBuiltin="1"/>
    <cellStyle name="60% - Accent1" xfId="26927" builtinId="32" hidden="1" customBuiltin="1"/>
    <cellStyle name="60% - Accent1" xfId="26788" builtinId="32" hidden="1" customBuiltin="1"/>
    <cellStyle name="60% - Accent1" xfId="26816" builtinId="32" hidden="1" customBuiltin="1"/>
    <cellStyle name="60% - Accent1" xfId="26945" builtinId="32" hidden="1" customBuiltin="1"/>
    <cellStyle name="60% - Accent1" xfId="26970" builtinId="32" hidden="1" customBuiltin="1"/>
    <cellStyle name="60% - Accent1" xfId="27013" builtinId="32" hidden="1" customBuiltin="1"/>
    <cellStyle name="60% - Accent1" xfId="27056" builtinId="32" hidden="1" customBuiltin="1"/>
    <cellStyle name="60% - Accent1" xfId="27117" builtinId="32" hidden="1" customBuiltin="1"/>
    <cellStyle name="60% - Accent1" xfId="27173" builtinId="32" hidden="1" customBuiltin="1"/>
    <cellStyle name="60% - Accent1" xfId="27189" builtinId="32" hidden="1" customBuiltin="1"/>
    <cellStyle name="60% - Accent1" xfId="27211" builtinId="32" hidden="1" customBuiltin="1"/>
    <cellStyle name="60% - Accent1" xfId="27233" builtinId="32" hidden="1" customBuiltin="1"/>
    <cellStyle name="60% - Accent1" xfId="26801" builtinId="32" hidden="1" customBuiltin="1"/>
    <cellStyle name="60% - Accent1" xfId="25883" builtinId="32" hidden="1" customBuiltin="1"/>
    <cellStyle name="60% - Accent1" xfId="25506" builtinId="32" hidden="1" customBuiltin="1"/>
    <cellStyle name="60% - Accent1" xfId="24731" builtinId="32" hidden="1" customBuiltin="1"/>
    <cellStyle name="60% - Accent1" xfId="22906" builtinId="32" hidden="1" customBuiltin="1"/>
    <cellStyle name="60% - Accent1" xfId="11954" builtinId="32" hidden="1" customBuiltin="1"/>
    <cellStyle name="60% - Accent1" xfId="21702" builtinId="32" hidden="1" customBuiltin="1"/>
    <cellStyle name="60% - Accent1" xfId="20977" builtinId="32" hidden="1" customBuiltin="1"/>
    <cellStyle name="60% - Accent1" xfId="17798" builtinId="32" hidden="1" customBuiltin="1"/>
    <cellStyle name="60% - Accent1" xfId="17920" builtinId="32" hidden="1" customBuiltin="1"/>
    <cellStyle name="60% - Accent1" xfId="17952" builtinId="32" hidden="1" customBuiltin="1"/>
    <cellStyle name="60% - Accent1" xfId="17983" builtinId="32" hidden="1" customBuiltin="1"/>
    <cellStyle name="60% - Accent1" xfId="18011" builtinId="32" hidden="1" customBuiltin="1"/>
    <cellStyle name="60% - Accent1" xfId="17876" builtinId="32" hidden="1" customBuiltin="1"/>
    <cellStyle name="60% - Accent1" xfId="17905" builtinId="32" hidden="1" customBuiltin="1"/>
    <cellStyle name="60% - Accent1" xfId="18029" builtinId="32" hidden="1" customBuiltin="1"/>
    <cellStyle name="60% - Accent1" xfId="18053" builtinId="32" hidden="1" customBuiltin="1"/>
    <cellStyle name="60% - Accent1" xfId="18129" builtinId="32" hidden="1" customBuiltin="1"/>
    <cellStyle name="60% - Accent1" xfId="14099" builtinId="32" hidden="1" customBuiltin="1"/>
    <cellStyle name="60% - Accent1" xfId="5831" builtinId="32" hidden="1" customBuiltin="1"/>
    <cellStyle name="60% - Accent1" xfId="14106" builtinId="32" hidden="1" customBuiltin="1"/>
    <cellStyle name="60% - Accent1" xfId="10620" builtinId="32" hidden="1" customBuiltin="1"/>
    <cellStyle name="60% - Accent1" xfId="18300" builtinId="32" hidden="1" customBuiltin="1"/>
    <cellStyle name="60% - Accent1" xfId="18344" builtinId="32" hidden="1" customBuiltin="1"/>
    <cellStyle name="60% - Accent1" xfId="18365" builtinId="32" hidden="1" customBuiltin="1"/>
    <cellStyle name="60% - Accent1" xfId="18262" builtinId="32" hidden="1" customBuiltin="1"/>
    <cellStyle name="60% - Accent1" xfId="18401" builtinId="32" hidden="1" customBuiltin="1"/>
    <cellStyle name="60% - Accent1" xfId="18433" builtinId="32" hidden="1" customBuiltin="1"/>
    <cellStyle name="60% - Accent1" xfId="18388" builtinId="32" hidden="1" customBuiltin="1"/>
    <cellStyle name="60% - Accent1" xfId="18550" builtinId="32" hidden="1" customBuiltin="1"/>
    <cellStyle name="60% - Accent1" xfId="18579" builtinId="32" hidden="1" customBuiltin="1"/>
    <cellStyle name="60% - Accent1" xfId="18631" builtinId="32" hidden="1" customBuiltin="1"/>
    <cellStyle name="60% - Accent1" xfId="18476" builtinId="32" hidden="1" customBuiltin="1"/>
    <cellStyle name="60% - Accent1" xfId="18678" builtinId="32" hidden="1" customBuiltin="1"/>
    <cellStyle name="60% - Accent1" xfId="18742" builtinId="32" hidden="1" customBuiltin="1"/>
    <cellStyle name="60% - Accent1" xfId="18800" builtinId="32" hidden="1" customBuiltin="1"/>
    <cellStyle name="60% - Accent1" xfId="18665" builtinId="32" hidden="1" customBuiltin="1"/>
    <cellStyle name="60% - Accent1" xfId="18818" builtinId="32" hidden="1" customBuiltin="1"/>
    <cellStyle name="60% - Accent1" xfId="18870" builtinId="32" hidden="1" customBuiltin="1"/>
    <cellStyle name="60% - Accent1" xfId="18894" builtinId="32" hidden="1" customBuiltin="1"/>
    <cellStyle name="60% - Accent1" xfId="18924" builtinId="32" hidden="1" customBuiltin="1"/>
    <cellStyle name="60% - Accent1" xfId="19024" builtinId="32" hidden="1" customBuiltin="1"/>
    <cellStyle name="60% - Accent1" xfId="19055" builtinId="32" hidden="1" customBuiltin="1"/>
    <cellStyle name="60% - Accent1" xfId="19083" builtinId="32" hidden="1" customBuiltin="1"/>
    <cellStyle name="60% - Accent1" xfId="18948" builtinId="32" hidden="1" customBuiltin="1"/>
    <cellStyle name="60% - Accent1" xfId="18977" builtinId="32" hidden="1" customBuiltin="1"/>
    <cellStyle name="60% - Accent1" xfId="19101" builtinId="32" hidden="1" customBuiltin="1"/>
    <cellStyle name="60% - Accent1" xfId="19126" builtinId="32" hidden="1" customBuiltin="1"/>
    <cellStyle name="60% - Accent1" xfId="19149" builtinId="32" hidden="1" customBuiltin="1"/>
    <cellStyle name="60% - Accent1" xfId="5168" builtinId="32" hidden="1" customBuiltin="1"/>
    <cellStyle name="60% - Accent1" xfId="17119" builtinId="32" hidden="1" customBuiltin="1"/>
    <cellStyle name="60% - Accent1" xfId="21687" builtinId="32" hidden="1" customBuiltin="1"/>
    <cellStyle name="60% - Accent1" xfId="11967" builtinId="32" hidden="1" customBuiltin="1"/>
    <cellStyle name="60% - Accent1" xfId="11473" builtinId="32" hidden="1" customBuiltin="1"/>
    <cellStyle name="60% - Accent1" xfId="7547" builtinId="32" hidden="1" customBuiltin="1"/>
    <cellStyle name="60% - Accent1" xfId="4709" builtinId="32" hidden="1" customBuiltin="1"/>
    <cellStyle name="60% - Accent1" xfId="3295" builtinId="32" hidden="1" customBuiltin="1"/>
    <cellStyle name="60% - Accent1" xfId="2860" builtinId="32" hidden="1" customBuiltin="1"/>
    <cellStyle name="60% - Accent1" xfId="2492" builtinId="32" hidden="1" customBuiltin="1"/>
    <cellStyle name="60% - Accent1" xfId="13842" builtinId="32" hidden="1" customBuiltin="1"/>
    <cellStyle name="60% - Accent1" xfId="13250" builtinId="32" hidden="1" customBuiltin="1"/>
    <cellStyle name="60% - Accent1" xfId="11020" builtinId="32" hidden="1" customBuiltin="1"/>
    <cellStyle name="60% - Accent1" xfId="15386" builtinId="32" hidden="1" customBuiltin="1"/>
    <cellStyle name="60% - Accent1" xfId="8861" builtinId="32" hidden="1" customBuiltin="1"/>
    <cellStyle name="60% - Accent1" xfId="7444" builtinId="32" hidden="1" customBuiltin="1"/>
    <cellStyle name="60% - Accent1" xfId="6874" builtinId="32" hidden="1" customBuiltin="1"/>
    <cellStyle name="60% - Accent1" xfId="3990" builtinId="32" hidden="1" customBuiltin="1"/>
    <cellStyle name="60% - Accent1" xfId="3417" builtinId="32" hidden="1" customBuiltin="1"/>
    <cellStyle name="60% - Accent1" xfId="15646" builtinId="32" hidden="1" customBuiltin="1"/>
    <cellStyle name="60% - Accent1" xfId="14997" builtinId="32" hidden="1" customBuiltin="1"/>
    <cellStyle name="60% - Accent1" xfId="10329" builtinId="32" hidden="1" customBuiltin="1"/>
    <cellStyle name="60% - Accent1" xfId="9944" builtinId="32" hidden="1" customBuiltin="1"/>
    <cellStyle name="60% - Accent1" xfId="19995" builtinId="32" hidden="1" customBuiltin="1"/>
    <cellStyle name="60% - Accent1" xfId="5937" builtinId="32" hidden="1" customBuiltin="1"/>
    <cellStyle name="60% - Accent1" xfId="12702" builtinId="32" hidden="1" customBuiltin="1"/>
    <cellStyle name="60% - Accent1" xfId="18710" builtinId="32" hidden="1" customBuiltin="1"/>
    <cellStyle name="60% - Accent1" xfId="18279" builtinId="32" hidden="1" customBuiltin="1"/>
    <cellStyle name="60% - Accent1" xfId="15917" builtinId="32" hidden="1" customBuiltin="1"/>
    <cellStyle name="60% - Accent1" xfId="5669" builtinId="32" hidden="1" customBuiltin="1"/>
    <cellStyle name="60% - Accent1" xfId="26539" builtinId="32" hidden="1" customBuiltin="1"/>
    <cellStyle name="60% - Accent1" xfId="24509" builtinId="32" hidden="1" customBuiltin="1"/>
    <cellStyle name="60% - Accent1" xfId="24534" builtinId="32" hidden="1" customBuiltin="1"/>
    <cellStyle name="60% - Accent1" xfId="23516" builtinId="32" hidden="1" customBuiltin="1"/>
    <cellStyle name="60% - Accent1" xfId="23606" builtinId="32" hidden="1" customBuiltin="1"/>
    <cellStyle name="60% - Accent1" xfId="23508" builtinId="32" hidden="1" customBuiltin="1"/>
    <cellStyle name="60% - Accent1" xfId="24752" builtinId="32" hidden="1" customBuiltin="1"/>
    <cellStyle name="60% - Accent1" xfId="24775" builtinId="32" hidden="1" customBuiltin="1"/>
    <cellStyle name="60% - Accent1" xfId="24796" builtinId="32" hidden="1" customBuiltin="1"/>
    <cellStyle name="60% - Accent1" xfId="24817" builtinId="32" hidden="1" customBuiltin="1"/>
    <cellStyle name="60% - Accent1" xfId="24714" builtinId="32" hidden="1" customBuiltin="1"/>
    <cellStyle name="60% - Accent1" xfId="24883" builtinId="32" hidden="1" customBuiltin="1"/>
    <cellStyle name="60% - Accent1" xfId="24948" builtinId="32" hidden="1" customBuiltin="1"/>
    <cellStyle name="60% - Accent1" xfId="24979" builtinId="32" hidden="1" customBuiltin="1"/>
    <cellStyle name="60% - Accent1" xfId="24839" builtinId="32" hidden="1" customBuiltin="1"/>
    <cellStyle name="60% - Accent1" xfId="24998" builtinId="32" hidden="1" customBuiltin="1"/>
    <cellStyle name="60% - Accent1" xfId="25025" builtinId="32" hidden="1" customBuiltin="1"/>
    <cellStyle name="60% - Accent1" xfId="25072" builtinId="32" hidden="1" customBuiltin="1"/>
    <cellStyle name="60% - Accent1" xfId="24926" builtinId="32" hidden="1" customBuiltin="1"/>
    <cellStyle name="60% - Accent1" xfId="25117" builtinId="32" hidden="1" customBuiltin="1"/>
    <cellStyle name="60% - Accent1" xfId="25147" builtinId="32" hidden="1" customBuiltin="1"/>
    <cellStyle name="60% - Accent1" xfId="25208" builtinId="32" hidden="1" customBuiltin="1"/>
    <cellStyle name="60% - Accent1" xfId="25235" builtinId="32" hidden="1" customBuiltin="1"/>
    <cellStyle name="60% - Accent1" xfId="25104" builtinId="32" hidden="1" customBuiltin="1"/>
    <cellStyle name="60% - Accent1" xfId="24363" builtinId="32" hidden="1" customBuiltin="1"/>
    <cellStyle name="60% - Accent1" xfId="18810" builtinId="32" hidden="1" customBuiltin="1"/>
    <cellStyle name="60% - Accent1" xfId="9461" builtinId="32" hidden="1" customBuiltin="1"/>
    <cellStyle name="60% - Accent1" xfId="9107" builtinId="32" hidden="1" customBuiltin="1"/>
    <cellStyle name="60% - Accent1" xfId="8711" builtinId="32" hidden="1" customBuiltin="1"/>
    <cellStyle name="60% - Accent1" xfId="7006" builtinId="32" hidden="1" customBuiltin="1"/>
    <cellStyle name="60% - Accent1" xfId="3492" builtinId="32" hidden="1" customBuiltin="1"/>
    <cellStyle name="60% - Accent1" xfId="15688" builtinId="32" hidden="1" customBuiltin="1"/>
    <cellStyle name="60% - Accent1" xfId="15342" builtinId="32" hidden="1" customBuiltin="1"/>
    <cellStyle name="60% - Accent1" xfId="13672" builtinId="32" hidden="1" customBuiltin="1"/>
    <cellStyle name="60% - Accent1" xfId="13381" builtinId="32" hidden="1" customBuiltin="1"/>
    <cellStyle name="60% - Accent1" xfId="4630" builtinId="32" hidden="1" customBuiltin="1"/>
    <cellStyle name="60% - Accent1" xfId="12218" builtinId="32" hidden="1" customBuiltin="1"/>
    <cellStyle name="60% - Accent1" xfId="2779" builtinId="32" hidden="1" customBuiltin="1"/>
    <cellStyle name="60% - Accent1" xfId="812" builtinId="32" hidden="1" customBuiltin="1"/>
    <cellStyle name="60% - Accent1" xfId="21818" builtinId="32" hidden="1" customBuiltin="1"/>
    <cellStyle name="60% - Accent1" xfId="20299" builtinId="32" hidden="1" customBuiltin="1"/>
    <cellStyle name="60% - Accent1" xfId="12861" builtinId="32" hidden="1" customBuiltin="1"/>
    <cellStyle name="60% - Accent1" xfId="681" builtinId="32" hidden="1" customBuiltin="1"/>
    <cellStyle name="60% - Accent1" xfId="719" builtinId="32" hidden="1" customBuiltin="1"/>
    <cellStyle name="60% - Accent1" xfId="754" builtinId="32" hidden="1" customBuiltin="1"/>
    <cellStyle name="60% - Accent1" xfId="788" builtinId="32" hidden="1" customBuiltin="1"/>
    <cellStyle name="60% - Accent1" xfId="632" builtinId="32" hidden="1" customBuiltin="1"/>
    <cellStyle name="60% - Accent1" xfId="665" builtinId="32" hidden="1" customBuiltin="1"/>
    <cellStyle name="60% - Accent1" xfId="886" builtinId="32" hidden="1" customBuiltin="1"/>
    <cellStyle name="60% - Accent1" xfId="921" builtinId="32" hidden="1" customBuiltin="1"/>
    <cellStyle name="60% - Accent1" xfId="729" builtinId="32" hidden="1" customBuiltin="1"/>
    <cellStyle name="60% - Accent1" xfId="1017" builtinId="32" hidden="1" customBuiltin="1"/>
    <cellStyle name="60% - Accent1" xfId="1052" builtinId="32" hidden="1" customBuiltin="1"/>
    <cellStyle name="60% - Accent1" xfId="333" builtinId="32" hidden="1" customBuiltin="1"/>
    <cellStyle name="60% - Accent1" xfId="368" builtinId="32" hidden="1" customBuiltin="1"/>
    <cellStyle name="60% - Accent1" xfId="490" builtinId="32" hidden="1" customBuiltin="1"/>
    <cellStyle name="60% - Accent1" xfId="984" builtinId="32" hidden="1" customBuiltin="1"/>
    <cellStyle name="60% - Accent1" xfId="191" builtinId="32" hidden="1" customBuiltin="1"/>
    <cellStyle name="60% - Accent1" xfId="16297" builtinId="32" hidden="1" customBuiltin="1"/>
    <cellStyle name="60% - Accent1" xfId="2026" builtinId="32" hidden="1" customBuiltin="1"/>
    <cellStyle name="60% - Accent1" xfId="2047" builtinId="32" hidden="1" customBuiltin="1"/>
    <cellStyle name="60% - Accent1" xfId="456" builtinId="32" hidden="1" customBuiltin="1"/>
    <cellStyle name="60% - Accent1" xfId="20870" builtinId="32" hidden="1" customBuiltin="1"/>
    <cellStyle name="60% - Accent1" xfId="1513" builtinId="32" hidden="1" customBuiltin="1"/>
    <cellStyle name="60% - Accent1" xfId="2359" builtinId="32" hidden="1" customBuiltin="1"/>
    <cellStyle name="60% - Accent1" xfId="9675" builtinId="32" hidden="1" customBuiltin="1"/>
    <cellStyle name="60% - Accent1" xfId="9176" builtinId="32" hidden="1" customBuiltin="1"/>
    <cellStyle name="60% - Accent1" xfId="19464" builtinId="32" hidden="1" customBuiltin="1"/>
    <cellStyle name="60% - Accent1" xfId="12315" builtinId="32" hidden="1" customBuiltin="1"/>
    <cellStyle name="60% - Accent1" xfId="1326" builtinId="32" hidden="1" customBuiltin="1"/>
    <cellStyle name="60% - Accent1" xfId="1359" builtinId="32" hidden="1" customBuiltin="1"/>
    <cellStyle name="60% - Accent1" xfId="1394" builtinId="32" hidden="1" customBuiltin="1"/>
    <cellStyle name="60% - Accent1" xfId="1427" builtinId="32" hidden="1" customBuiltin="1"/>
    <cellStyle name="60% - Accent1" xfId="1343" builtinId="32" hidden="1" customBuiltin="1"/>
    <cellStyle name="60% - Accent1" xfId="1478" builtinId="32" hidden="1" customBuiltin="1"/>
    <cellStyle name="60% - Accent1" xfId="1583" builtinId="32" hidden="1" customBuiltin="1"/>
    <cellStyle name="60% - Accent1" xfId="1618" builtinId="32" hidden="1" customBuiltin="1"/>
    <cellStyle name="60% - Accent1" xfId="1736" builtinId="32" hidden="1" customBuiltin="1"/>
    <cellStyle name="60% - Accent1" xfId="1779" builtinId="32" hidden="1" customBuiltin="1"/>
    <cellStyle name="60% - Accent1" xfId="1801" builtinId="32" hidden="1" customBuiltin="1"/>
    <cellStyle name="60% - Accent1" xfId="28201" builtinId="32" hidden="1" customBuiltin="1"/>
    <cellStyle name="60% - Accent1" xfId="14491" builtinId="32" hidden="1" customBuiltin="1"/>
    <cellStyle name="60% - Accent1" xfId="969" builtinId="32" hidden="1" customBuiltin="1"/>
    <cellStyle name="60% - Accent1" xfId="1001" builtinId="32" hidden="1" customBuiltin="1"/>
    <cellStyle name="60% - Accent1" xfId="1757" builtinId="32" hidden="1" customBuiltin="1"/>
    <cellStyle name="60% - Accent1" xfId="27694" builtinId="32" hidden="1" customBuiltin="1"/>
    <cellStyle name="60% - Accent1" xfId="28368" builtinId="32" hidden="1" customBuiltin="1"/>
    <cellStyle name="60% - Accent1" xfId="5510" builtinId="32" hidden="1" customBuiltin="1"/>
    <cellStyle name="60% - Accent1" xfId="3403" builtinId="32" hidden="1" customBuiltin="1"/>
    <cellStyle name="60% - Accent1" xfId="3077" builtinId="32" hidden="1" customBuiltin="1"/>
    <cellStyle name="60% - Accent1" xfId="2402" builtinId="32" hidden="1" customBuiltin="1"/>
    <cellStyle name="60% - Accent1" xfId="1241" builtinId="32" hidden="1" customBuiltin="1"/>
    <cellStyle name="60% - Accent1" xfId="1281" builtinId="32" hidden="1" customBuiltin="1"/>
    <cellStyle name="60% - Accent1" xfId="28330" builtinId="32" hidden="1" customBuiltin="1"/>
    <cellStyle name="60% - Accent1" xfId="15938" builtinId="32" hidden="1" customBuiltin="1"/>
    <cellStyle name="60% - Accent1" xfId="1207" builtinId="32" hidden="1" customBuiltin="1"/>
    <cellStyle name="60% - Accent1" xfId="27722" builtinId="32" hidden="1" customBuiltin="1"/>
    <cellStyle name="60% - Accent1" xfId="15982" builtinId="32" hidden="1" customBuiltin="1"/>
    <cellStyle name="60% - Accent1" xfId="28389" builtinId="32" hidden="1" customBuiltin="1"/>
    <cellStyle name="60% - Accent1" xfId="15961" builtinId="32" hidden="1" customBuiltin="1"/>
    <cellStyle name="60% - Accent1 2" xfId="34061" xr:uid="{67BD6B9F-A404-46E4-867F-05290CCDAB9C}"/>
    <cellStyle name="60% - Accent2" xfId="24929" builtinId="36" hidden="1" customBuiltin="1"/>
    <cellStyle name="60% - Accent2" xfId="25001" builtinId="36" hidden="1" customBuiltin="1"/>
    <cellStyle name="60% - Accent2" xfId="25051" builtinId="36" hidden="1" customBuiltin="1"/>
    <cellStyle name="60% - Accent2" xfId="25121" builtinId="36" hidden="1" customBuiltin="1"/>
    <cellStyle name="60% - Accent2" xfId="25182" builtinId="36" hidden="1" customBuiltin="1"/>
    <cellStyle name="60% - Accent2" xfId="24856" builtinId="36" hidden="1" customBuiltin="1"/>
    <cellStyle name="60% - Accent2" xfId="23417" builtinId="36" hidden="1" customBuiltin="1"/>
    <cellStyle name="60% - Accent2" xfId="1738" builtinId="36" hidden="1" customBuiltin="1"/>
    <cellStyle name="60% - Accent2" xfId="12536" builtinId="36" hidden="1" customBuiltin="1"/>
    <cellStyle name="60% - Accent2" xfId="12586" builtinId="36" hidden="1" customBuiltin="1"/>
    <cellStyle name="60% - Accent2" xfId="12648" builtinId="36" hidden="1" customBuiltin="1"/>
    <cellStyle name="60% - Accent2" xfId="12677" builtinId="36" hidden="1" customBuiltin="1"/>
    <cellStyle name="60% - Accent2" xfId="12705" builtinId="36" hidden="1" customBuiltin="1"/>
    <cellStyle name="60% - Accent2" xfId="12349" builtinId="36" hidden="1" customBuiltin="1"/>
    <cellStyle name="60% - Accent2" xfId="12724" builtinId="36" hidden="1" customBuiltin="1"/>
    <cellStyle name="60% - Accent2" xfId="12751" builtinId="36" hidden="1" customBuiltin="1"/>
    <cellStyle name="60% - Accent2" xfId="12807" builtinId="36" hidden="1" customBuiltin="1"/>
    <cellStyle name="60% - Accent2" xfId="12941" builtinId="36" hidden="1" customBuiltin="1"/>
    <cellStyle name="60% - Accent2" xfId="12969" builtinId="36" hidden="1" customBuiltin="1"/>
    <cellStyle name="60% - Accent2" xfId="12997" builtinId="36" hidden="1" customBuiltin="1"/>
    <cellStyle name="60% - Accent2" xfId="12832" builtinId="36" hidden="1" customBuiltin="1"/>
    <cellStyle name="60% - Accent2" xfId="12948" builtinId="36" hidden="1" customBuiltin="1"/>
    <cellStyle name="60% - Accent2" xfId="13016" builtinId="36" hidden="1" customBuiltin="1"/>
    <cellStyle name="60% - Accent2" xfId="13043" builtinId="36" hidden="1" customBuiltin="1"/>
    <cellStyle name="60% - Accent2" xfId="13094" builtinId="36" hidden="1" customBuiltin="1"/>
    <cellStyle name="60% - Accent2" xfId="13116" builtinId="36" hidden="1" customBuiltin="1"/>
    <cellStyle name="60% - Accent2" xfId="4353" builtinId="36" hidden="1" customBuiltin="1"/>
    <cellStyle name="60% - Accent2" xfId="4583" builtinId="36" hidden="1" customBuiltin="1"/>
    <cellStyle name="60% - Accent2" xfId="7765" builtinId="36" hidden="1" customBuiltin="1"/>
    <cellStyle name="60% - Accent2" xfId="6272" builtinId="36" hidden="1" customBuiltin="1"/>
    <cellStyle name="60% - Accent2" xfId="6125" builtinId="36" hidden="1" customBuiltin="1"/>
    <cellStyle name="60% - Accent2" xfId="11971" builtinId="36" hidden="1" customBuiltin="1"/>
    <cellStyle name="60% - Accent2" xfId="12027" builtinId="36" hidden="1" customBuiltin="1"/>
    <cellStyle name="60% - Accent2" xfId="5908" builtinId="36" hidden="1" customBuiltin="1"/>
    <cellStyle name="60% - Accent2" xfId="10941" builtinId="36" hidden="1" customBuiltin="1"/>
    <cellStyle name="60% - Accent2" xfId="10921" builtinId="36" hidden="1" customBuiltin="1"/>
    <cellStyle name="60% - Accent2" xfId="10955" builtinId="36" hidden="1" customBuiltin="1"/>
    <cellStyle name="60% - Accent2" xfId="8256" builtinId="36" hidden="1" customBuiltin="1"/>
    <cellStyle name="60% - Accent2" xfId="12176" builtinId="36" hidden="1" customBuiltin="1"/>
    <cellStyle name="60% - Accent2" xfId="12220" builtinId="36" hidden="1" customBuiltin="1"/>
    <cellStyle name="60% - Accent2" xfId="12241" builtinId="36" hidden="1" customBuiltin="1"/>
    <cellStyle name="60% - Accent2" xfId="12141" builtinId="36" hidden="1" customBuiltin="1"/>
    <cellStyle name="60% - Accent2" xfId="12334" builtinId="36" hidden="1" customBuiltin="1"/>
    <cellStyle name="60% - Accent2" xfId="12262" builtinId="36" hidden="1" customBuiltin="1"/>
    <cellStyle name="60% - Accent2" xfId="11700" builtinId="36" hidden="1" customBuiltin="1"/>
    <cellStyle name="60% - Accent2" xfId="11775" builtinId="36" hidden="1" customBuiltin="1"/>
    <cellStyle name="60% - Accent2" xfId="11806" builtinId="36" hidden="1" customBuiltin="1"/>
    <cellStyle name="60% - Accent2" xfId="11838" builtinId="36" hidden="1" customBuiltin="1"/>
    <cellStyle name="60% - Accent2" xfId="11868" builtinId="36" hidden="1" customBuiltin="1"/>
    <cellStyle name="60% - Accent2" xfId="11896" builtinId="36" hidden="1" customBuiltin="1"/>
    <cellStyle name="60% - Accent2" xfId="11846" builtinId="36" hidden="1" customBuiltin="1"/>
    <cellStyle name="60% - Accent2" xfId="11915" builtinId="36" hidden="1" customBuiltin="1"/>
    <cellStyle name="60% - Accent2" xfId="11941" builtinId="36" hidden="1" customBuiltin="1"/>
    <cellStyle name="60% - Accent2" xfId="11548" builtinId="36" hidden="1" customBuiltin="1"/>
    <cellStyle name="60% - Accent2" xfId="11673" builtinId="36" hidden="1" customBuiltin="1"/>
    <cellStyle name="60% - Accent2" xfId="11600" builtinId="36" hidden="1" customBuiltin="1"/>
    <cellStyle name="60% - Accent2" xfId="11571" builtinId="36" hidden="1" customBuiltin="1"/>
    <cellStyle name="60% - Accent2" xfId="12303" builtinId="36" hidden="1" customBuiltin="1"/>
    <cellStyle name="60% - Accent2" xfId="4312" builtinId="36" hidden="1" customBuiltin="1"/>
    <cellStyle name="60% - Accent2" xfId="12880" builtinId="36" hidden="1" customBuiltin="1"/>
    <cellStyle name="60% - Accent2" xfId="12377" builtinId="36" hidden="1" customBuiltin="1"/>
    <cellStyle name="60% - Accent2" xfId="15314" builtinId="36" hidden="1" customBuiltin="1"/>
    <cellStyle name="60% - Accent2" xfId="14900" builtinId="36" hidden="1" customBuiltin="1"/>
    <cellStyle name="60% - Accent2" xfId="13692" builtinId="36" hidden="1" customBuiltin="1"/>
    <cellStyle name="60% - Accent2" xfId="13183" builtinId="36" hidden="1" customBuiltin="1"/>
    <cellStyle name="60% - Accent2" xfId="8781" builtinId="36" hidden="1" customBuiltin="1"/>
    <cellStyle name="60% - Accent2" xfId="7412" builtinId="36" hidden="1" customBuiltin="1"/>
    <cellStyle name="60% - Accent2" xfId="6978" builtinId="36" hidden="1" customBuiltin="1"/>
    <cellStyle name="60% - Accent2" xfId="6494" builtinId="36" hidden="1" customBuiltin="1"/>
    <cellStyle name="60% - Accent2" xfId="14125" builtinId="36" hidden="1" customBuiltin="1"/>
    <cellStyle name="60% - Accent2" xfId="13916" builtinId="36" hidden="1" customBuiltin="1"/>
    <cellStyle name="60% - Accent2" xfId="14319" builtinId="36" hidden="1" customBuiltin="1"/>
    <cellStyle name="60% - Accent2" xfId="14384" builtinId="36" hidden="1" customBuiltin="1"/>
    <cellStyle name="60% - Accent2" xfId="14405" builtinId="36" hidden="1" customBuiltin="1"/>
    <cellStyle name="60% - Accent2" xfId="14447" builtinId="36" hidden="1" customBuiltin="1"/>
    <cellStyle name="60% - Accent2" xfId="14923" builtinId="36" hidden="1" customBuiltin="1"/>
    <cellStyle name="60% - Accent2" xfId="14947" builtinId="36" hidden="1" customBuiltin="1"/>
    <cellStyle name="60% - Accent2" xfId="14811" builtinId="36" hidden="1" customBuiltin="1"/>
    <cellStyle name="60% - Accent2" xfId="14985" builtinId="36" hidden="1" customBuiltin="1"/>
    <cellStyle name="60% - Accent2" xfId="15016" builtinId="36" hidden="1" customBuiltin="1"/>
    <cellStyle name="60% - Accent2" xfId="15050" builtinId="36" hidden="1" customBuiltin="1"/>
    <cellStyle name="60% - Accent2" xfId="15083" builtinId="36" hidden="1" customBuiltin="1"/>
    <cellStyle name="60% - Accent2" xfId="15114" builtinId="36" hidden="1" customBuiltin="1"/>
    <cellStyle name="60% - Accent2" xfId="14801" builtinId="36" hidden="1" customBuiltin="1"/>
    <cellStyle name="60% - Accent2" xfId="15183" builtinId="36" hidden="1" customBuiltin="1"/>
    <cellStyle name="60% - Accent2" xfId="15207" builtinId="36" hidden="1" customBuiltin="1"/>
    <cellStyle name="60% - Accent2" xfId="15253" builtinId="36" hidden="1" customBuiltin="1"/>
    <cellStyle name="60% - Accent2" xfId="15344" builtinId="36" hidden="1" customBuiltin="1"/>
    <cellStyle name="60% - Accent2" xfId="15372" builtinId="36" hidden="1" customBuiltin="1"/>
    <cellStyle name="60% - Accent2" xfId="15030" builtinId="36" hidden="1" customBuiltin="1"/>
    <cellStyle name="60% - Accent2" xfId="15322" builtinId="36" hidden="1" customBuiltin="1"/>
    <cellStyle name="60% - Accent2" xfId="15389" builtinId="36" hidden="1" customBuiltin="1"/>
    <cellStyle name="60% - Accent2" xfId="15413" builtinId="36" hidden="1" customBuiltin="1"/>
    <cellStyle name="60% - Accent2" xfId="15438" builtinId="36" hidden="1" customBuiltin="1"/>
    <cellStyle name="60% - Accent2" xfId="15463" builtinId="36" hidden="1" customBuiltin="1"/>
    <cellStyle name="60% - Accent2" xfId="15494" builtinId="36" hidden="1" customBuiltin="1"/>
    <cellStyle name="60% - Accent2" xfId="15531" builtinId="36" hidden="1" customBuiltin="1"/>
    <cellStyle name="60% - Accent2" xfId="15561" builtinId="36" hidden="1" customBuiltin="1"/>
    <cellStyle name="60% - Accent2" xfId="15592" builtinId="36" hidden="1" customBuiltin="1"/>
    <cellStyle name="60% - Accent2" xfId="12453" builtinId="36" hidden="1" customBuiltin="1"/>
    <cellStyle name="60% - Accent2" xfId="13272" builtinId="36" hidden="1" customBuiltin="1"/>
    <cellStyle name="60% - Accent2" xfId="13350" builtinId="36" hidden="1" customBuiltin="1"/>
    <cellStyle name="60% - Accent2" xfId="13384" builtinId="36" hidden="1" customBuiltin="1"/>
    <cellStyle name="60% - Accent2" xfId="13416" builtinId="36" hidden="1" customBuiltin="1"/>
    <cellStyle name="60% - Accent2" xfId="13447" builtinId="36" hidden="1" customBuiltin="1"/>
    <cellStyle name="60% - Accent2" xfId="6426" builtinId="36" hidden="1" customBuiltin="1"/>
    <cellStyle name="60% - Accent2" xfId="13469" builtinId="36" hidden="1" customBuiltin="1"/>
    <cellStyle name="60% - Accent2" xfId="13504" builtinId="36" hidden="1" customBuiltin="1"/>
    <cellStyle name="60% - Accent2" xfId="13540" builtinId="36" hidden="1" customBuiltin="1"/>
    <cellStyle name="60% - Accent2" xfId="13574" builtinId="36" hidden="1" customBuiltin="1"/>
    <cellStyle name="60% - Accent2" xfId="13614" builtinId="36" hidden="1" customBuiltin="1"/>
    <cellStyle name="60% - Accent2" xfId="13758" builtinId="36" hidden="1" customBuiltin="1"/>
    <cellStyle name="60% - Accent2" xfId="13734" builtinId="36" hidden="1" customBuiltin="1"/>
    <cellStyle name="60% - Accent2" xfId="13811" builtinId="36" hidden="1" customBuiltin="1"/>
    <cellStyle name="60% - Accent2" xfId="13882" builtinId="36" hidden="1" customBuiltin="1"/>
    <cellStyle name="60% - Accent2" xfId="13659" builtinId="36" hidden="1" customBuiltin="1"/>
    <cellStyle name="60% - Accent2" xfId="5641" builtinId="36" hidden="1" customBuiltin="1"/>
    <cellStyle name="60% - Accent2" xfId="5950" builtinId="36" hidden="1" customBuiltin="1"/>
    <cellStyle name="60% - Accent2" xfId="4680" builtinId="36" hidden="1" customBuiltin="1"/>
    <cellStyle name="60% - Accent2" xfId="7855" builtinId="36" hidden="1" customBuiltin="1"/>
    <cellStyle name="60% - Accent2" xfId="10700" builtinId="36" hidden="1" customBuiltin="1"/>
    <cellStyle name="60% - Accent2" xfId="5333" builtinId="36" hidden="1" customBuiltin="1"/>
    <cellStyle name="60% - Accent2" xfId="7596" builtinId="36" hidden="1" customBuiltin="1"/>
    <cellStyle name="60% - Accent2" xfId="13145" builtinId="36" hidden="1" customBuiltin="1"/>
    <cellStyle name="60% - Accent2" xfId="13219" builtinId="36" hidden="1" customBuiltin="1"/>
    <cellStyle name="60% - Accent2" xfId="8529" builtinId="36" hidden="1" customBuiltin="1"/>
    <cellStyle name="60% - Accent2" xfId="16973" builtinId="36" hidden="1" customBuiltin="1"/>
    <cellStyle name="60% - Accent2" xfId="15919" builtinId="36" hidden="1" customBuiltin="1"/>
    <cellStyle name="60% - Accent2" xfId="8746" builtinId="36" hidden="1" customBuiltin="1"/>
    <cellStyle name="60% - Accent2" xfId="8715" builtinId="36" hidden="1" customBuiltin="1"/>
    <cellStyle name="60% - Accent2" xfId="8577" builtinId="36" hidden="1" customBuiltin="1"/>
    <cellStyle name="60% - Accent2" xfId="13789" builtinId="36" hidden="1" customBuiltin="1"/>
    <cellStyle name="60% - Accent2" xfId="15486" builtinId="36" hidden="1" customBuiltin="1"/>
    <cellStyle name="60% - Accent2" xfId="15132" builtinId="36" hidden="1" customBuiltin="1"/>
    <cellStyle name="60% - Accent2" xfId="13960" builtinId="36" hidden="1" customBuiltin="1"/>
    <cellStyle name="60% - Accent2" xfId="11619" builtinId="36" hidden="1" customBuiltin="1"/>
    <cellStyle name="60% - Accent2" xfId="12431" builtinId="36" hidden="1" customBuiltin="1"/>
    <cellStyle name="60% - Accent2" xfId="5871" builtinId="36" hidden="1" customBuiltin="1"/>
    <cellStyle name="60% - Accent2" xfId="12779" builtinId="36" hidden="1" customBuiltin="1"/>
    <cellStyle name="60% - Accent2" xfId="25075" builtinId="36" hidden="1" customBuiltin="1"/>
    <cellStyle name="60% - Accent2" xfId="23595" builtinId="36" hidden="1" customBuiltin="1"/>
    <cellStyle name="60% - Accent2" xfId="24196" builtinId="36" hidden="1" customBuiltin="1"/>
    <cellStyle name="60% - Accent2" xfId="7581" builtinId="36" hidden="1" customBuiltin="1"/>
    <cellStyle name="60% - Accent2" xfId="12510" builtinId="36" hidden="1" customBuiltin="1"/>
    <cellStyle name="60% - Accent2" xfId="14823" builtinId="36" hidden="1" customBuiltin="1"/>
    <cellStyle name="60% - Accent2" xfId="22358" builtinId="36" hidden="1" customBuiltin="1"/>
    <cellStyle name="60% - Accent2" xfId="21896" builtinId="36" hidden="1" customBuiltin="1"/>
    <cellStyle name="60% - Accent2" xfId="16107" builtinId="36" hidden="1" customBuiltin="1"/>
    <cellStyle name="60% - Accent2" xfId="21550" builtinId="36" hidden="1" customBuiltin="1"/>
    <cellStyle name="60% - Accent2" xfId="21075" builtinId="36" hidden="1" customBuiltin="1"/>
    <cellStyle name="60% - Accent2" xfId="20641" builtinId="36" hidden="1" customBuiltin="1"/>
    <cellStyle name="60% - Accent2" xfId="26267" builtinId="36" hidden="1" customBuiltin="1"/>
    <cellStyle name="60% - Accent2" xfId="15160" builtinId="36" hidden="1" customBuiltin="1"/>
    <cellStyle name="60% - Accent2" xfId="25085" builtinId="36" hidden="1" customBuiltin="1"/>
    <cellStyle name="60% - Accent2" xfId="4466" builtinId="36" hidden="1" customBuiltin="1"/>
    <cellStyle name="60% - Accent2" xfId="1974" builtinId="36" hidden="1" customBuiltin="1"/>
    <cellStyle name="60% - Accent2" xfId="1175" builtinId="36" hidden="1" customBuiltin="1"/>
    <cellStyle name="60% - Accent2" xfId="3407" builtinId="36" hidden="1" customBuiltin="1"/>
    <cellStyle name="60% - Accent2" xfId="9153" builtinId="36" hidden="1" customBuiltin="1"/>
    <cellStyle name="60% - Accent2" xfId="2094" builtinId="36" hidden="1" customBuiltin="1"/>
    <cellStyle name="60% - Accent2" xfId="1363" builtinId="36" hidden="1" customBuiltin="1"/>
    <cellStyle name="60% - Accent2" xfId="10278" builtinId="36" hidden="1" customBuiltin="1"/>
    <cellStyle name="60% - Accent2" xfId="10309" builtinId="36" hidden="1" customBuiltin="1"/>
    <cellStyle name="60% - Accent2" xfId="10347" builtinId="36" hidden="1" customBuiltin="1"/>
    <cellStyle name="60% - Accent2" xfId="10377" builtinId="36" hidden="1" customBuiltin="1"/>
    <cellStyle name="60% - Accent2" xfId="10438" builtinId="36" hidden="1" customBuiltin="1"/>
    <cellStyle name="60% - Accent2" xfId="10417" builtinId="36" hidden="1" customBuiltin="1"/>
    <cellStyle name="60% - Accent2" xfId="10483" builtinId="36" hidden="1" customBuiltin="1"/>
    <cellStyle name="60% - Accent2" xfId="10533" builtinId="36" hidden="1" customBuiltin="1"/>
    <cellStyle name="60% - Accent2" xfId="10409" builtinId="36" hidden="1" customBuiltin="1"/>
    <cellStyle name="60% - Accent2" xfId="8498" builtinId="36" hidden="1" customBuiltin="1"/>
    <cellStyle name="60% - Accent2" xfId="26112" builtinId="36" hidden="1" customBuiltin="1"/>
    <cellStyle name="60% - Accent2" xfId="7560" builtinId="36" hidden="1" customBuiltin="1"/>
    <cellStyle name="60% - Accent2" xfId="7764" builtinId="36" hidden="1" customBuiltin="1"/>
    <cellStyle name="60% - Accent2" xfId="18582" builtinId="36" hidden="1" customBuiltin="1"/>
    <cellStyle name="60% - Accent2" xfId="22876" builtinId="36" hidden="1" customBuiltin="1"/>
    <cellStyle name="60% - Accent2" xfId="22406" builtinId="36" hidden="1" customBuiltin="1"/>
    <cellStyle name="60% - Accent2" xfId="22686" builtinId="36" hidden="1" customBuiltin="1"/>
    <cellStyle name="60% - Accent2" xfId="22175" builtinId="36" hidden="1" customBuiltin="1"/>
    <cellStyle name="60% - Accent2" xfId="21975" builtinId="36" hidden="1" customBuiltin="1"/>
    <cellStyle name="60% - Accent2" xfId="21615" builtinId="36" hidden="1" customBuiltin="1"/>
    <cellStyle name="60% - Accent2" xfId="20919" builtinId="36" hidden="1" customBuiltin="1"/>
    <cellStyle name="60% - Accent2" xfId="20542" builtinId="36" hidden="1" customBuiltin="1"/>
    <cellStyle name="60% - Accent2" xfId="19688" builtinId="36" hidden="1" customBuiltin="1"/>
    <cellStyle name="60% - Accent2" xfId="19433" builtinId="36" hidden="1" customBuiltin="1"/>
    <cellStyle name="60% - Accent2" xfId="16856" builtinId="36" hidden="1" customBuiltin="1"/>
    <cellStyle name="60% - Accent2" xfId="18920" builtinId="36" hidden="1" customBuiltin="1"/>
    <cellStyle name="60% - Accent2" xfId="17259" builtinId="36" hidden="1" customBuiltin="1"/>
    <cellStyle name="60% - Accent2" xfId="5941" builtinId="36" hidden="1" customBuiltin="1"/>
    <cellStyle name="60% - Accent2" xfId="4347" builtinId="36" hidden="1" customBuiltin="1"/>
    <cellStyle name="60% - Accent2" xfId="5656" builtinId="36" hidden="1" customBuiltin="1"/>
    <cellStyle name="60% - Accent2" xfId="4689" builtinId="36" hidden="1" customBuiltin="1"/>
    <cellStyle name="60% - Accent2" xfId="5515" builtinId="36" hidden="1" customBuiltin="1"/>
    <cellStyle name="60% - Accent2" xfId="5728" builtinId="36" hidden="1" customBuiltin="1"/>
    <cellStyle name="60% - Accent2" xfId="5413" builtinId="36" hidden="1" customBuiltin="1"/>
    <cellStyle name="60% - Accent2" xfId="4407" builtinId="36" hidden="1" customBuiltin="1"/>
    <cellStyle name="60% - Accent2" xfId="10624" builtinId="36" hidden="1" customBuiltin="1"/>
    <cellStyle name="60% - Accent2" xfId="8431" builtinId="36" hidden="1" customBuiltin="1"/>
    <cellStyle name="60% - Accent2" xfId="7959" builtinId="36" hidden="1" customBuiltin="1"/>
    <cellStyle name="60% - Accent2" xfId="4798" builtinId="36" hidden="1" customBuiltin="1"/>
    <cellStyle name="60% - Accent2" xfId="7674" builtinId="36" hidden="1" customBuiltin="1"/>
    <cellStyle name="60% - Accent2" xfId="8285" builtinId="36" hidden="1" customBuiltin="1"/>
    <cellStyle name="60% - Accent2" xfId="7700" builtinId="36" hidden="1" customBuiltin="1"/>
    <cellStyle name="60% - Accent2" xfId="8339" builtinId="36" hidden="1" customBuiltin="1"/>
    <cellStyle name="60% - Accent2" xfId="5189" builtinId="36" hidden="1" customBuiltin="1"/>
    <cellStyle name="60% - Accent2" xfId="5809" builtinId="36" hidden="1" customBuiltin="1"/>
    <cellStyle name="60% - Accent2" xfId="7548" builtinId="36" hidden="1" customBuiltin="1"/>
    <cellStyle name="60% - Accent2" xfId="10769" builtinId="36" hidden="1" customBuiltin="1"/>
    <cellStyle name="60% - Accent2" xfId="5567" builtinId="36" hidden="1" customBuiltin="1"/>
    <cellStyle name="60% - Accent2" xfId="5804" builtinId="36" hidden="1" customBuiltin="1"/>
    <cellStyle name="60% - Accent2" xfId="5694" builtinId="36" hidden="1" customBuiltin="1"/>
    <cellStyle name="60% - Accent2" xfId="5489" builtinId="36" hidden="1" customBuiltin="1"/>
    <cellStyle name="60% - Accent2" xfId="4373" builtinId="36" hidden="1" customBuiltin="1"/>
    <cellStyle name="60% - Accent2" xfId="4942" builtinId="36" hidden="1" customBuiltin="1"/>
    <cellStyle name="60% - Accent2" xfId="5006" builtinId="36" hidden="1" customBuiltin="1"/>
    <cellStyle name="60% - Accent2" xfId="5098" builtinId="36" hidden="1" customBuiltin="1"/>
    <cellStyle name="60% - Accent2" xfId="5382" builtinId="36" hidden="1" customBuiltin="1"/>
    <cellStyle name="60% - Accent2" xfId="6186" builtinId="36" hidden="1" customBuiltin="1"/>
    <cellStyle name="60% - Accent2" xfId="4148" builtinId="36" hidden="1" customBuiltin="1"/>
    <cellStyle name="60% - Accent2" xfId="8582" builtinId="36" hidden="1" customBuiltin="1"/>
    <cellStyle name="60% - Accent2" xfId="5764" builtinId="36" hidden="1" customBuiltin="1"/>
    <cellStyle name="60% - Accent2" xfId="6419" builtinId="36" hidden="1" customBuiltin="1"/>
    <cellStyle name="60% - Accent2" xfId="11022" builtinId="36" hidden="1" customBuiltin="1"/>
    <cellStyle name="60% - Accent2" xfId="5777" builtinId="36" hidden="1" customBuiltin="1"/>
    <cellStyle name="60% - Accent2" xfId="8301" builtinId="36" hidden="1" customBuiltin="1"/>
    <cellStyle name="60% - Accent2" xfId="925" builtinId="36" hidden="1" customBuiltin="1"/>
    <cellStyle name="60% - Accent2" xfId="8539" builtinId="36" hidden="1" customBuiltin="1"/>
    <cellStyle name="60% - Accent2" xfId="13317" builtinId="36" hidden="1" customBuiltin="1"/>
    <cellStyle name="60% - Accent2" xfId="14362" builtinId="36" hidden="1" customBuiltin="1"/>
    <cellStyle name="60% - Accent2" xfId="12369" builtinId="36" hidden="1" customBuiltin="1"/>
    <cellStyle name="60% - Accent2" xfId="12656" builtinId="36" hidden="1" customBuiltin="1"/>
    <cellStyle name="60% - Accent2" xfId="24420" builtinId="36" hidden="1" customBuiltin="1"/>
    <cellStyle name="60% - Accent2" xfId="16654" builtinId="36" hidden="1" customBuiltin="1"/>
    <cellStyle name="60% - Accent2" xfId="24238" builtinId="36" hidden="1" customBuiltin="1"/>
    <cellStyle name="60% - Accent2" xfId="6647" builtinId="36" hidden="1" customBuiltin="1"/>
    <cellStyle name="60% - Accent2" xfId="23285" builtinId="36" hidden="1" customBuiltin="1"/>
    <cellStyle name="60% - Accent2" xfId="22752" builtinId="36" hidden="1" customBuiltin="1"/>
    <cellStyle name="60% - Accent2" xfId="16881" builtinId="36" hidden="1" customBuiltin="1"/>
    <cellStyle name="60% - Accent2" xfId="22220" builtinId="36" hidden="1" customBuiltin="1"/>
    <cellStyle name="60% - Accent2" xfId="3467" builtinId="36" hidden="1" customBuiltin="1"/>
    <cellStyle name="60% - Accent2" xfId="5571" builtinId="36" hidden="1" customBuiltin="1"/>
    <cellStyle name="60% - Accent2" xfId="11226" builtinId="36" hidden="1" customBuiltin="1"/>
    <cellStyle name="60% - Accent2" xfId="12399" builtinId="36" hidden="1" customBuiltin="1"/>
    <cellStyle name="60% - Accent2" xfId="12809" builtinId="36" hidden="1" customBuiltin="1"/>
    <cellStyle name="60% - Accent2" xfId="15621" builtinId="36" hidden="1" customBuiltin="1"/>
    <cellStyle name="60% - Accent2" xfId="13392" builtinId="36" hidden="1" customBuiltin="1"/>
    <cellStyle name="60% - Accent2" xfId="7826" builtinId="36" hidden="1" customBuiltin="1"/>
    <cellStyle name="60% - Accent2" xfId="11282" builtinId="36" hidden="1" customBuiltin="1"/>
    <cellStyle name="60% - Accent2" xfId="11313" builtinId="36" hidden="1" customBuiltin="1"/>
    <cellStyle name="60% - Accent2" xfId="11256" builtinId="36" hidden="1" customBuiltin="1"/>
    <cellStyle name="60% - Accent2" xfId="11365" builtinId="36" hidden="1" customBuiltin="1"/>
    <cellStyle name="60% - Accent2" xfId="11421" builtinId="36" hidden="1" customBuiltin="1"/>
    <cellStyle name="60% - Accent2" xfId="11434" builtinId="36" hidden="1" customBuiltin="1"/>
    <cellStyle name="60% - Accent2" xfId="11508" builtinId="36" hidden="1" customBuiltin="1"/>
    <cellStyle name="60% - Accent2" xfId="11333" builtinId="36" hidden="1" customBuiltin="1"/>
    <cellStyle name="60% - Accent2" xfId="4890" builtinId="36" hidden="1" customBuiltin="1"/>
    <cellStyle name="60% - Accent2" xfId="17640" builtinId="36" hidden="1" customBuiltin="1"/>
    <cellStyle name="60% - Accent2" xfId="28433" builtinId="36" hidden="1" customBuiltin="1"/>
    <cellStyle name="60% - Accent2" xfId="27741" builtinId="36" hidden="1" customBuiltin="1"/>
    <cellStyle name="60% - Accent2" xfId="11459" builtinId="36" hidden="1" customBuiltin="1"/>
    <cellStyle name="60% - Accent2" xfId="25028" builtinId="36" hidden="1" customBuiltin="1"/>
    <cellStyle name="60% - Accent2" xfId="24285" builtinId="36" hidden="1" customBuiltin="1"/>
    <cellStyle name="60% - Accent2" xfId="19894" builtinId="36" hidden="1" customBuiltin="1"/>
    <cellStyle name="60% - Accent2" xfId="19965" builtinId="36" hidden="1" customBuiltin="1"/>
    <cellStyle name="60% - Accent2" xfId="20035" builtinId="36" hidden="1" customBuiltin="1"/>
    <cellStyle name="60% - Accent2" xfId="20164" builtinId="36" hidden="1" customBuiltin="1"/>
    <cellStyle name="60% - Accent2" xfId="20187" builtinId="36" hidden="1" customBuiltin="1"/>
    <cellStyle name="60% - Accent2" xfId="20209" builtinId="36" hidden="1" customBuiltin="1"/>
    <cellStyle name="60% - Accent2" xfId="20230" builtinId="36" hidden="1" customBuiltin="1"/>
    <cellStyle name="60% - Accent2" xfId="20264" builtinId="36" hidden="1" customBuiltin="1"/>
    <cellStyle name="60% - Accent2" xfId="20463" builtinId="36" hidden="1" customBuiltin="1"/>
    <cellStyle name="60% - Accent2" xfId="20567" builtinId="36" hidden="1" customBuiltin="1"/>
    <cellStyle name="60% - Accent2" xfId="20423" builtinId="36" hidden="1" customBuiltin="1"/>
    <cellStyle name="60% - Accent2" xfId="20707" builtinId="36" hidden="1" customBuiltin="1"/>
    <cellStyle name="60% - Accent2" xfId="20738" builtinId="36" hidden="1" customBuiltin="1"/>
    <cellStyle name="60% - Accent2" xfId="20413" builtinId="36" hidden="1" customBuiltin="1"/>
    <cellStyle name="60% - Accent2" xfId="20683" builtinId="36" hidden="1" customBuiltin="1"/>
    <cellStyle name="60% - Accent2" xfId="20759" builtinId="36" hidden="1" customBuiltin="1"/>
    <cellStyle name="60% - Accent2" xfId="20787" builtinId="36" hidden="1" customBuiltin="1"/>
    <cellStyle name="60% - Accent2" xfId="20839" builtinId="36" hidden="1" customBuiltin="1"/>
    <cellStyle name="60% - Accent2" xfId="20850" builtinId="36" hidden="1" customBuiltin="1"/>
    <cellStyle name="60% - Accent2" xfId="20888" builtinId="36" hidden="1" customBuiltin="1"/>
    <cellStyle name="60% - Accent2" xfId="20950" builtinId="36" hidden="1" customBuiltin="1"/>
    <cellStyle name="60% - Accent2" xfId="21008" builtinId="36" hidden="1" customBuiltin="1"/>
    <cellStyle name="60% - Accent2" xfId="20655" builtinId="36" hidden="1" customBuiltin="1"/>
    <cellStyle name="60% - Accent2" xfId="20957" builtinId="36" hidden="1" customBuiltin="1"/>
    <cellStyle name="60% - Accent2" xfId="21050" builtinId="36" hidden="1" customBuiltin="1"/>
    <cellStyle name="60% - Accent2" xfId="21098" builtinId="36" hidden="1" customBuiltin="1"/>
    <cellStyle name="60% - Accent2" xfId="21127" builtinId="36" hidden="1" customBuiltin="1"/>
    <cellStyle name="60% - Accent2" xfId="21165" builtinId="36" hidden="1" customBuiltin="1"/>
    <cellStyle name="60% - Accent2" xfId="21196" builtinId="36" hidden="1" customBuiltin="1"/>
    <cellStyle name="60% - Accent2" xfId="21227" builtinId="36" hidden="1" customBuiltin="1"/>
    <cellStyle name="60% - Accent2" xfId="21285" builtinId="36" hidden="1" customBuiltin="1"/>
    <cellStyle name="60% - Accent2" xfId="21234" builtinId="36" hidden="1" customBuiltin="1"/>
    <cellStyle name="60% - Accent2" xfId="21327" builtinId="36" hidden="1" customBuiltin="1"/>
    <cellStyle name="60% - Accent2" xfId="21376" builtinId="36" hidden="1" customBuiltin="1"/>
    <cellStyle name="60% - Accent2" xfId="21402" builtinId="36" hidden="1" customBuiltin="1"/>
    <cellStyle name="60% - Accent2" xfId="20392" builtinId="36" hidden="1" customBuiltin="1"/>
    <cellStyle name="60% - Accent2" xfId="20373" builtinId="36" hidden="1" customBuiltin="1"/>
    <cellStyle name="60% - Accent2" xfId="20402" builtinId="36" hidden="1" customBuiltin="1"/>
    <cellStyle name="60% - Accent2" xfId="20286" builtinId="36" hidden="1" customBuiltin="1"/>
    <cellStyle name="60% - Accent2" xfId="21594" builtinId="36" hidden="1" customBuiltin="1"/>
    <cellStyle name="60% - Accent2" xfId="21636" builtinId="36" hidden="1" customBuiltin="1"/>
    <cellStyle name="60% - Accent2" xfId="21674" builtinId="36" hidden="1" customBuiltin="1"/>
    <cellStyle name="60% - Accent2" xfId="20383" builtinId="36" hidden="1" customBuiltin="1"/>
    <cellStyle name="60% - Accent2" xfId="20608" builtinId="36" hidden="1" customBuiltin="1"/>
    <cellStyle name="60% - Accent2" xfId="14340" builtinId="36" hidden="1" customBuiltin="1"/>
    <cellStyle name="60% - Accent2" xfId="10556" builtinId="36" hidden="1" customBuiltin="1"/>
    <cellStyle name="60% - Accent2" xfId="2581" builtinId="36" hidden="1" customBuiltin="1"/>
    <cellStyle name="60% - Accent2" xfId="702" builtinId="36" hidden="1" customBuiltin="1"/>
    <cellStyle name="60% - Accent2" xfId="1482" builtinId="36" hidden="1" customBuiltin="1"/>
    <cellStyle name="60% - Accent2" xfId="16675" builtinId="36" hidden="1" customBuiltin="1"/>
    <cellStyle name="60% - Accent2" xfId="15765" builtinId="36" hidden="1" customBuiltin="1"/>
    <cellStyle name="60% - Accent2" xfId="16447" builtinId="36" hidden="1" customBuiltin="1"/>
    <cellStyle name="60% - Accent2" xfId="15666" builtinId="36" hidden="1" customBuiltin="1"/>
    <cellStyle name="60% - Accent2" xfId="25302" builtinId="36" hidden="1" customBuiltin="1"/>
    <cellStyle name="60% - Accent2" xfId="24921" builtinId="36" hidden="1" customBuiltin="1"/>
    <cellStyle name="60% - Accent2" xfId="24537" builtinId="36" hidden="1" customBuiltin="1"/>
    <cellStyle name="60% - Accent2" xfId="24139" builtinId="36" hidden="1" customBuiltin="1"/>
    <cellStyle name="60% - Accent2" xfId="12910" builtinId="36" hidden="1" customBuiltin="1"/>
    <cellStyle name="60% - Accent2" xfId="8814" builtinId="36" hidden="1" customBuiltin="1"/>
    <cellStyle name="60% - Accent2" xfId="153" builtinId="36" hidden="1" customBuiltin="1"/>
    <cellStyle name="60% - Accent2" xfId="1063" builtinId="36" hidden="1" customBuiltin="1"/>
    <cellStyle name="60% - Accent2" xfId="2223" builtinId="36" hidden="1" customBuiltin="1"/>
    <cellStyle name="60% - Accent2" xfId="2754" builtinId="36" hidden="1" customBuiltin="1"/>
    <cellStyle name="60% - Accent2" xfId="2340" builtinId="36" hidden="1" customBuiltin="1"/>
    <cellStyle name="60% - Accent2" xfId="21848" builtinId="36" hidden="1" customBuiltin="1"/>
    <cellStyle name="60% - Accent2" xfId="21872" builtinId="36" hidden="1" customBuiltin="1"/>
    <cellStyle name="60% - Accent2" xfId="21907" builtinId="36" hidden="1" customBuiltin="1"/>
    <cellStyle name="60% - Accent2" xfId="21944" builtinId="36" hidden="1" customBuiltin="1"/>
    <cellStyle name="60% - Accent2" xfId="22006" builtinId="36" hidden="1" customBuiltin="1"/>
    <cellStyle name="60% - Accent2" xfId="22035" builtinId="36" hidden="1" customBuiltin="1"/>
    <cellStyle name="60% - Accent2" xfId="21720" builtinId="36" hidden="1" customBuiltin="1"/>
    <cellStyle name="60% - Accent2" xfId="22013" builtinId="36" hidden="1" customBuiltin="1"/>
    <cellStyle name="60% - Accent2" xfId="22080" builtinId="36" hidden="1" customBuiltin="1"/>
    <cellStyle name="60% - Accent2" xfId="22104" builtinId="36" hidden="1" customBuiltin="1"/>
    <cellStyle name="60% - Accent2" xfId="22129" builtinId="36" hidden="1" customBuiltin="1"/>
    <cellStyle name="60% - Accent2" xfId="22153" builtinId="36" hidden="1" customBuiltin="1"/>
    <cellStyle name="60% - Accent2" xfId="22251" builtinId="36" hidden="1" customBuiltin="1"/>
    <cellStyle name="60% - Accent2" xfId="22312" builtinId="36" hidden="1" customBuiltin="1"/>
    <cellStyle name="60% - Accent2" xfId="22340" builtinId="36" hidden="1" customBuiltin="1"/>
    <cellStyle name="60% - Accent2" xfId="22289" builtinId="36" hidden="1" customBuiltin="1"/>
    <cellStyle name="60% - Accent2" xfId="22383" builtinId="36" hidden="1" customBuiltin="1"/>
    <cellStyle name="60% - Accent2" xfId="22429" builtinId="36" hidden="1" customBuiltin="1"/>
    <cellStyle name="60% - Accent2" xfId="22450" builtinId="36" hidden="1" customBuiltin="1"/>
    <cellStyle name="60% - Accent2" xfId="20125" builtinId="36" hidden="1" customBuiltin="1"/>
    <cellStyle name="60% - Accent2" xfId="7549" builtinId="36" hidden="1" customBuiltin="1"/>
    <cellStyle name="60% - Accent2" xfId="14281" builtinId="36" hidden="1" customBuiltin="1"/>
    <cellStyle name="60% - Accent2" xfId="14718" builtinId="36" hidden="1" customBuiltin="1"/>
    <cellStyle name="60% - Accent2" xfId="17776" builtinId="36" hidden="1" customBuiltin="1"/>
    <cellStyle name="60% - Accent2" xfId="16805" builtinId="36" hidden="1" customBuiltin="1"/>
    <cellStyle name="60% - Accent2" xfId="16469" builtinId="36" hidden="1" customBuiltin="1"/>
    <cellStyle name="60% - Accent2" xfId="15462" builtinId="36" hidden="1" customBuiltin="1"/>
    <cellStyle name="60% - Accent2" xfId="17466" builtinId="36" hidden="1" customBuiltin="1"/>
    <cellStyle name="60% - Accent2" xfId="14256" builtinId="36" hidden="1" customBuiltin="1"/>
    <cellStyle name="60% - Accent2" xfId="4592" builtinId="36" hidden="1" customBuiltin="1"/>
    <cellStyle name="60% - Accent2" xfId="21173" builtinId="36" hidden="1" customBuiltin="1"/>
    <cellStyle name="60% - Accent2" xfId="10854" builtinId="36" hidden="1" customBuiltin="1"/>
    <cellStyle name="60% - Accent2" xfId="22479" builtinId="36" hidden="1" customBuiltin="1"/>
    <cellStyle name="60% - Accent2" xfId="22518" builtinId="36" hidden="1" customBuiltin="1"/>
    <cellStyle name="60% - Accent2" xfId="22590" builtinId="36" hidden="1" customBuiltin="1"/>
    <cellStyle name="60% - Accent2" xfId="22608" builtinId="36" hidden="1" customBuiltin="1"/>
    <cellStyle name="60% - Accent2" xfId="22720" builtinId="36" hidden="1" customBuiltin="1"/>
    <cellStyle name="60% - Accent2" xfId="22783" builtinId="36" hidden="1" customBuiltin="1"/>
    <cellStyle name="60% - Accent2" xfId="20112" builtinId="36" hidden="1" customBuiltin="1"/>
    <cellStyle name="60% - Accent2" xfId="22728" builtinId="36" hidden="1" customBuiltin="1"/>
    <cellStyle name="60% - Accent2" xfId="22805" builtinId="36" hidden="1" customBuiltin="1"/>
    <cellStyle name="60% - Accent2" xfId="22840" builtinId="36" hidden="1" customBuiltin="1"/>
    <cellStyle name="60% - Accent2" xfId="22910" builtinId="36" hidden="1" customBuiltin="1"/>
    <cellStyle name="60% - Accent2" xfId="23028" builtinId="36" hidden="1" customBuiltin="1"/>
    <cellStyle name="60% - Accent2" xfId="23094" builtinId="36" hidden="1" customBuiltin="1"/>
    <cellStyle name="60% - Accent2" xfId="22653" builtinId="36" hidden="1" customBuiltin="1"/>
    <cellStyle name="60% - Accent2" xfId="21516" builtinId="36" hidden="1" customBuiltin="1"/>
    <cellStyle name="60% - Accent2" xfId="12840" builtinId="36" hidden="1" customBuiltin="1"/>
    <cellStyle name="60% - Accent2" xfId="3121" builtinId="36" hidden="1" customBuiltin="1"/>
    <cellStyle name="60% - Accent2" xfId="3002" builtinId="36" hidden="1" customBuiltin="1"/>
    <cellStyle name="60% - Accent2" xfId="3156" builtinId="36" hidden="1" customBuiltin="1"/>
    <cellStyle name="60% - Accent2" xfId="3249" builtinId="36" hidden="1" customBuiltin="1"/>
    <cellStyle name="60% - Accent2" xfId="3280" builtinId="36" hidden="1" customBuiltin="1"/>
    <cellStyle name="60% - Accent2" xfId="2993" builtinId="36" hidden="1" customBuiltin="1"/>
    <cellStyle name="60% - Accent2" xfId="3228" builtinId="36" hidden="1" customBuiltin="1"/>
    <cellStyle name="60% - Accent2" xfId="3297" builtinId="36" hidden="1" customBuiltin="1"/>
    <cellStyle name="60% - Accent2" xfId="3322" builtinId="36" hidden="1" customBuiltin="1"/>
    <cellStyle name="60% - Accent2" xfId="3343" builtinId="36" hidden="1" customBuiltin="1"/>
    <cellStyle name="60% - Accent2" xfId="3373" builtinId="36" hidden="1" customBuiltin="1"/>
    <cellStyle name="60% - Accent2" xfId="3494" builtinId="36" hidden="1" customBuiltin="1"/>
    <cellStyle name="60% - Accent2" xfId="3522" builtinId="36" hidden="1" customBuiltin="1"/>
    <cellStyle name="60% - Accent2" xfId="3200" builtinId="36" hidden="1" customBuiltin="1"/>
    <cellStyle name="60% - Accent2" xfId="3537" builtinId="36" hidden="1" customBuiltin="1"/>
    <cellStyle name="60% - Accent2" xfId="3559" builtinId="36" hidden="1" customBuiltin="1"/>
    <cellStyle name="60% - Accent2" xfId="3580" builtinId="36" hidden="1" customBuiltin="1"/>
    <cellStyle name="60% - Accent2" xfId="3601" builtinId="36" hidden="1" customBuiltin="1"/>
    <cellStyle name="60% - Accent2" xfId="3629" builtinId="36" hidden="1" customBuiltin="1"/>
    <cellStyle name="60% - Accent2" xfId="3663" builtinId="36" hidden="1" customBuiltin="1"/>
    <cellStyle name="60% - Accent2" xfId="3692" builtinId="36" hidden="1" customBuiltin="1"/>
    <cellStyle name="60% - Accent2" xfId="3723" builtinId="36" hidden="1" customBuiltin="1"/>
    <cellStyle name="60% - Accent2" xfId="3750" builtinId="36" hidden="1" customBuiltin="1"/>
    <cellStyle name="60% - Accent2" xfId="3778" builtinId="36" hidden="1" customBuiltin="1"/>
    <cellStyle name="60% - Accent2" xfId="3621" builtinId="36" hidden="1" customBuiltin="1"/>
    <cellStyle name="60% - Accent2" xfId="1245" builtinId="36" hidden="1" customBuiltin="1"/>
    <cellStyle name="60% - Accent2" xfId="2559" builtinId="36" hidden="1" customBuiltin="1"/>
    <cellStyle name="60% - Accent2" xfId="2602" builtinId="36" hidden="1" customBuiltin="1"/>
    <cellStyle name="60% - Accent2" xfId="2630" builtinId="36" hidden="1" customBuiltin="1"/>
    <cellStyle name="60% - Accent2" xfId="2666" builtinId="36" hidden="1" customBuiltin="1"/>
    <cellStyle name="60% - Accent2" xfId="2695" builtinId="36" hidden="1" customBuiltin="1"/>
    <cellStyle name="60% - Accent2" xfId="2726" builtinId="36" hidden="1" customBuiltin="1"/>
    <cellStyle name="60% - Accent2" xfId="2782" builtinId="36" hidden="1" customBuiltin="1"/>
    <cellStyle name="60% - Accent2" xfId="2622" builtinId="36" hidden="1" customBuiltin="1"/>
    <cellStyle name="60% - Accent2" xfId="2733" builtinId="36" hidden="1" customBuiltin="1"/>
    <cellStyle name="60% - Accent2" xfId="2797" builtinId="36" hidden="1" customBuiltin="1"/>
    <cellStyle name="60% - Accent2" xfId="2819" builtinId="36" hidden="1" customBuiltin="1"/>
    <cellStyle name="60% - Accent2" xfId="2888" builtinId="36" hidden="1" customBuiltin="1"/>
    <cellStyle name="60% - Accent2" xfId="1965" builtinId="36" hidden="1" customBuiltin="1"/>
    <cellStyle name="60% - Accent2" xfId="1946" builtinId="36" hidden="1" customBuiltin="1"/>
    <cellStyle name="60% - Accent2" xfId="2841" builtinId="36" hidden="1" customBuiltin="1"/>
    <cellStyle name="60% - Accent2" xfId="2318" builtinId="36" hidden="1" customBuiltin="1"/>
    <cellStyle name="60% - Accent2" xfId="2361" builtinId="36" hidden="1" customBuiltin="1"/>
    <cellStyle name="60% - Accent2" xfId="2370" builtinId="36" hidden="1" customBuiltin="1"/>
    <cellStyle name="60% - Accent2" xfId="2406" builtinId="36" hidden="1" customBuiltin="1"/>
    <cellStyle name="60% - Accent2" xfId="2435" builtinId="36" hidden="1" customBuiltin="1"/>
    <cellStyle name="60% - Accent2" xfId="2466" builtinId="36" hidden="1" customBuiltin="1"/>
    <cellStyle name="60% - Accent2" xfId="2522" builtinId="36" hidden="1" customBuiltin="1"/>
    <cellStyle name="60% - Accent2" xfId="2195" builtinId="36" hidden="1" customBuiltin="1"/>
    <cellStyle name="60% - Accent2" xfId="2537" builtinId="36" hidden="1" customBuiltin="1"/>
    <cellStyle name="60% - Accent2" xfId="7912" builtinId="36" hidden="1" customBuiltin="1"/>
    <cellStyle name="60% - Accent2" xfId="9020" builtinId="36" hidden="1" customBuiltin="1"/>
    <cellStyle name="60% - Accent2" xfId="6473" builtinId="36" hidden="1" customBuiltin="1"/>
    <cellStyle name="60% - Accent2" xfId="5218" builtinId="36" hidden="1" customBuiltin="1"/>
    <cellStyle name="60% - Accent2" xfId="10585" builtinId="36" hidden="1" customBuiltin="1"/>
    <cellStyle name="60% - Accent2" xfId="1905" builtinId="36" hidden="1" customBuiltin="1"/>
    <cellStyle name="60% - Accent2" xfId="3815" builtinId="36" hidden="1" customBuiltin="1"/>
    <cellStyle name="60% - Accent2" xfId="3436" builtinId="36" hidden="1" customBuiltin="1"/>
    <cellStyle name="60% - Accent2" xfId="3035" builtinId="36" hidden="1" customBuiltin="1"/>
    <cellStyle name="60% - Accent2" xfId="229" builtinId="36" hidden="1" customBuiltin="1"/>
    <cellStyle name="60% - Accent2" xfId="1140" builtinId="36" hidden="1" customBuiltin="1"/>
    <cellStyle name="60% - Accent2" xfId="2276" builtinId="36" hidden="1" customBuiltin="1"/>
    <cellStyle name="60% - Accent2" xfId="1587" builtinId="36" hidden="1" customBuiltin="1"/>
    <cellStyle name="60% - Accent2" xfId="7851" builtinId="36" hidden="1" customBuiltin="1"/>
    <cellStyle name="60% - Accent2" xfId="16790" builtinId="36" hidden="1" customBuiltin="1"/>
    <cellStyle name="60% - Accent2" xfId="16403" builtinId="36" hidden="1" customBuiltin="1"/>
    <cellStyle name="60% - Accent2" xfId="15940" builtinId="36" hidden="1" customBuiltin="1"/>
    <cellStyle name="60% - Accent2" xfId="1285" builtinId="36" hidden="1" customBuiltin="1"/>
    <cellStyle name="60% - Accent2" xfId="23586" builtinId="36" hidden="1" customBuiltin="1"/>
    <cellStyle name="60% - Accent2" xfId="816" builtinId="36" hidden="1" customBuiltin="1"/>
    <cellStyle name="60% - Accent2" xfId="890" builtinId="36" hidden="1" customBuiltin="1"/>
    <cellStyle name="60% - Accent2" xfId="943" builtinId="36" hidden="1" customBuiltin="1"/>
    <cellStyle name="60% - Accent2" xfId="988" builtinId="36" hidden="1" customBuiltin="1"/>
    <cellStyle name="60% - Accent2" xfId="1055" builtinId="36" hidden="1" customBuiltin="1"/>
    <cellStyle name="60% - Accent2" xfId="1118" builtinId="36" hidden="1" customBuiltin="1"/>
    <cellStyle name="60% - Accent2" xfId="1021" builtinId="36" hidden="1" customBuiltin="1"/>
    <cellStyle name="60% - Accent2" xfId="337" builtinId="36" hidden="1" customBuiltin="1"/>
    <cellStyle name="60% - Accent2" xfId="372" builtinId="36" hidden="1" customBuiltin="1"/>
    <cellStyle name="60% - Accent2" xfId="460" builtinId="36" hidden="1" customBuiltin="1"/>
    <cellStyle name="60% - Accent2" xfId="494" builtinId="36" hidden="1" customBuiltin="1"/>
    <cellStyle name="60% - Accent2" xfId="530" builtinId="36" hidden="1" customBuiltin="1"/>
    <cellStyle name="60% - Accent2" xfId="566" builtinId="36" hidden="1" customBuiltin="1"/>
    <cellStyle name="60% - Accent2" xfId="600" builtinId="36" hidden="1" customBuiltin="1"/>
    <cellStyle name="60% - Accent2" xfId="402" builtinId="36" hidden="1" customBuiltin="1"/>
    <cellStyle name="60% - Accent2" xfId="651" builtinId="36" hidden="1" customBuiltin="1"/>
    <cellStyle name="60% - Accent2" xfId="303" builtinId="36" hidden="1" customBuiltin="1"/>
    <cellStyle name="60% - Accent2" xfId="110" builtinId="36" hidden="1" customBuiltin="1"/>
    <cellStyle name="60% - Accent2" xfId="75" builtinId="36" hidden="1" customBuiltin="1"/>
    <cellStyle name="60% - Accent2" xfId="1087" builtinId="36" hidden="1" customBuiltin="1"/>
    <cellStyle name="60% - Accent2" xfId="1984" builtinId="36" hidden="1" customBuiltin="1"/>
    <cellStyle name="60% - Accent2" xfId="1759" builtinId="36" hidden="1" customBuiltin="1"/>
    <cellStyle name="60% - Accent2" xfId="1211" builtinId="36" hidden="1" customBuiltin="1"/>
    <cellStyle name="60% - Accent2" xfId="3474" builtinId="36" hidden="1" customBuiltin="1"/>
    <cellStyle name="60% - Accent2" xfId="3220" builtinId="36" hidden="1" customBuiltin="1"/>
    <cellStyle name="60% - Accent2" xfId="2862" builtinId="36" hidden="1" customBuiltin="1"/>
    <cellStyle name="60% - Accent2" xfId="2473" builtinId="36" hidden="1" customBuiltin="1"/>
    <cellStyle name="60% - Accent2" xfId="7743" builtinId="36" hidden="1" customBuiltin="1"/>
    <cellStyle name="60% - Accent2" xfId="10230" builtinId="36" hidden="1" customBuiltin="1"/>
    <cellStyle name="60% - Accent2" xfId="9927" builtinId="36" hidden="1" customBuiltin="1"/>
    <cellStyle name="60% - Accent2" xfId="8310" builtinId="36" hidden="1" customBuiltin="1"/>
    <cellStyle name="60% - Accent2" xfId="1871" builtinId="36" hidden="1" customBuiltin="1"/>
    <cellStyle name="60% - Accent2" xfId="3056" builtinId="36" hidden="1" customBuiltin="1"/>
    <cellStyle name="60% - Accent2" xfId="1781" builtinId="36" hidden="1" customBuiltin="1"/>
    <cellStyle name="60% - Accent2" xfId="1803" builtinId="36" hidden="1" customBuiltin="1"/>
    <cellStyle name="60% - Accent2" xfId="1824" builtinId="36" hidden="1" customBuiltin="1"/>
    <cellStyle name="60% - Accent2" xfId="1849" builtinId="36" hidden="1" customBuiltin="1"/>
    <cellStyle name="60% - Accent2" xfId="2028" builtinId="36" hidden="1" customBuiltin="1"/>
    <cellStyle name="60% - Accent2" xfId="2049" builtinId="36" hidden="1" customBuiltin="1"/>
    <cellStyle name="60% - Accent2" xfId="2072" builtinId="36" hidden="1" customBuiltin="1"/>
    <cellStyle name="60% - Accent2" xfId="2115" builtinId="36" hidden="1" customBuiltin="1"/>
    <cellStyle name="60% - Accent2" xfId="1993" builtinId="36" hidden="1" customBuiltin="1"/>
    <cellStyle name="60% - Accent2" xfId="2151" builtinId="36" hidden="1" customBuiltin="1"/>
    <cellStyle name="60% - Accent2" xfId="2181" builtinId="36" hidden="1" customBuiltin="1"/>
    <cellStyle name="60% - Accent2" xfId="2215" builtinId="36" hidden="1" customBuiltin="1"/>
    <cellStyle name="60% - Accent2" xfId="2293" builtinId="36" hidden="1" customBuiltin="1"/>
    <cellStyle name="60% - Accent2" xfId="757" builtinId="36" hidden="1" customBuiltin="1"/>
    <cellStyle name="60% - Accent2" xfId="791" builtinId="36" hidden="1" customBuiltin="1"/>
    <cellStyle name="60% - Accent2" xfId="392" builtinId="36" hidden="1" customBuiltin="1"/>
    <cellStyle name="60% - Accent2" xfId="732" builtinId="36" hidden="1" customBuiltin="1"/>
    <cellStyle name="60% - Accent2" xfId="2245" builtinId="36" hidden="1" customBuiltin="1"/>
    <cellStyle name="60% - Accent2" xfId="1330" builtinId="36" hidden="1" customBuiltin="1"/>
    <cellStyle name="60% - Accent2" xfId="1397" builtinId="36" hidden="1" customBuiltin="1"/>
    <cellStyle name="60% - Accent2" xfId="1429" builtinId="36" hidden="1" customBuiltin="1"/>
    <cellStyle name="60% - Accent2" xfId="1460" builtinId="36" hidden="1" customBuiltin="1"/>
    <cellStyle name="60% - Accent2" xfId="1276" builtinId="36" hidden="1" customBuiltin="1"/>
    <cellStyle name="60% - Accent2" xfId="1405" builtinId="36" hidden="1" customBuiltin="1"/>
    <cellStyle name="60% - Accent2" xfId="1517" builtinId="36" hidden="1" customBuiltin="1"/>
    <cellStyle name="60% - Accent2" xfId="1553" builtinId="36" hidden="1" customBuiltin="1"/>
    <cellStyle name="60% - Accent2" xfId="1622" builtinId="36" hidden="1" customBuiltin="1"/>
    <cellStyle name="60% - Accent2" xfId="14071" builtinId="36" hidden="1" customBuiltin="1"/>
    <cellStyle name="60% - Accent2" xfId="25392" builtinId="36" hidden="1" customBuiltin="1"/>
    <cellStyle name="60% - Accent2" xfId="13254" builtinId="36" hidden="1" customBuiltin="1"/>
    <cellStyle name="60% - Accent2" xfId="14300" builtinId="36" hidden="1" customBuiltin="1"/>
    <cellStyle name="60% - Accent2" xfId="14007" builtinId="36" hidden="1" customBuiltin="1"/>
    <cellStyle name="60% - Accent2" xfId="14713" builtinId="36" hidden="1" customBuiltin="1"/>
    <cellStyle name="60% - Accent2" xfId="16847" builtinId="36" hidden="1" customBuiltin="1"/>
    <cellStyle name="60% - Accent2" xfId="8078" builtinId="36" hidden="1" customBuiltin="1"/>
    <cellStyle name="60% - Accent2" xfId="685" builtinId="36" hidden="1" customBuiltin="1"/>
    <cellStyle name="60% - Accent2" xfId="7527" builtinId="36" hidden="1" customBuiltin="1"/>
    <cellStyle name="60% - Accent2" xfId="195" builtinId="36" hidden="1" customBuiltin="1"/>
    <cellStyle name="60% - Accent2" xfId="854" builtinId="36" hidden="1" customBuiltin="1"/>
    <cellStyle name="60% - Accent2" xfId="10300" builtinId="36" hidden="1" customBuiltin="1"/>
    <cellStyle name="60% - Accent2" xfId="1956" builtinId="36" hidden="1" customBuiltin="1"/>
    <cellStyle name="60% - Accent2" xfId="3730" builtinId="36" hidden="1" customBuiltin="1"/>
    <cellStyle name="60% - Accent2" xfId="3364" builtinId="36" hidden="1" customBuiltin="1"/>
    <cellStyle name="60% - Accent2" xfId="22950" builtinId="36" hidden="1" customBuiltin="1"/>
    <cellStyle name="60% - Accent2" xfId="6299" builtinId="36" hidden="1" customBuiltin="1"/>
    <cellStyle name="60% - Accent2" xfId="22282" builtinId="36" hidden="1" customBuiltin="1"/>
    <cellStyle name="60% - Accent2" xfId="3793" builtinId="36" hidden="1" customBuiltin="1"/>
    <cellStyle name="60% - Accent2" xfId="3100" builtinId="36" hidden="1" customBuiltin="1"/>
    <cellStyle name="60% - Accent2" xfId="21303" builtinId="36" hidden="1" customBuiltin="1"/>
    <cellStyle name="60% - Accent2" xfId="20815" builtinId="36" hidden="1" customBuiltin="1"/>
    <cellStyle name="60% - Accent2" xfId="19999" builtinId="36" hidden="1" customBuiltin="1"/>
    <cellStyle name="60% - Accent2" xfId="10969" builtinId="36" hidden="1" customBuiltin="1"/>
    <cellStyle name="60% - Accent2" xfId="23871" builtinId="36" hidden="1" customBuiltin="1"/>
    <cellStyle name="60% - Accent2" xfId="6280" builtinId="36" hidden="1" customBuiltin="1"/>
    <cellStyle name="60% - Accent2" xfId="7870" builtinId="36" hidden="1" customBuiltin="1"/>
    <cellStyle name="60% - Accent2" xfId="8233" builtinId="36" hidden="1" customBuiltin="1"/>
    <cellStyle name="60% - Accent2" xfId="5075" builtinId="36" hidden="1" customBuiltin="1"/>
    <cellStyle name="60% - Accent2" xfId="266" builtinId="36" hidden="1" customBuiltin="1"/>
    <cellStyle name="60% - Accent2" xfId="22995" builtinId="36" hidden="1" customBuiltin="1"/>
    <cellStyle name="60% - Accent2" xfId="8845" builtinId="36" hidden="1" customBuiltin="1"/>
    <cellStyle name="60% - Accent2" xfId="13846" builtinId="36" hidden="1" customBuiltin="1"/>
    <cellStyle name="60% - Accent2" xfId="12132" builtinId="36" hidden="1" customBuiltin="1"/>
    <cellStyle name="60% - Accent2" xfId="15059" builtinId="36" hidden="1" customBuiltin="1"/>
    <cellStyle name="60% - Accent2" xfId="10637" builtinId="36" hidden="1" customBuiltin="1"/>
    <cellStyle name="60% - Accent2" xfId="11646" builtinId="36" hidden="1" customBuiltin="1"/>
    <cellStyle name="60% - Accent2" xfId="12197" builtinId="36" hidden="1" customBuiltin="1"/>
    <cellStyle name="60% - Accent2" xfId="13069" builtinId="36" hidden="1" customBuiltin="1"/>
    <cellStyle name="60% - Accent2" xfId="12547" builtinId="36" hidden="1" customBuiltin="1"/>
    <cellStyle name="60% - Accent2" xfId="7482" builtinId="36" hidden="1" customBuiltin="1"/>
    <cellStyle name="60% - Accent2" xfId="7979" builtinId="36" hidden="1" customBuiltin="1"/>
    <cellStyle name="60% - Accent2" xfId="8000" builtinId="36" hidden="1" customBuiltin="1"/>
    <cellStyle name="60% - Accent2" xfId="8023" builtinId="36" hidden="1" customBuiltin="1"/>
    <cellStyle name="60% - Accent2" xfId="8067" builtinId="36" hidden="1" customBuiltin="1"/>
    <cellStyle name="60% - Accent2" xfId="8600" builtinId="36" hidden="1" customBuiltin="1"/>
    <cellStyle name="60% - Accent2" xfId="8628" builtinId="36" hidden="1" customBuiltin="1"/>
    <cellStyle name="60% - Accent2" xfId="8677" builtinId="36" hidden="1" customBuiltin="1"/>
    <cellStyle name="60% - Accent2" xfId="8046" builtinId="36" hidden="1" customBuiltin="1"/>
    <cellStyle name="60% - Accent2" xfId="6573" builtinId="36" hidden="1" customBuiltin="1"/>
    <cellStyle name="60% - Accent2" xfId="7785" builtinId="36" hidden="1" customBuiltin="1"/>
    <cellStyle name="60% - Accent2" xfId="25453" builtinId="36" hidden="1" customBuiltin="1"/>
    <cellStyle name="60% - Accent2" xfId="20747" builtinId="36" hidden="1" customBuiltin="1"/>
    <cellStyle name="60% - Accent2" xfId="28049" builtinId="36" hidden="1" customBuiltin="1"/>
    <cellStyle name="60% - Accent2" xfId="27284" builtinId="36" hidden="1" customBuiltin="1"/>
    <cellStyle name="60% - Accent2" xfId="21257" builtinId="36" hidden="1" customBuiltin="1"/>
    <cellStyle name="60% - Accent2" xfId="20143" builtinId="36" hidden="1" customBuiltin="1"/>
    <cellStyle name="60% - Accent2" xfId="21026" builtinId="36" hidden="1" customBuiltin="1"/>
    <cellStyle name="60% - Accent2" xfId="19929" builtinId="36" hidden="1" customBuiltin="1"/>
    <cellStyle name="60% - Accent2" xfId="11395" builtinId="36" hidden="1" customBuiltin="1"/>
    <cellStyle name="60% - Accent2" xfId="5768" builtinId="36" hidden="1" customBuiltin="1"/>
    <cellStyle name="60% - Accent2" xfId="5733" builtinId="36" hidden="1" customBuiltin="1"/>
    <cellStyle name="60% - Accent2" xfId="17847" builtinId="36" hidden="1" customBuiltin="1"/>
    <cellStyle name="60% - Accent2" xfId="23740" builtinId="36" hidden="1" customBuiltin="1"/>
    <cellStyle name="60% - Accent2" xfId="28391" builtinId="36" hidden="1" customBuiltin="1"/>
    <cellStyle name="60% - Accent2" xfId="28077" builtinId="36" hidden="1" customBuiltin="1"/>
    <cellStyle name="60% - Accent2" xfId="27676" builtinId="36" hidden="1" customBuiltin="1"/>
    <cellStyle name="60% - Accent2" xfId="14785" builtinId="36" hidden="1" customBuiltin="1"/>
    <cellStyle name="60% - Accent2" xfId="23336" builtinId="36" hidden="1" customBuiltin="1"/>
    <cellStyle name="60% - Accent2" xfId="8791" builtinId="36" hidden="1" customBuiltin="1"/>
    <cellStyle name="60% - Accent2" xfId="8863" builtinId="36" hidden="1" customBuiltin="1"/>
    <cellStyle name="60% - Accent2" xfId="8915" builtinId="36" hidden="1" customBuiltin="1"/>
    <cellStyle name="60% - Accent2" xfId="8939" builtinId="36" hidden="1" customBuiltin="1"/>
    <cellStyle name="60% - Accent2" xfId="8950" builtinId="36" hidden="1" customBuiltin="1"/>
    <cellStyle name="60% - Accent2" xfId="8989" builtinId="36" hidden="1" customBuiltin="1"/>
    <cellStyle name="60% - Accent2" xfId="9053" builtinId="36" hidden="1" customBuiltin="1"/>
    <cellStyle name="60% - Accent2" xfId="9082" builtinId="36" hidden="1" customBuiltin="1"/>
    <cellStyle name="60% - Accent2" xfId="9110" builtinId="36" hidden="1" customBuiltin="1"/>
    <cellStyle name="60% - Accent2" xfId="8761" builtinId="36" hidden="1" customBuiltin="1"/>
    <cellStyle name="60% - Accent2" xfId="9061" builtinId="36" hidden="1" customBuiltin="1"/>
    <cellStyle name="60% - Accent2" xfId="9128" builtinId="36" hidden="1" customBuiltin="1"/>
    <cellStyle name="60% - Accent2" xfId="9204" builtinId="36" hidden="1" customBuiltin="1"/>
    <cellStyle name="60% - Accent2" xfId="9274" builtinId="36" hidden="1" customBuiltin="1"/>
    <cellStyle name="60% - Accent2" xfId="9305" builtinId="36" hidden="1" customBuiltin="1"/>
    <cellStyle name="60% - Accent2" xfId="9337" builtinId="36" hidden="1" customBuiltin="1"/>
    <cellStyle name="60% - Accent2" xfId="9395" builtinId="36" hidden="1" customBuiltin="1"/>
    <cellStyle name="60% - Accent2" xfId="9345" builtinId="36" hidden="1" customBuiltin="1"/>
    <cellStyle name="60% - Accent2" xfId="9412" builtinId="36" hidden="1" customBuiltin="1"/>
    <cellStyle name="60% - Accent2" xfId="9437" builtinId="36" hidden="1" customBuiltin="1"/>
    <cellStyle name="60% - Accent2" xfId="9463" builtinId="36" hidden="1" customBuiltin="1"/>
    <cellStyle name="60% - Accent2" xfId="9487" builtinId="36" hidden="1" customBuiltin="1"/>
    <cellStyle name="60% - Accent2" xfId="9514" builtinId="36" hidden="1" customBuiltin="1"/>
    <cellStyle name="60% - Accent2" xfId="8453" builtinId="36" hidden="1" customBuiltin="1"/>
    <cellStyle name="60% - Accent2" xfId="8172" builtinId="36" hidden="1" customBuiltin="1"/>
    <cellStyle name="60% - Accent2" xfId="9677" builtinId="36" hidden="1" customBuiltin="1"/>
    <cellStyle name="60% - Accent2" xfId="9698" builtinId="36" hidden="1" customBuiltin="1"/>
    <cellStyle name="60% - Accent2" xfId="9742" builtinId="36" hidden="1" customBuiltin="1"/>
    <cellStyle name="60% - Accent2" xfId="9763" builtinId="36" hidden="1" customBuiltin="1"/>
    <cellStyle name="60% - Accent2" xfId="9800" builtinId="36" hidden="1" customBuiltin="1"/>
    <cellStyle name="60% - Accent2" xfId="9831" builtinId="36" hidden="1" customBuiltin="1"/>
    <cellStyle name="60% - Accent2" xfId="9865" builtinId="36" hidden="1" customBuiltin="1"/>
    <cellStyle name="60% - Accent2" xfId="9896" builtinId="36" hidden="1" customBuiltin="1"/>
    <cellStyle name="60% - Accent2" xfId="9632" builtinId="36" hidden="1" customBuiltin="1"/>
    <cellStyle name="60% - Accent2" xfId="9874" builtinId="36" hidden="1" customBuiltin="1"/>
    <cellStyle name="60% - Accent2" xfId="9975" builtinId="36" hidden="1" customBuiltin="1"/>
    <cellStyle name="60% - Accent2" xfId="10023" builtinId="36" hidden="1" customBuiltin="1"/>
    <cellStyle name="60% - Accent2" xfId="10034" builtinId="36" hidden="1" customBuiltin="1"/>
    <cellStyle name="60% - Accent2" xfId="10069" builtinId="36" hidden="1" customBuiltin="1"/>
    <cellStyle name="60% - Accent2" xfId="10099" builtinId="36" hidden="1" customBuiltin="1"/>
    <cellStyle name="60% - Accent2" xfId="10130" builtinId="36" hidden="1" customBuiltin="1"/>
    <cellStyle name="60% - Accent2" xfId="10186" builtinId="36" hidden="1" customBuiltin="1"/>
    <cellStyle name="60% - Accent2" xfId="10204" builtinId="36" hidden="1" customBuiltin="1"/>
    <cellStyle name="60% - Accent2" xfId="10254" builtinId="36" hidden="1" customBuiltin="1"/>
    <cellStyle name="60% - Accent2" xfId="9946" builtinId="36" hidden="1" customBuiltin="1"/>
    <cellStyle name="60% - Accent2" xfId="8652" builtinId="36" hidden="1" customBuiltin="1"/>
    <cellStyle name="60% - Accent2" xfId="17985" builtinId="36" hidden="1" customBuiltin="1"/>
    <cellStyle name="60% - Accent2" xfId="26179" builtinId="36" hidden="1" customBuiltin="1"/>
    <cellStyle name="60% - Accent2" xfId="26210" builtinId="36" hidden="1" customBuiltin="1"/>
    <cellStyle name="60% - Accent2" xfId="26239" builtinId="36" hidden="1" customBuiltin="1"/>
    <cellStyle name="60% - Accent2" xfId="26217" builtinId="36" hidden="1" customBuiltin="1"/>
    <cellStyle name="60% - Accent2" xfId="26282" builtinId="36" hidden="1" customBuiltin="1"/>
    <cellStyle name="60% - Accent2" xfId="26304" builtinId="36" hidden="1" customBuiltin="1"/>
    <cellStyle name="60% - Accent2" xfId="26327" builtinId="36" hidden="1" customBuiltin="1"/>
    <cellStyle name="60% - Accent2" xfId="26370" builtinId="36" hidden="1" customBuiltin="1"/>
    <cellStyle name="60% - Accent2" xfId="26392" builtinId="36" hidden="1" customBuiltin="1"/>
    <cellStyle name="60% - Accent2" xfId="26435" builtinId="36" hidden="1" customBuiltin="1"/>
    <cellStyle name="60% - Accent2" xfId="26682" builtinId="36" hidden="1" customBuiltin="1"/>
    <cellStyle name="60% - Accent2" xfId="26703" builtinId="36" hidden="1" customBuiltin="1"/>
    <cellStyle name="60% - Accent2" xfId="26726" builtinId="36" hidden="1" customBuiltin="1"/>
    <cellStyle name="60% - Accent2" xfId="26769" builtinId="36" hidden="1" customBuiltin="1"/>
    <cellStyle name="60% - Accent2" xfId="26647" builtinId="36" hidden="1" customBuiltin="1"/>
    <cellStyle name="60% - Accent2" xfId="26805" builtinId="36" hidden="1" customBuiltin="1"/>
    <cellStyle name="60% - Accent2" xfId="26835" builtinId="36" hidden="1" customBuiltin="1"/>
    <cellStyle name="60% - Accent2" xfId="26869" builtinId="36" hidden="1" customBuiltin="1"/>
    <cellStyle name="60% - Accent2" xfId="26899" builtinId="36" hidden="1" customBuiltin="1"/>
    <cellStyle name="60% - Accent2" xfId="26930" builtinId="36" hidden="1" customBuiltin="1"/>
    <cellStyle name="60% - Accent2" xfId="26638" builtinId="36" hidden="1" customBuiltin="1"/>
    <cellStyle name="60% - Accent2" xfId="26877" builtinId="36" hidden="1" customBuiltin="1"/>
    <cellStyle name="60% - Accent2" xfId="26947" builtinId="36" hidden="1" customBuiltin="1"/>
    <cellStyle name="60% - Accent2" xfId="26972" builtinId="36" hidden="1" customBuiltin="1"/>
    <cellStyle name="60% - Accent2" xfId="27120" builtinId="36" hidden="1" customBuiltin="1"/>
    <cellStyle name="60% - Accent2" xfId="20088" builtinId="36" hidden="1" customBuiltin="1"/>
    <cellStyle name="60% - Accent2" xfId="8239" builtinId="36" hidden="1" customBuiltin="1"/>
    <cellStyle name="60% - Accent2" xfId="14423" builtinId="36" hidden="1" customBuiltin="1"/>
    <cellStyle name="60% - Accent2" xfId="4293" builtinId="36" hidden="1" customBuiltin="1"/>
    <cellStyle name="60% - Accent2" xfId="20113" builtinId="36" hidden="1" customBuiltin="1"/>
    <cellStyle name="60% - Accent2" xfId="24359" builtinId="36" hidden="1" customBuiltin="1"/>
    <cellStyle name="60% - Accent2" xfId="25647" builtinId="36" hidden="1" customBuiltin="1"/>
    <cellStyle name="60% - Accent2" xfId="25685" builtinId="36" hidden="1" customBuiltin="1"/>
    <cellStyle name="60% - Accent2" xfId="25721" builtinId="36" hidden="1" customBuiltin="1"/>
    <cellStyle name="60% - Accent2" xfId="25756" builtinId="36" hidden="1" customBuiltin="1"/>
    <cellStyle name="60% - Accent2" xfId="25774" builtinId="36" hidden="1" customBuiltin="1"/>
    <cellStyle name="60% - Accent2" xfId="25886" builtinId="36" hidden="1" customBuiltin="1"/>
    <cellStyle name="60% - Accent2" xfId="25949" builtinId="36" hidden="1" customBuiltin="1"/>
    <cellStyle name="60% - Accent2" xfId="25819" builtinId="36" hidden="1" customBuiltin="1"/>
    <cellStyle name="60% - Accent2" xfId="25618" builtinId="36" hidden="1" customBuiltin="1"/>
    <cellStyle name="60% - Accent2" xfId="14674" builtinId="36" hidden="1" customBuiltin="1"/>
    <cellStyle name="60% - Accent2" xfId="14421" builtinId="36" hidden="1" customBuiltin="1"/>
    <cellStyle name="60% - Accent2" xfId="7649" builtinId="36" hidden="1" customBuiltin="1"/>
    <cellStyle name="60% - Accent2" xfId="12791" builtinId="36" hidden="1" customBuiltin="1"/>
    <cellStyle name="60% - Accent2" xfId="21052" builtinId="36" hidden="1" customBuiltin="1"/>
    <cellStyle name="60% - Accent2" xfId="25328" builtinId="36" hidden="1" customBuiltin="1"/>
    <cellStyle name="60% - Accent2" xfId="5956" builtinId="36" hidden="1" customBuiltin="1"/>
    <cellStyle name="60% - Accent2" xfId="20098" builtinId="36" hidden="1" customBuiltin="1"/>
    <cellStyle name="60% - Accent2" xfId="25527" builtinId="36" hidden="1" customBuiltin="1"/>
    <cellStyle name="60% - Accent2" xfId="25574" builtinId="36" hidden="1" customBuiltin="1"/>
    <cellStyle name="60% - Accent2" xfId="25597" builtinId="36" hidden="1" customBuiltin="1"/>
    <cellStyle name="60% - Accent2" xfId="25509" builtinId="36" hidden="1" customBuiltin="1"/>
    <cellStyle name="60% - Accent2" xfId="25481" builtinId="36" hidden="1" customBuiltin="1"/>
    <cellStyle name="60% - Accent2" xfId="25918" builtinId="36" hidden="1" customBuiltin="1"/>
    <cellStyle name="60% - Accent2" xfId="27024" builtinId="36" hidden="1" customBuiltin="1"/>
    <cellStyle name="60% - Accent2" xfId="26478" builtinId="36" hidden="1" customBuiltin="1"/>
    <cellStyle name="60% - Accent2" xfId="26042" builtinId="36" hidden="1" customBuiltin="1"/>
    <cellStyle name="60% - Accent2" xfId="28176" builtinId="36" hidden="1" customBuiltin="1"/>
    <cellStyle name="60% - Accent2" xfId="27755" builtinId="36" hidden="1" customBuiltin="1"/>
    <cellStyle name="60% - Accent2" xfId="27634" builtinId="36" hidden="1" customBuiltin="1"/>
    <cellStyle name="60% - Accent2" xfId="27380" builtinId="36" hidden="1" customBuiltin="1"/>
    <cellStyle name="60% - Accent2" xfId="21802" builtinId="36" hidden="1" customBuiltin="1"/>
    <cellStyle name="60% - Accent2" xfId="21353" builtinId="36" hidden="1" customBuiltin="1"/>
    <cellStyle name="60% - Accent2" xfId="20979" builtinId="36" hidden="1" customBuiltin="1"/>
    <cellStyle name="60% - Accent2" xfId="20515" builtinId="36" hidden="1" customBuiltin="1"/>
    <cellStyle name="60% - Accent2" xfId="27148" builtinId="36" hidden="1" customBuiltin="1"/>
    <cellStyle name="60% - Accent2" xfId="5791" builtinId="36" hidden="1" customBuiltin="1"/>
    <cellStyle name="60% - Accent2" xfId="27783" builtinId="36" hidden="1" customBuiltin="1"/>
    <cellStyle name="60% - Accent2" xfId="27877" builtinId="36" hidden="1" customBuiltin="1"/>
    <cellStyle name="60% - Accent2" xfId="27928" builtinId="36" hidden="1" customBuiltin="1"/>
    <cellStyle name="60% - Accent2" xfId="27962" builtinId="36" hidden="1" customBuiltin="1"/>
    <cellStyle name="60% - Accent2" xfId="28022" builtinId="36" hidden="1" customBuiltin="1"/>
    <cellStyle name="60% - Accent2" xfId="28029" builtinId="36" hidden="1" customBuiltin="1"/>
    <cellStyle name="60% - Accent2" xfId="28092" builtinId="36" hidden="1" customBuiltin="1"/>
    <cellStyle name="60% - Accent2" xfId="28114" builtinId="36" hidden="1" customBuiltin="1"/>
    <cellStyle name="60% - Accent2" xfId="28135" builtinId="36" hidden="1" customBuiltin="1"/>
    <cellStyle name="60% - Accent2" xfId="28156" builtinId="36" hidden="1" customBuiltin="1"/>
    <cellStyle name="60% - Accent2" xfId="28184" builtinId="36" hidden="1" customBuiltin="1"/>
    <cellStyle name="60% - Accent2" xfId="28218" builtinId="36" hidden="1" customBuiltin="1"/>
    <cellStyle name="60% - Accent2" xfId="28247" builtinId="36" hidden="1" customBuiltin="1"/>
    <cellStyle name="60% - Accent2" xfId="28278" builtinId="36" hidden="1" customBuiltin="1"/>
    <cellStyle name="60% - Accent2" xfId="28305" builtinId="36" hidden="1" customBuiltin="1"/>
    <cellStyle name="60% - Accent2" xfId="28348" builtinId="36" hidden="1" customBuiltin="1"/>
    <cellStyle name="60% - Accent2" xfId="28370" builtinId="36" hidden="1" customBuiltin="1"/>
    <cellStyle name="60% - Accent2" xfId="28412" builtinId="36" hidden="1" customBuiltin="1"/>
    <cellStyle name="60% - Accent2" xfId="27991" builtinId="36" hidden="1" customBuiltin="1"/>
    <cellStyle name="60% - Accent2" xfId="27655" builtinId="36" hidden="1" customBuiltin="1"/>
    <cellStyle name="60% - Accent2" xfId="27276" builtinId="36" hidden="1" customBuiltin="1"/>
    <cellStyle name="60% - Accent2" xfId="27089" builtinId="36" hidden="1" customBuiltin="1"/>
    <cellStyle name="60% - Accent2" xfId="26748" builtinId="36" hidden="1" customBuiltin="1"/>
    <cellStyle name="60% - Accent2" xfId="26104" builtinId="36" hidden="1" customBuiltin="1"/>
    <cellStyle name="60% - Accent2" xfId="25852" builtinId="36" hidden="1" customBuiltin="1"/>
    <cellStyle name="60% - Accent2" xfId="4639" builtinId="36" hidden="1" customBuiltin="1"/>
    <cellStyle name="60% - Accent2" xfId="25348" builtinId="36" hidden="1" customBuiltin="1"/>
    <cellStyle name="60% - Accent2" xfId="25151" builtinId="36" hidden="1" customBuiltin="1"/>
    <cellStyle name="60% - Accent2" xfId="24798" builtinId="36" hidden="1" customBuiltin="1"/>
    <cellStyle name="60% - Accent2" xfId="24306" builtinId="36" hidden="1" customBuiltin="1"/>
    <cellStyle name="60% - Accent2" xfId="26006" builtinId="36" hidden="1" customBuiltin="1"/>
    <cellStyle name="60% - Accent2" xfId="26076" builtinId="36" hidden="1" customBuiltin="1"/>
    <cellStyle name="60% - Accent2" xfId="27387" builtinId="36" hidden="1" customBuiltin="1"/>
    <cellStyle name="60% - Accent2" xfId="27473" builtinId="36" hidden="1" customBuiltin="1"/>
    <cellStyle name="60% - Accent2" xfId="27495" builtinId="36" hidden="1" customBuiltin="1"/>
    <cellStyle name="60% - Accent2" xfId="27516" builtinId="36" hidden="1" customBuiltin="1"/>
    <cellStyle name="60% - Accent2" xfId="27537" builtinId="36" hidden="1" customBuiltin="1"/>
    <cellStyle name="60% - Accent2" xfId="26559" builtinId="36" hidden="1" customBuiltin="1"/>
    <cellStyle name="60% - Accent2" xfId="26600" builtinId="36" hidden="1" customBuiltin="1"/>
    <cellStyle name="60% - Accent2" xfId="26628" builtinId="36" hidden="1" customBuiltin="1"/>
    <cellStyle name="60% - Accent2" xfId="26610" builtinId="36" hidden="1" customBuiltin="1"/>
    <cellStyle name="60% - Accent2" xfId="26525" builtinId="36" hidden="1" customBuiltin="1"/>
    <cellStyle name="60% - Accent2" xfId="27590" builtinId="36" hidden="1" customBuiltin="1"/>
    <cellStyle name="60% - Accent2" xfId="27557" builtinId="36" hidden="1" customBuiltin="1"/>
    <cellStyle name="60% - Accent2" xfId="27775" builtinId="36" hidden="1" customBuiltin="1"/>
    <cellStyle name="60% - Accent2" xfId="27804" builtinId="36" hidden="1" customBuiltin="1"/>
    <cellStyle name="60% - Accent2" xfId="27835" builtinId="36" hidden="1" customBuiltin="1"/>
    <cellStyle name="60% - Accent2" xfId="27548" builtinId="36" hidden="1" customBuiltin="1"/>
    <cellStyle name="60% - Accent2" xfId="27611" builtinId="36" hidden="1" customBuiltin="1"/>
    <cellStyle name="60% - Accent2" xfId="27176" builtinId="36" hidden="1" customBuiltin="1"/>
    <cellStyle name="60% - Accent2" xfId="27127" builtinId="36" hidden="1" customBuiltin="1"/>
    <cellStyle name="60% - Accent2" xfId="27191" builtinId="36" hidden="1" customBuiltin="1"/>
    <cellStyle name="60% - Accent2" xfId="27213" builtinId="36" hidden="1" customBuiltin="1"/>
    <cellStyle name="60% - Accent2" xfId="27235" builtinId="36" hidden="1" customBuiltin="1"/>
    <cellStyle name="60% - Accent2" xfId="27256" builtinId="36" hidden="1" customBuiltin="1"/>
    <cellStyle name="60% - Accent2" xfId="27320" builtinId="36" hidden="1" customBuiltin="1"/>
    <cellStyle name="60% - Accent2" xfId="27349" builtinId="36" hidden="1" customBuiltin="1"/>
    <cellStyle name="60% - Accent2" xfId="27408" builtinId="36" hidden="1" customBuiltin="1"/>
    <cellStyle name="60% - Accent2" xfId="21821" builtinId="36" hidden="1" customBuiltin="1"/>
    <cellStyle name="60% - Accent2" xfId="11477" builtinId="36" hidden="1" customBuiltin="1"/>
    <cellStyle name="60% - Accent2" xfId="18714" builtinId="36" hidden="1" customBuiltin="1"/>
    <cellStyle name="60% - Accent2" xfId="21771" builtinId="36" hidden="1" customBuiltin="1"/>
    <cellStyle name="60% - Accent2" xfId="21748" builtinId="36" hidden="1" customBuiltin="1"/>
    <cellStyle name="60% - Accent2" xfId="21740" builtinId="36" hidden="1" customBuiltin="1"/>
    <cellStyle name="60% - Accent2" xfId="21571" builtinId="36" hidden="1" customBuiltin="1"/>
    <cellStyle name="60% - Accent2" xfId="27711" builtinId="36" hidden="1" customBuiltin="1"/>
    <cellStyle name="60% - Accent2" xfId="22941" builtinId="36" hidden="1" customBuiltin="1"/>
    <cellStyle name="60% - Accent2" xfId="28333" builtinId="36" hidden="1" customBuiltin="1"/>
    <cellStyle name="60% - Accent2" xfId="27852" builtinId="36" hidden="1" customBuiltin="1"/>
    <cellStyle name="60% - Accent2" xfId="25551" builtinId="36" hidden="1" customBuiltin="1"/>
    <cellStyle name="60% - Accent2" xfId="25971" builtinId="36" hidden="1" customBuiltin="1"/>
    <cellStyle name="60% - Accent2" xfId="26994" builtinId="36" hidden="1" customBuiltin="1"/>
    <cellStyle name="60% - Accent2" xfId="26413" builtinId="36" hidden="1" customBuiltin="1"/>
    <cellStyle name="60% - Accent2" xfId="9845" builtinId="36" hidden="1" customBuiltin="1"/>
    <cellStyle name="60% - Accent2" xfId="9721" builtinId="36" hidden="1" customBuiltin="1"/>
    <cellStyle name="60% - Accent2" xfId="9235" builtinId="36" hidden="1" customBuiltin="1"/>
    <cellStyle name="60% - Accent2" xfId="27015" builtinId="36" hidden="1" customBuiltin="1"/>
    <cellStyle name="60% - Accent2" xfId="26149" builtinId="36" hidden="1" customBuiltin="1"/>
    <cellStyle name="60% - Accent2" xfId="7299" builtinId="36" hidden="1" customBuiltin="1"/>
    <cellStyle name="60% - Accent2" xfId="6815" builtinId="36" hidden="1" customBuiltin="1"/>
    <cellStyle name="60% - Accent2" xfId="3923" builtinId="36" hidden="1" customBuiltin="1"/>
    <cellStyle name="60% - Accent2" xfId="8306" builtinId="36" hidden="1" customBuiltin="1"/>
    <cellStyle name="60% - Accent2" xfId="6023" builtinId="36" hidden="1" customBuiltin="1"/>
    <cellStyle name="60% - Accent2" xfId="7946" builtinId="36" hidden="1" customBuiltin="1"/>
    <cellStyle name="60% - Accent2" xfId="16493" builtinId="36" hidden="1" customBuiltin="1"/>
    <cellStyle name="60% - Accent2" xfId="16072" builtinId="36" hidden="1" customBuiltin="1"/>
    <cellStyle name="60% - Accent2" xfId="3186" builtinId="36" hidden="1" customBuiltin="1"/>
    <cellStyle name="60% - Accent2" xfId="28285" builtinId="36" hidden="1" customBuiltin="1"/>
    <cellStyle name="60% - Accent2" xfId="10138" builtinId="36" hidden="1" customBuiltin="1"/>
    <cellStyle name="60% - Accent2" xfId="23764" builtinId="36" hidden="1" customBuiltin="1"/>
    <cellStyle name="60% - Accent2" xfId="19176" builtinId="36" hidden="1" customBuiltin="1"/>
    <cellStyle name="60% - Accent2" xfId="17560" builtinId="36" hidden="1" customBuiltin="1"/>
    <cellStyle name="60% - Accent2" xfId="19265" builtinId="36" hidden="1" customBuiltin="1"/>
    <cellStyle name="60% - Accent2" xfId="22183" builtinId="36" hidden="1" customBuiltin="1"/>
    <cellStyle name="60% - Accent2" xfId="5513" builtinId="36" hidden="1" customBuiltin="1"/>
    <cellStyle name="60% - Accent2" xfId="17108" builtinId="36" hidden="1" customBuiltin="1"/>
    <cellStyle name="60% - Accent2" xfId="17730" builtinId="36" hidden="1" customBuiltin="1"/>
    <cellStyle name="60% - Accent2" xfId="23125" builtinId="36" hidden="1" customBuiltin="1"/>
    <cellStyle name="60% - Accent2" xfId="23070" builtinId="36" hidden="1" customBuiltin="1"/>
    <cellStyle name="60% - Accent2" xfId="23147" builtinId="36" hidden="1" customBuiltin="1"/>
    <cellStyle name="60% - Accent2" xfId="23182" builtinId="36" hidden="1" customBuiltin="1"/>
    <cellStyle name="60% - Accent2" xfId="23252" builtinId="36" hidden="1" customBuiltin="1"/>
    <cellStyle name="60% - Accent2" xfId="23372" builtinId="36" hidden="1" customBuiltin="1"/>
    <cellStyle name="60% - Accent2" xfId="23395" builtinId="36" hidden="1" customBuiltin="1"/>
    <cellStyle name="60% - Accent2" xfId="23438" builtinId="36" hidden="1" customBuiltin="1"/>
    <cellStyle name="60% - Accent2" xfId="23218" builtinId="36" hidden="1" customBuiltin="1"/>
    <cellStyle name="60% - Accent2" xfId="22155" builtinId="36" hidden="1" customBuiltin="1"/>
    <cellStyle name="60% - Accent2" xfId="3079" builtinId="36" hidden="1" customBuiltin="1"/>
    <cellStyle name="60% - Accent2" xfId="11540" builtinId="36" hidden="1" customBuiltin="1"/>
    <cellStyle name="60% - Accent2" xfId="11999" builtinId="36" hidden="1" customBuiltin="1"/>
    <cellStyle name="60% - Accent2" xfId="14848" builtinId="36" hidden="1" customBuiltin="1"/>
    <cellStyle name="60% - Accent2" xfId="11783" builtinId="36" hidden="1" customBuiltin="1"/>
    <cellStyle name="60% - Accent2" xfId="7323" builtinId="36" hidden="1" customBuiltin="1"/>
    <cellStyle name="60% - Accent2" xfId="3994" builtinId="36" hidden="1" customBuiltin="1"/>
    <cellStyle name="60% - Accent2" xfId="7031" builtinId="36" hidden="1" customBuiltin="1"/>
    <cellStyle name="60% - Accent2" xfId="3857" builtinId="36" hidden="1" customBuiltin="1"/>
    <cellStyle name="60% - Accent2" xfId="10385" builtinId="36" hidden="1" customBuiltin="1"/>
    <cellStyle name="60% - Accent2" xfId="4449" builtinId="36" hidden="1" customBuiltin="1"/>
    <cellStyle name="60% - Accent2" xfId="16344" builtinId="36" hidden="1" customBuiltin="1"/>
    <cellStyle name="60% - Accent2" xfId="15963" builtinId="36" hidden="1" customBuiltin="1"/>
    <cellStyle name="60% - Accent2" xfId="15649" builtinId="36" hidden="1" customBuiltin="1"/>
    <cellStyle name="60% - Accent2" xfId="15217" builtinId="36" hidden="1" customBuiltin="1"/>
    <cellStyle name="60% - Accent2" xfId="14873" builtinId="36" hidden="1" customBuiltin="1"/>
    <cellStyle name="60% - Accent2" xfId="13726" builtinId="36" hidden="1" customBuiltin="1"/>
    <cellStyle name="60% - Accent2" xfId="10932" builtinId="36" hidden="1" customBuiltin="1"/>
    <cellStyle name="60% - Accent2" xfId="11732" builtinId="36" hidden="1" customBuiltin="1"/>
    <cellStyle name="60% - Accent2" xfId="23837" builtinId="36" hidden="1" customBuiltin="1"/>
    <cellStyle name="60% - Accent2" xfId="23903" builtinId="36" hidden="1" customBuiltin="1"/>
    <cellStyle name="60% - Accent2" xfId="23934" builtinId="36" hidden="1" customBuiltin="1"/>
    <cellStyle name="60% - Accent2" xfId="23615" builtinId="36" hidden="1" customBuiltin="1"/>
    <cellStyle name="60% - Accent2" xfId="23879" builtinId="36" hidden="1" customBuiltin="1"/>
    <cellStyle name="60% - Accent2" xfId="23953" builtinId="36" hidden="1" customBuiltin="1"/>
    <cellStyle name="60% - Accent2" xfId="23981" builtinId="36" hidden="1" customBuiltin="1"/>
    <cellStyle name="60% - Accent2" xfId="24007" builtinId="36" hidden="1" customBuiltin="1"/>
    <cellStyle name="60% - Accent2" xfId="24030" builtinId="36" hidden="1" customBuiltin="1"/>
    <cellStyle name="60% - Accent2" xfId="24041" builtinId="36" hidden="1" customBuiltin="1"/>
    <cellStyle name="60% - Accent2" xfId="24078" builtinId="36" hidden="1" customBuiltin="1"/>
    <cellStyle name="60% - Accent2" xfId="24168" builtinId="36" hidden="1" customBuiltin="1"/>
    <cellStyle name="60% - Accent2" xfId="23851" builtinId="36" hidden="1" customBuiltin="1"/>
    <cellStyle name="60% - Accent2" xfId="24146" builtinId="36" hidden="1" customBuiltin="1"/>
    <cellStyle name="60% - Accent2" xfId="24214" builtinId="36" hidden="1" customBuiltin="1"/>
    <cellStyle name="60% - Accent2" xfId="24262" builtinId="36" hidden="1" customBuiltin="1"/>
    <cellStyle name="60% - Accent2" xfId="24314" builtinId="36" hidden="1" customBuiltin="1"/>
    <cellStyle name="60% - Accent2" xfId="24352" builtinId="36" hidden="1" customBuiltin="1"/>
    <cellStyle name="60% - Accent2" xfId="24382" builtinId="36" hidden="1" customBuiltin="1"/>
    <cellStyle name="60% - Accent2" xfId="24413" builtinId="36" hidden="1" customBuiltin="1"/>
    <cellStyle name="60% - Accent2" xfId="24442" builtinId="36" hidden="1" customBuiltin="1"/>
    <cellStyle name="60% - Accent2" xfId="24470" builtinId="36" hidden="1" customBuiltin="1"/>
    <cellStyle name="60% - Accent2" xfId="24488" builtinId="36" hidden="1" customBuiltin="1"/>
    <cellStyle name="60% - Accent2" xfId="24560" builtinId="36" hidden="1" customBuiltin="1"/>
    <cellStyle name="60% - Accent2" xfId="24586" builtinId="36" hidden="1" customBuiltin="1"/>
    <cellStyle name="60% - Accent2" xfId="23529" builtinId="36" hidden="1" customBuiltin="1"/>
    <cellStyle name="60% - Accent2" xfId="23576" builtinId="36" hidden="1" customBuiltin="1"/>
    <cellStyle name="60% - Accent2" xfId="23605" builtinId="36" hidden="1" customBuiltin="1"/>
    <cellStyle name="60% - Accent2" xfId="23491" builtinId="36" hidden="1" customBuiltin="1"/>
    <cellStyle name="60% - Accent2" xfId="24733" builtinId="36" hidden="1" customBuiltin="1"/>
    <cellStyle name="60% - Accent2" xfId="24754" builtinId="36" hidden="1" customBuiltin="1"/>
    <cellStyle name="60% - Accent2" xfId="24819" builtinId="36" hidden="1" customBuiltin="1"/>
    <cellStyle name="60% - Accent2" xfId="24700" builtinId="36" hidden="1" customBuiltin="1"/>
    <cellStyle name="60% - Accent2" xfId="24887" builtinId="36" hidden="1" customBuiltin="1"/>
    <cellStyle name="60% - Accent2" xfId="24951" builtinId="36" hidden="1" customBuiltin="1"/>
    <cellStyle name="60% - Accent2" xfId="24982" builtinId="36" hidden="1" customBuiltin="1"/>
    <cellStyle name="60% - Accent2" xfId="24691" builtinId="36" hidden="1" customBuiltin="1"/>
    <cellStyle name="60% - Accent2" xfId="24777" builtinId="36" hidden="1" customBuiltin="1"/>
    <cellStyle name="60% - Accent2" xfId="23805" builtinId="36" hidden="1" customBuiltin="1"/>
    <cellStyle name="60% - Accent2" xfId="17326" builtinId="36" hidden="1" customBuiltin="1"/>
    <cellStyle name="60% - Accent2" xfId="21706" builtinId="36" hidden="1" customBuiltin="1"/>
    <cellStyle name="60% - Accent2" xfId="27451" builtinId="36" hidden="1" customBuiltin="1"/>
    <cellStyle name="60% - Accent2" xfId="27919" builtinId="36" hidden="1" customBuiltin="1"/>
    <cellStyle name="60% - Accent2" xfId="23329" builtinId="36" hidden="1" customBuiltin="1"/>
    <cellStyle name="60% - Accent2" xfId="26348" builtinId="36" hidden="1" customBuiltin="1"/>
    <cellStyle name="60% - Accent2" xfId="8476" builtinId="36" hidden="1" customBuiltin="1"/>
    <cellStyle name="60% - Accent2" xfId="4888" builtinId="36" hidden="1" customBuiltin="1"/>
    <cellStyle name="60% - Accent2" xfId="9367" builtinId="36" hidden="1" customBuiltin="1"/>
    <cellStyle name="60% - Accent2" xfId="8892" builtinId="36" hidden="1" customBuiltin="1"/>
    <cellStyle name="60% - Accent2" xfId="20675" builtinId="36" hidden="1" customBuiltin="1"/>
    <cellStyle name="60% - Accent2" xfId="8111" builtinId="36" hidden="1" customBuiltin="1"/>
    <cellStyle name="60% - Accent2" xfId="7102" builtinId="36" hidden="1" customBuiltin="1"/>
    <cellStyle name="60% - Accent2" xfId="6611" builtinId="36" hidden="1" customBuiltin="1"/>
    <cellStyle name="60% - Accent2" xfId="12617" builtinId="36" hidden="1" customBuiltin="1"/>
    <cellStyle name="60% - Accent2" xfId="19337" builtinId="36" hidden="1" customBuiltin="1"/>
    <cellStyle name="60% - Accent2" xfId="11180" builtinId="36" hidden="1" customBuiltin="1"/>
    <cellStyle name="60% - Accent2" xfId="25460" builtinId="36" hidden="1" customBuiltin="1"/>
    <cellStyle name="60% - Accent2" xfId="25894" builtinId="36" hidden="1" customBuiltin="1"/>
    <cellStyle name="60% - Accent2" xfId="27060" builtinId="36" hidden="1" customBuiltin="1"/>
    <cellStyle name="60% - Accent2" xfId="24108" builtinId="36" hidden="1" customBuiltin="1"/>
    <cellStyle name="60% - Accent2" xfId="26619" builtinId="36" hidden="1" customBuiltin="1"/>
    <cellStyle name="60% - Accent2" xfId="26849" builtinId="36" hidden="1" customBuiltin="1"/>
    <cellStyle name="60% - Accent2" xfId="25210" builtinId="36" hidden="1" customBuiltin="1"/>
    <cellStyle name="60% - Accent2" xfId="25238" builtinId="36" hidden="1" customBuiltin="1"/>
    <cellStyle name="60% - Accent2" xfId="24901" builtinId="36" hidden="1" customBuiltin="1"/>
    <cellStyle name="60% - Accent2" xfId="25189" builtinId="36" hidden="1" customBuiltin="1"/>
    <cellStyle name="60% - Accent2" xfId="25278" builtinId="36" hidden="1" customBuiltin="1"/>
    <cellStyle name="60% - Accent2" xfId="25326" builtinId="36" hidden="1" customBuiltin="1"/>
    <cellStyle name="60% - Accent2" xfId="25356" builtinId="36" hidden="1" customBuiltin="1"/>
    <cellStyle name="60% - Accent2" xfId="25422" builtinId="36" hidden="1" customBuiltin="1"/>
    <cellStyle name="60% - Accent2" xfId="25254" builtinId="36" hidden="1" customBuiltin="1"/>
    <cellStyle name="60% - Accent2" xfId="24512" builtinId="36" hidden="1" customBuiltin="1"/>
    <cellStyle name="60% - Accent2" xfId="12483" builtinId="36" hidden="1" customBuiltin="1"/>
    <cellStyle name="60% - Accent2" xfId="27" builtinId="36" hidden="1" customBuiltin="1"/>
    <cellStyle name="60% - Accent2" xfId="722" builtinId="36" hidden="1" customBuiltin="1"/>
    <cellStyle name="60% - Accent2" xfId="2494" builtinId="36" hidden="1" customBuiltin="1"/>
    <cellStyle name="60% - Accent2" xfId="10158" builtinId="36" hidden="1" customBuiltin="1"/>
    <cellStyle name="60% - Accent2" xfId="9227" builtinId="36" hidden="1" customBuiltin="1"/>
    <cellStyle name="60% - Accent2" xfId="15600" builtinId="36" hidden="1" customBuiltin="1"/>
    <cellStyle name="60% - Accent2" xfId="15690" builtinId="36" hidden="1" customBuiltin="1"/>
    <cellStyle name="60% - Accent2" xfId="15714" builtinId="36" hidden="1" customBuiltin="1"/>
    <cellStyle name="60% - Accent2" xfId="15738" builtinId="36" hidden="1" customBuiltin="1"/>
    <cellStyle name="60% - Accent2" xfId="14609" builtinId="36" hidden="1" customBuiltin="1"/>
    <cellStyle name="60% - Accent2" xfId="14751" builtinId="36" hidden="1" customBuiltin="1"/>
    <cellStyle name="60% - Accent2" xfId="14729" builtinId="36" hidden="1" customBuiltin="1"/>
    <cellStyle name="60% - Accent2" xfId="14773" builtinId="36" hidden="1" customBuiltin="1"/>
    <cellStyle name="60% - Accent2" xfId="14742" builtinId="36" hidden="1" customBuiltin="1"/>
    <cellStyle name="60% - Accent2" xfId="14493" builtinId="36" hidden="1" customBuiltin="1"/>
    <cellStyle name="60% - Accent2" xfId="16005" builtinId="36" hidden="1" customBuiltin="1"/>
    <cellStyle name="60% - Accent2" xfId="15886" builtinId="36" hidden="1" customBuiltin="1"/>
    <cellStyle name="60% - Accent2" xfId="16137" builtinId="36" hidden="1" customBuiltin="1"/>
    <cellStyle name="60% - Accent2" xfId="16168" builtinId="36" hidden="1" customBuiltin="1"/>
    <cellStyle name="60% - Accent2" xfId="15876" builtinId="36" hidden="1" customBuiltin="1"/>
    <cellStyle name="60% - Accent2" xfId="16116" builtinId="36" hidden="1" customBuiltin="1"/>
    <cellStyle name="60% - Accent2" xfId="16187" builtinId="36" hidden="1" customBuiltin="1"/>
    <cellStyle name="60% - Accent2" xfId="16216" builtinId="36" hidden="1" customBuiltin="1"/>
    <cellStyle name="60% - Accent2" xfId="16241" builtinId="36" hidden="1" customBuiltin="1"/>
    <cellStyle name="60% - Accent2" xfId="16267" builtinId="36" hidden="1" customBuiltin="1"/>
    <cellStyle name="60% - Accent2" xfId="16278" builtinId="36" hidden="1" customBuiltin="1"/>
    <cellStyle name="60% - Accent2" xfId="16314" builtinId="36" hidden="1" customBuiltin="1"/>
    <cellStyle name="60% - Accent2" xfId="16375" builtinId="36" hidden="1" customBuiltin="1"/>
    <cellStyle name="60% - Accent2" xfId="16431" builtinId="36" hidden="1" customBuiltin="1"/>
    <cellStyle name="60% - Accent2" xfId="16087" builtinId="36" hidden="1" customBuiltin="1"/>
    <cellStyle name="60% - Accent2" xfId="16383" builtinId="36" hidden="1" customBuiltin="1"/>
    <cellStyle name="60% - Accent2" xfId="16472" builtinId="36" hidden="1" customBuiltin="1"/>
    <cellStyle name="60% - Accent2" xfId="16517" builtinId="36" hidden="1" customBuiltin="1"/>
    <cellStyle name="60% - Accent2" xfId="16548" builtinId="36" hidden="1" customBuiltin="1"/>
    <cellStyle name="60% - Accent2" xfId="16584" builtinId="36" hidden="1" customBuiltin="1"/>
    <cellStyle name="60% - Accent2" xfId="16614" builtinId="36" hidden="1" customBuiltin="1"/>
    <cellStyle name="60% - Accent2" xfId="16646" builtinId="36" hidden="1" customBuiltin="1"/>
    <cellStyle name="60% - Accent2" xfId="16703" builtinId="36" hidden="1" customBuiltin="1"/>
    <cellStyle name="60% - Accent2" xfId="16720" builtinId="36" hidden="1" customBuiltin="1"/>
    <cellStyle name="60% - Accent2" xfId="16745" builtinId="36" hidden="1" customBuiltin="1"/>
    <cellStyle name="60% - Accent2" xfId="16767" builtinId="36" hidden="1" customBuiltin="1"/>
    <cellStyle name="60% - Accent2" xfId="16819" builtinId="36" hidden="1" customBuiltin="1"/>
    <cellStyle name="60% - Accent2" xfId="9250" builtinId="36" hidden="1" customBuiltin="1"/>
    <cellStyle name="60% - Accent2" xfId="7834" builtinId="36" hidden="1" customBuiltin="1"/>
    <cellStyle name="60% - Accent2" xfId="14263" builtinId="36" hidden="1" customBuiltin="1"/>
    <cellStyle name="60% - Accent2" xfId="14601" builtinId="36" hidden="1" customBuiltin="1"/>
    <cellStyle name="60% - Accent2" xfId="4629" builtinId="36" hidden="1" customBuiltin="1"/>
    <cellStyle name="60% - Accent2" xfId="6070" builtinId="36" hidden="1" customBuiltin="1"/>
    <cellStyle name="60% - Accent2" xfId="10677" builtinId="36" hidden="1" customBuiltin="1"/>
    <cellStyle name="60% - Accent2" xfId="8150" builtinId="36" hidden="1" customBuiltin="1"/>
    <cellStyle name="60% - Accent2" xfId="14545" builtinId="36" hidden="1" customBuiltin="1"/>
    <cellStyle name="60% - Accent2" xfId="16041" builtinId="36" hidden="1" customBuiltin="1"/>
    <cellStyle name="60% - Accent2" xfId="27898" builtinId="36" hidden="1" customBuiltin="1"/>
    <cellStyle name="60% - Accent2" xfId="23469" builtinId="36" hidden="1" customBuiltin="1"/>
    <cellStyle name="60% - Accent2" xfId="18774" builtinId="36" hidden="1" customBuiltin="1"/>
    <cellStyle name="60% - Accent2" xfId="4847" builtinId="36" hidden="1" customBuiltin="1"/>
    <cellStyle name="60% - Accent2" xfId="17479" builtinId="36" hidden="1" customBuiltin="1"/>
    <cellStyle name="60% - Accent2" xfId="17825" builtinId="36" hidden="1" customBuiltin="1"/>
    <cellStyle name="60% - Accent2" xfId="5477" builtinId="36" hidden="1" customBuiltin="1"/>
    <cellStyle name="60% - Accent2" xfId="21119" builtinId="36" hidden="1" customBuiltin="1"/>
    <cellStyle name="60% - Accent2" xfId="4815" builtinId="36" hidden="1" customBuiltin="1"/>
    <cellStyle name="60% - Accent2" xfId="8221" builtinId="36" hidden="1" customBuiltin="1"/>
    <cellStyle name="60% - Accent2" xfId="10466" builtinId="36" hidden="1" customBuiltin="1"/>
    <cellStyle name="60% - Accent2" xfId="10000" builtinId="36" hidden="1" customBuiltin="1"/>
    <cellStyle name="60% - Accent2" xfId="8467" builtinId="36" hidden="1" customBuiltin="1"/>
    <cellStyle name="60% - Accent2" xfId="9179" builtinId="36" hidden="1" customBuiltin="1"/>
    <cellStyle name="60% - Accent2" xfId="26503" builtinId="36" hidden="1" customBuiltin="1"/>
    <cellStyle name="60% - Accent2" xfId="21507" builtinId="36" hidden="1" customBuiltin="1"/>
    <cellStyle name="60% - Accent2" xfId="5550" builtinId="36" hidden="1" customBuiltin="1"/>
    <cellStyle name="60% - Accent2" xfId="17507" builtinId="36" hidden="1" customBuiltin="1"/>
    <cellStyle name="60% - Accent2" xfId="18247" builtinId="36" hidden="1" customBuiltin="1"/>
    <cellStyle name="60% - Accent2" xfId="19872" builtinId="36" hidden="1" customBuiltin="1"/>
    <cellStyle name="60% - Accent2" xfId="18873" builtinId="36" hidden="1" customBuiltin="1"/>
    <cellStyle name="60% - Accent2" xfId="18471" builtinId="36" hidden="1" customBuiltin="1"/>
    <cellStyle name="60% - Accent2" xfId="14590" builtinId="36" hidden="1" customBuiltin="1"/>
    <cellStyle name="60% - Accent2" xfId="14088" builtinId="36" hidden="1" customBuiltin="1"/>
    <cellStyle name="60% - Accent2" xfId="14633" builtinId="36" hidden="1" customBuiltin="1"/>
    <cellStyle name="60% - Accent2" xfId="14231" builtinId="36" hidden="1" customBuiltin="1"/>
    <cellStyle name="60% - Accent2" xfId="5939" builtinId="36" hidden="1" customBuiltin="1"/>
    <cellStyle name="60% - Accent2" xfId="13978" builtinId="36" hidden="1" customBuiltin="1"/>
    <cellStyle name="60% - Accent2" xfId="5179" builtinId="36" hidden="1" customBuiltin="1"/>
    <cellStyle name="60% - Accent2" xfId="14719" builtinId="36" hidden="1" customBuiltin="1"/>
    <cellStyle name="60% - Accent2" xfId="16539" builtinId="36" hidden="1" customBuiltin="1"/>
    <cellStyle name="60% - Accent2" xfId="15984" builtinId="36" hidden="1" customBuiltin="1"/>
    <cellStyle name="60% - Accent2" xfId="15283" builtinId="36" hidden="1" customBuiltin="1"/>
    <cellStyle name="60% - Accent2" xfId="13605" builtinId="36" hidden="1" customBuiltin="1"/>
    <cellStyle name="60% - Accent2" xfId="11724" builtinId="36" hidden="1" customBuiltin="1"/>
    <cellStyle name="60% - Accent2" xfId="11107" builtinId="36" hidden="1" customBuiltin="1"/>
    <cellStyle name="60% - Accent2" xfId="8442" builtinId="36" hidden="1" customBuiltin="1"/>
    <cellStyle name="60% - Accent2" xfId="3836" builtinId="36" hidden="1" customBuiltin="1"/>
    <cellStyle name="60% - Accent2" xfId="3878" builtinId="36" hidden="1" customBuiltin="1"/>
    <cellStyle name="60% - Accent2" xfId="3957" builtinId="36" hidden="1" customBuiltin="1"/>
    <cellStyle name="60% - Accent2" xfId="4031" builtinId="36" hidden="1" customBuiltin="1"/>
    <cellStyle name="60% - Accent2" xfId="4065" builtinId="36" hidden="1" customBuiltin="1"/>
    <cellStyle name="60% - Accent2" xfId="4263" builtinId="36" hidden="1" customBuiltin="1"/>
    <cellStyle name="60% - Accent2" xfId="6394" builtinId="36" hidden="1" customBuiltin="1"/>
    <cellStyle name="60% - Accent2" xfId="6417" builtinId="36" hidden="1" customBuiltin="1"/>
    <cellStyle name="60% - Accent2" xfId="6447" builtinId="36" hidden="1" customBuiltin="1"/>
    <cellStyle name="60% - Accent2" xfId="6349" builtinId="36" hidden="1" customBuiltin="1"/>
    <cellStyle name="60% - Accent2" xfId="6539" builtinId="36" hidden="1" customBuiltin="1"/>
    <cellStyle name="60% - Accent2" xfId="6681" builtinId="36" hidden="1" customBuiltin="1"/>
    <cellStyle name="60% - Accent2" xfId="6338" builtinId="36" hidden="1" customBuiltin="1"/>
    <cellStyle name="60% - Accent2" xfId="6621" builtinId="36" hidden="1" customBuiltin="1"/>
    <cellStyle name="60% - Accent2" xfId="6706" builtinId="36" hidden="1" customBuiltin="1"/>
    <cellStyle name="60% - Accent2" xfId="6744" builtinId="36" hidden="1" customBuiltin="1"/>
    <cellStyle name="60% - Accent2" xfId="6780" builtinId="36" hidden="1" customBuiltin="1"/>
    <cellStyle name="60% - Accent2" xfId="6833" builtinId="36" hidden="1" customBuiltin="1"/>
    <cellStyle name="60% - Accent2" xfId="6878" builtinId="36" hidden="1" customBuiltin="1"/>
    <cellStyle name="60% - Accent2" xfId="6911" builtinId="36" hidden="1" customBuiltin="1"/>
    <cellStyle name="60% - Accent2" xfId="6946" builtinId="36" hidden="1" customBuiltin="1"/>
    <cellStyle name="60% - Accent2" xfId="7009" builtinId="36" hidden="1" customBuiltin="1"/>
    <cellStyle name="60% - Accent2" xfId="6590" builtinId="36" hidden="1" customBuiltin="1"/>
    <cellStyle name="60% - Accent2" xfId="7066" builtinId="36" hidden="1" customBuiltin="1"/>
    <cellStyle name="60% - Accent2" xfId="7136" builtinId="36" hidden="1" customBuiltin="1"/>
    <cellStyle name="60% - Accent2" xfId="7176" builtinId="36" hidden="1" customBuiltin="1"/>
    <cellStyle name="60% - Accent2" xfId="7222" builtinId="36" hidden="1" customBuiltin="1"/>
    <cellStyle name="60% - Accent2" xfId="7256" builtinId="36" hidden="1" customBuiltin="1"/>
    <cellStyle name="60% - Accent2" xfId="7291" builtinId="36" hidden="1" customBuiltin="1"/>
    <cellStyle name="60% - Accent2" xfId="7354" builtinId="36" hidden="1" customBuiltin="1"/>
    <cellStyle name="60% - Accent2" xfId="7167" builtinId="36" hidden="1" customBuiltin="1"/>
    <cellStyle name="60% - Accent2" xfId="7376" builtinId="36" hidden="1" customBuiltin="1"/>
    <cellStyle name="60% - Accent2" xfId="7448" builtinId="36" hidden="1" customBuiltin="1"/>
    <cellStyle name="60% - Accent2" xfId="6954" builtinId="36" hidden="1" customBuiltin="1"/>
    <cellStyle name="60% - Accent2" xfId="7824" builtinId="36" hidden="1" customBuiltin="1"/>
    <cellStyle name="60% - Accent2" xfId="26457" builtinId="36" hidden="1" customBuiltin="1"/>
    <cellStyle name="60% - Accent2" xfId="14002" builtinId="36" hidden="1" customBuiltin="1"/>
    <cellStyle name="60% - Accent2" xfId="8224" builtinId="36" hidden="1" customBuiltin="1"/>
    <cellStyle name="60% - Accent2" xfId="18899" builtinId="36" hidden="1" customBuiltin="1"/>
    <cellStyle name="60% - Accent2" xfId="14199" builtinId="36" hidden="1" customBuiltin="1"/>
    <cellStyle name="60% - Accent2" xfId="5110" builtinId="36" hidden="1" customBuiltin="1"/>
    <cellStyle name="60% - Accent2" xfId="4905" builtinId="36" hidden="1" customBuiltin="1"/>
    <cellStyle name="60% - Accent2" xfId="14220" builtinId="36" hidden="1" customBuiltin="1"/>
    <cellStyle name="60% - Accent2" xfId="16910" builtinId="36" hidden="1" customBuiltin="1"/>
    <cellStyle name="60% - Accent2" xfId="4526" builtinId="36" hidden="1" customBuiltin="1"/>
    <cellStyle name="60% - Accent2" xfId="17901" builtinId="36" hidden="1" customBuiltin="1"/>
    <cellStyle name="60% - Accent2" xfId="14010" builtinId="36" hidden="1" customBuiltin="1"/>
    <cellStyle name="60% - Accent2" xfId="19226" builtinId="36" hidden="1" customBuiltin="1"/>
    <cellStyle name="60% - Accent2" xfId="19355" builtinId="36" hidden="1" customBuiltin="1"/>
    <cellStyle name="60% - Accent2" xfId="19400" builtinId="36" hidden="1" customBuiltin="1"/>
    <cellStyle name="60% - Accent2" xfId="19467" builtinId="36" hidden="1" customBuiltin="1"/>
    <cellStyle name="60% - Accent2" xfId="19530" builtinId="36" hidden="1" customBuiltin="1"/>
    <cellStyle name="60% - Accent2" xfId="11973" builtinId="36" hidden="1" customBuiltin="1"/>
    <cellStyle name="60% - Accent2" xfId="19475" builtinId="36" hidden="1" customBuiltin="1"/>
    <cellStyle name="60% - Accent2" xfId="19552" builtinId="36" hidden="1" customBuiltin="1"/>
    <cellStyle name="60% - Accent2" xfId="19587" builtinId="36" hidden="1" customBuiltin="1"/>
    <cellStyle name="60% - Accent2" xfId="19623" builtinId="36" hidden="1" customBuiltin="1"/>
    <cellStyle name="60% - Accent2" xfId="19657" builtinId="36" hidden="1" customBuiltin="1"/>
    <cellStyle name="60% - Accent2" xfId="19697" builtinId="36" hidden="1" customBuiltin="1"/>
    <cellStyle name="60% - Accent2" xfId="19742" builtinId="36" hidden="1" customBuiltin="1"/>
    <cellStyle name="60% - Accent2" xfId="19775" builtinId="36" hidden="1" customBuiltin="1"/>
    <cellStyle name="60% - Accent2" xfId="19809" builtinId="36" hidden="1" customBuiltin="1"/>
    <cellStyle name="60% - Accent2" xfId="19841" builtinId="36" hidden="1" customBuiltin="1"/>
    <cellStyle name="60% - Accent2" xfId="17609" builtinId="36" hidden="1" customBuiltin="1"/>
    <cellStyle name="60% - Accent2" xfId="18745" builtinId="36" hidden="1" customBuiltin="1"/>
    <cellStyle name="60% - Accent2" xfId="18803" builtinId="36" hidden="1" customBuiltin="1"/>
    <cellStyle name="60% - Accent2" xfId="18451" builtinId="36" hidden="1" customBuiltin="1"/>
    <cellStyle name="60% - Accent2" xfId="18752" builtinId="36" hidden="1" customBuiltin="1"/>
    <cellStyle name="60% - Accent2" xfId="18820" builtinId="36" hidden="1" customBuiltin="1"/>
    <cellStyle name="60% - Accent2" xfId="18847" builtinId="36" hidden="1" customBuiltin="1"/>
    <cellStyle name="60% - Accent2" xfId="18897" builtinId="36" hidden="1" customBuiltin="1"/>
    <cellStyle name="60% - Accent2" xfId="18928" builtinId="36" hidden="1" customBuiltin="1"/>
    <cellStyle name="60% - Accent2" xfId="18965" builtinId="36" hidden="1" customBuiltin="1"/>
    <cellStyle name="60% - Accent2" xfId="18996" builtinId="36" hidden="1" customBuiltin="1"/>
    <cellStyle name="60% - Accent2" xfId="19027" builtinId="36" hidden="1" customBuiltin="1"/>
    <cellStyle name="60% - Accent2" xfId="19034" builtinId="36" hidden="1" customBuiltin="1"/>
    <cellStyle name="60% - Accent2" xfId="19129" builtinId="36" hidden="1" customBuiltin="1"/>
    <cellStyle name="60% - Accent2" xfId="19152" builtinId="36" hidden="1" customBuiltin="1"/>
    <cellStyle name="60% - Accent2" xfId="19197" builtinId="36" hidden="1" customBuiltin="1"/>
    <cellStyle name="60% - Accent2" xfId="19057" builtinId="36" hidden="1" customBuiltin="1"/>
    <cellStyle name="60% - Accent2" xfId="18437" builtinId="36" hidden="1" customBuiltin="1"/>
    <cellStyle name="60% - Accent2" xfId="18502" builtinId="36" hidden="1" customBuiltin="1"/>
    <cellStyle name="60% - Accent2" xfId="18534" builtinId="36" hidden="1" customBuiltin="1"/>
    <cellStyle name="60% - Accent2" xfId="18238" builtinId="36" hidden="1" customBuiltin="1"/>
    <cellStyle name="60% - Accent2" xfId="18479" builtinId="36" hidden="1" customBuiltin="1"/>
    <cellStyle name="60% - Accent2" xfId="18553" builtinId="36" hidden="1" customBuiltin="1"/>
    <cellStyle name="60% - Accent2" xfId="18608" builtinId="36" hidden="1" customBuiltin="1"/>
    <cellStyle name="60% - Accent2" xfId="18634" builtinId="36" hidden="1" customBuiltin="1"/>
    <cellStyle name="60% - Accent2" xfId="18682" builtinId="36" hidden="1" customBuiltin="1"/>
    <cellStyle name="60% - Accent2" xfId="23625" builtinId="36" hidden="1" customBuiltin="1"/>
    <cellStyle name="60% - Accent2" xfId="22063" builtinId="36" hidden="1" customBuiltin="1"/>
    <cellStyle name="60% - Accent2" xfId="20488" builtinId="36" hidden="1" customBuiltin="1"/>
    <cellStyle name="60% - Accent2" xfId="23687" builtinId="36" hidden="1" customBuiltin="1"/>
    <cellStyle name="60% - Accent2" xfId="23665" builtinId="36" hidden="1" customBuiltin="1"/>
    <cellStyle name="60% - Accent2" xfId="23351" builtinId="36" hidden="1" customBuiltin="1"/>
    <cellStyle name="60% - Accent2" xfId="19104" builtinId="36" hidden="1" customBuiltin="1"/>
    <cellStyle name="60% - Accent2" xfId="19817" builtinId="36" hidden="1" customBuiltin="1"/>
    <cellStyle name="60% - Accent2" xfId="19302" builtinId="36" hidden="1" customBuiltin="1"/>
    <cellStyle name="60% - Accent2" xfId="5164" builtinId="36" hidden="1" customBuiltin="1"/>
    <cellStyle name="60% - Accent2" xfId="7555" builtinId="36" hidden="1" customBuiltin="1"/>
    <cellStyle name="60% - Accent2" xfId="17535" builtinId="36" hidden="1" customBuiltin="1"/>
    <cellStyle name="60% - Accent2" xfId="18325" builtinId="36" hidden="1" customBuiltin="1"/>
    <cellStyle name="60% - Accent2" xfId="17924" builtinId="36" hidden="1" customBuiltin="1"/>
    <cellStyle name="60% - Accent2" xfId="10979" builtinId="36" hidden="1" customBuiltin="1"/>
    <cellStyle name="60% - Accent2" xfId="4371" builtinId="36" hidden="1" customBuiltin="1"/>
    <cellStyle name="60% - Accent2" xfId="7588" builtinId="36" hidden="1" customBuiltin="1"/>
    <cellStyle name="60% - Accent2" xfId="18346" builtinId="36" hidden="1" customBuiltin="1"/>
    <cellStyle name="60% - Accent2" xfId="17671" builtinId="36" hidden="1" customBuiltin="1"/>
    <cellStyle name="60% - Accent2" xfId="9642" builtinId="36" hidden="1" customBuiltin="1"/>
    <cellStyle name="60% - Accent2" xfId="17232" builtinId="36" hidden="1" customBuiltin="1"/>
    <cellStyle name="60% - Accent2" xfId="17284" builtinId="36" hidden="1" customBuiltin="1"/>
    <cellStyle name="60% - Accent2" xfId="17139" builtinId="36" hidden="1" customBuiltin="1"/>
    <cellStyle name="60% - Accent2" xfId="17359" builtinId="36" hidden="1" customBuiltin="1"/>
    <cellStyle name="60% - Accent2" xfId="17393" builtinId="36" hidden="1" customBuiltin="1"/>
    <cellStyle name="60% - Accent2" xfId="17457" builtinId="36" hidden="1" customBuiltin="1"/>
    <cellStyle name="60% - Accent2" xfId="17402" builtinId="36" hidden="1" customBuiltin="1"/>
    <cellStyle name="60% - Accent2" xfId="17426" builtinId="36" hidden="1" customBuiltin="1"/>
    <cellStyle name="60% - Accent2" xfId="4577" builtinId="36" hidden="1" customBuiltin="1"/>
    <cellStyle name="60% - Accent2" xfId="10836" builtinId="36" hidden="1" customBuiltin="1"/>
    <cellStyle name="60% - Accent2" xfId="8232" builtinId="36" hidden="1" customBuiltin="1"/>
    <cellStyle name="60% - Accent2" xfId="4684" builtinId="36" hidden="1" customBuiltin="1"/>
    <cellStyle name="60% - Accent2" xfId="10646" builtinId="36" hidden="1" customBuiltin="1"/>
    <cellStyle name="60% - Accent2" xfId="4194" builtinId="36" hidden="1" customBuiltin="1"/>
    <cellStyle name="60% - Accent2" xfId="5127" builtinId="36" hidden="1" customBuiltin="1"/>
    <cellStyle name="60% - Accent2" xfId="12728" builtinId="36" hidden="1" customBuiltin="1"/>
    <cellStyle name="60% - Accent2" xfId="15213" builtinId="36" hidden="1" customBuiltin="1"/>
    <cellStyle name="60% - Accent2" xfId="4197" builtinId="36" hidden="1" customBuiltin="1"/>
    <cellStyle name="60% - Accent2" xfId="11358" builtinId="36" hidden="1" customBuiltin="1"/>
    <cellStyle name="60% - Accent2" xfId="4581" builtinId="36" hidden="1" customBuiltin="1"/>
    <cellStyle name="60% - Accent2" xfId="4965" builtinId="36" hidden="1" customBuiltin="1"/>
    <cellStyle name="60% - Accent2" xfId="17129" builtinId="36" hidden="1" customBuiltin="1"/>
    <cellStyle name="60% - Accent2" xfId="18367" builtinId="36" hidden="1" customBuiltin="1"/>
    <cellStyle name="60% - Accent2" xfId="18014" builtinId="36" hidden="1" customBuiltin="1"/>
    <cellStyle name="60% - Accent2" xfId="17571" builtinId="36" hidden="1" customBuiltin="1"/>
    <cellStyle name="60% - Accent2" xfId="19499" builtinId="36" hidden="1" customBuiltin="1"/>
    <cellStyle name="60% - Accent2" xfId="5039" builtinId="36" hidden="1" customBuiltin="1"/>
    <cellStyle name="60% - Accent2" xfId="19086" builtinId="36" hidden="1" customBuiltin="1"/>
    <cellStyle name="60% - Accent2" xfId="18645" builtinId="36" hidden="1" customBuiltin="1"/>
    <cellStyle name="60% - Accent2" xfId="23714" builtinId="36" hidden="1" customBuiltin="1"/>
    <cellStyle name="60% - Accent2" xfId="23062" builtinId="36" hidden="1" customBuiltin="1"/>
    <cellStyle name="60% - Accent2" xfId="22555" builtinId="36" hidden="1" customBuiltin="1"/>
    <cellStyle name="60% - Accent2" xfId="16979" builtinId="36" hidden="1" customBuiltin="1"/>
    <cellStyle name="60% - Accent2" xfId="20325" builtinId="36" hidden="1" customBuiltin="1"/>
    <cellStyle name="60% - Accent2" xfId="4183" builtinId="36" hidden="1" customBuiltin="1"/>
    <cellStyle name="60% - Accent2" xfId="14145" builtinId="36" hidden="1" customBuiltin="1"/>
    <cellStyle name="60% - Accent2" xfId="17962" builtinId="36" hidden="1" customBuiltin="1"/>
    <cellStyle name="60% - Accent2" xfId="18032" builtinId="36" hidden="1" customBuiltin="1"/>
    <cellStyle name="60% - Accent2" xfId="18056" builtinId="36" hidden="1" customBuiltin="1"/>
    <cellStyle name="60% - Accent2" xfId="18082" builtinId="36" hidden="1" customBuiltin="1"/>
    <cellStyle name="60% - Accent2" xfId="18106" builtinId="36" hidden="1" customBuiltin="1"/>
    <cellStyle name="60% - Accent2" xfId="18133" builtinId="36" hidden="1" customBuiltin="1"/>
    <cellStyle name="60% - Accent2" xfId="10290" builtinId="36" hidden="1" customBuiltin="1"/>
    <cellStyle name="60% - Accent2" xfId="17089" builtinId="36" hidden="1" customBuiltin="1"/>
    <cellStyle name="60% - Accent2" xfId="17118" builtinId="36" hidden="1" customBuiltin="1"/>
    <cellStyle name="60% - Accent2" xfId="17099" builtinId="36" hidden="1" customBuiltin="1"/>
    <cellStyle name="60% - Accent2" xfId="14562" builtinId="36" hidden="1" customBuiltin="1"/>
    <cellStyle name="60% - Accent2" xfId="18281" builtinId="36" hidden="1" customBuiltin="1"/>
    <cellStyle name="60% - Accent2" xfId="18405" builtinId="36" hidden="1" customBuiltin="1"/>
    <cellStyle name="60% - Accent2" xfId="14854" builtinId="36" hidden="1" customBuiltin="1"/>
    <cellStyle name="60% - Accent2" xfId="5363" builtinId="36" hidden="1" customBuiltin="1"/>
    <cellStyle name="60% - Accent2" xfId="12001" builtinId="36" hidden="1" customBuiltin="1"/>
    <cellStyle name="60% - Accent2" xfId="17179" builtinId="36" hidden="1" customBuiltin="1"/>
    <cellStyle name="60% - Accent2" xfId="17205" builtinId="36" hidden="1" customBuiltin="1"/>
    <cellStyle name="60% - Accent2" xfId="18302" builtinId="36" hidden="1" customBuiltin="1"/>
    <cellStyle name="60% - Accent2" xfId="17700" builtinId="36" hidden="1" customBuiltin="1"/>
    <cellStyle name="60% - Accent2" xfId="17373" builtinId="36" hidden="1" customBuiltin="1"/>
    <cellStyle name="60% - Accent2" xfId="17678" builtinId="36" hidden="1" customBuiltin="1"/>
    <cellStyle name="60% - Accent2" xfId="17748" builtinId="36" hidden="1" customBuiltin="1"/>
    <cellStyle name="60% - Accent2" xfId="17774" builtinId="36" hidden="1" customBuiltin="1"/>
    <cellStyle name="60% - Accent2" xfId="17801" builtinId="36" hidden="1" customBuiltin="1"/>
    <cellStyle name="60% - Accent2" xfId="17855" builtinId="36" hidden="1" customBuiltin="1"/>
    <cellStyle name="60% - Accent2" xfId="17893" builtinId="36" hidden="1" customBuiltin="1"/>
    <cellStyle name="60% - Accent2" xfId="17955" builtinId="36" hidden="1" customBuiltin="1"/>
    <cellStyle name="60% - Accent2" xfId="11246" builtinId="36" hidden="1" customBuiltin="1"/>
    <cellStyle name="60% - Accent2" xfId="8945" builtinId="36" hidden="1" customBuiltin="1"/>
    <cellStyle name="60% - Accent2" xfId="10510" builtinId="36" hidden="1" customBuiltin="1"/>
    <cellStyle name="60% - Accent2" xfId="27436" builtinId="36" hidden="1" customBuiltin="1"/>
    <cellStyle name="60% - Accent2" xfId="11133" builtinId="36" hidden="1" customBuiltin="1"/>
    <cellStyle name="60% - Accent2" xfId="11212" builtinId="36" hidden="1" customBuiltin="1"/>
    <cellStyle name="60% - Accent2" xfId="11080" builtinId="36" hidden="1" customBuiltin="1"/>
    <cellStyle name="60% - Accent2" xfId="11049" builtinId="36" hidden="1" customBuiltin="1"/>
    <cellStyle name="60% - Accent2 2" xfId="34062" xr:uid="{57E433FF-CB20-427B-9312-508DC4099E67}"/>
    <cellStyle name="60% - Accent3" xfId="1301" builtinId="40" hidden="1" customBuiltin="1"/>
    <cellStyle name="60% - Accent3" xfId="6397" builtinId="40" hidden="1" customBuiltin="1"/>
    <cellStyle name="60% - Accent3" xfId="114" builtinId="40" hidden="1" customBuiltin="1"/>
    <cellStyle name="60% - Accent3" xfId="157" builtinId="40" hidden="1" customBuiltin="1"/>
    <cellStyle name="60% - Accent3" xfId="199" builtinId="40" hidden="1" customBuiltin="1"/>
    <cellStyle name="60% - Accent3" xfId="376" builtinId="40" hidden="1" customBuiltin="1"/>
    <cellStyle name="60% - Accent3" xfId="9933" builtinId="40" hidden="1" customBuiltin="1"/>
    <cellStyle name="60% - Accent3" xfId="26996" builtinId="40" hidden="1" customBuiltin="1"/>
    <cellStyle name="60% - Accent3" xfId="26437" builtinId="40" hidden="1" customBuiltin="1"/>
    <cellStyle name="60% - Accent3" xfId="24170" builtinId="40" hidden="1" customBuiltin="1"/>
    <cellStyle name="60% - Accent3" xfId="23689" builtinId="40" hidden="1" customBuiltin="1"/>
    <cellStyle name="60% - Accent3" xfId="3752" builtinId="40" hidden="1" customBuiltin="1"/>
    <cellStyle name="60% - Accent3" xfId="27940" builtinId="40" hidden="1" customBuiltin="1"/>
    <cellStyle name="60% - Accent3" xfId="27636" builtinId="40" hidden="1" customBuiltin="1"/>
    <cellStyle name="60% - Accent3" xfId="22431" builtinId="40" hidden="1" customBuiltin="1"/>
    <cellStyle name="60% - Accent3" xfId="16316" builtinId="40" hidden="1" customBuiltin="1"/>
    <cellStyle name="60% - Accent3" xfId="15921" builtinId="40" hidden="1" customBuiltin="1"/>
    <cellStyle name="60% - Accent3" xfId="21573" builtinId="40" hidden="1" customBuiltin="1"/>
    <cellStyle name="60% - Accent3" xfId="21130" builtinId="40" hidden="1" customBuiltin="1"/>
    <cellStyle name="60% - Accent3" xfId="20710" builtinId="40" hidden="1" customBuiltin="1"/>
    <cellStyle name="60% - Accent3" xfId="25855" builtinId="40" hidden="1" customBuiltin="1"/>
    <cellStyle name="60% - Accent3" xfId="23618" builtinId="40" hidden="1" customBuiltin="1"/>
    <cellStyle name="60% - Accent3" xfId="24891" builtinId="40" hidden="1" customBuiltin="1"/>
    <cellStyle name="60% - Accent3" xfId="24327" builtinId="40" hidden="1" customBuiltin="1"/>
    <cellStyle name="60% - Accent3" xfId="18876" builtinId="40" hidden="1" customBuiltin="1"/>
    <cellStyle name="60% - Accent3" xfId="19178" builtinId="40" hidden="1" customBuiltin="1"/>
    <cellStyle name="60% - Accent3" xfId="19877" builtinId="40" hidden="1" customBuiltin="1"/>
    <cellStyle name="60% - Accent3" xfId="19359" builtinId="40" hidden="1" customBuiltin="1"/>
    <cellStyle name="60% - Accent3" xfId="22342" builtinId="40" hidden="1" customBuiltin="1"/>
    <cellStyle name="60% - Accent3" xfId="21823" builtinId="40" hidden="1" customBuiltin="1"/>
    <cellStyle name="60% - Accent3" xfId="9465" builtinId="40" hidden="1" customBuiltin="1"/>
    <cellStyle name="60% - Accent3" xfId="14305" builtinId="40" hidden="1" customBuiltin="1"/>
    <cellStyle name="60% - Accent3" xfId="8850" builtinId="40" hidden="1" customBuiltin="1"/>
    <cellStyle name="60% - Accent3" xfId="8867" builtinId="40" hidden="1" customBuiltin="1"/>
    <cellStyle name="60% - Accent3" xfId="8917" builtinId="40" hidden="1" customBuiltin="1"/>
    <cellStyle name="60% - Accent3" xfId="8991" builtinId="40" hidden="1" customBuiltin="1"/>
    <cellStyle name="60% - Accent3" xfId="9056" builtinId="40" hidden="1" customBuiltin="1"/>
    <cellStyle name="60% - Accent3" xfId="8963" builtinId="40" hidden="1" customBuiltin="1"/>
    <cellStyle name="60% - Accent3" xfId="9114" builtinId="40" hidden="1" customBuiltin="1"/>
    <cellStyle name="60% - Accent3" xfId="9131" builtinId="40" hidden="1" customBuiltin="1"/>
    <cellStyle name="60% - Accent3" xfId="9182" builtinId="40" hidden="1" customBuiltin="1"/>
    <cellStyle name="60% - Accent3" xfId="9238" builtinId="40" hidden="1" customBuiltin="1"/>
    <cellStyle name="60% - Accent3" xfId="9276" builtinId="40" hidden="1" customBuiltin="1"/>
    <cellStyle name="60% - Accent3" xfId="9308" builtinId="40" hidden="1" customBuiltin="1"/>
    <cellStyle name="60% - Accent3" xfId="9340" builtinId="40" hidden="1" customBuiltin="1"/>
    <cellStyle name="60% - Accent3" xfId="9369" builtinId="40" hidden="1" customBuiltin="1"/>
    <cellStyle name="60% - Accent3" xfId="9249" builtinId="40" hidden="1" customBuiltin="1"/>
    <cellStyle name="60% - Accent3" xfId="9415" builtinId="40" hidden="1" customBuiltin="1"/>
    <cellStyle name="60% - Accent3" xfId="9439" builtinId="40" hidden="1" customBuiltin="1"/>
    <cellStyle name="60% - Accent3" xfId="9489" builtinId="40" hidden="1" customBuiltin="1"/>
    <cellStyle name="60% - Accent3" xfId="9518" builtinId="40" hidden="1" customBuiltin="1"/>
    <cellStyle name="60% - Accent3" xfId="8323" builtinId="40" hidden="1" customBuiltin="1"/>
    <cellStyle name="60% - Accent3" xfId="8495" builtinId="40" hidden="1" customBuiltin="1"/>
    <cellStyle name="60% - Accent3" xfId="8480" builtinId="40" hidden="1" customBuiltin="1"/>
    <cellStyle name="60% - Accent3" xfId="8165" builtinId="40" hidden="1" customBuiltin="1"/>
    <cellStyle name="60% - Accent3" xfId="9397" builtinId="40" hidden="1" customBuiltin="1"/>
    <cellStyle name="60% - Accent3" xfId="10076" builtinId="40" hidden="1" customBuiltin="1"/>
    <cellStyle name="60% - Accent3" xfId="11025" builtinId="40" hidden="1" customBuiltin="1"/>
    <cellStyle name="60% - Accent3" xfId="11052" builtinId="40" hidden="1" customBuiltin="1"/>
    <cellStyle name="60% - Accent3" xfId="11083" builtinId="40" hidden="1" customBuiltin="1"/>
    <cellStyle name="60% - Accent3" xfId="11111" builtinId="40" hidden="1" customBuiltin="1"/>
    <cellStyle name="60% - Accent3" xfId="10992" builtinId="40" hidden="1" customBuiltin="1"/>
    <cellStyle name="60% - Accent3" xfId="11182" builtinId="40" hidden="1" customBuiltin="1"/>
    <cellStyle name="60% - Accent3" xfId="11216" builtinId="40" hidden="1" customBuiltin="1"/>
    <cellStyle name="60% - Accent3" xfId="11316" builtinId="40" hidden="1" customBuiltin="1"/>
    <cellStyle name="60% - Accent3" xfId="11318" builtinId="40" hidden="1" customBuiltin="1"/>
    <cellStyle name="60% - Accent3" xfId="11336" builtinId="40" hidden="1" customBuiltin="1"/>
    <cellStyle name="60% - Accent3" xfId="11425" builtinId="40" hidden="1" customBuiltin="1"/>
    <cellStyle name="60% - Accent3" xfId="11437" builtinId="40" hidden="1" customBuiltin="1"/>
    <cellStyle name="60% - Accent3" xfId="11480" builtinId="40" hidden="1" customBuiltin="1"/>
    <cellStyle name="60% - Accent3" xfId="11511" builtinId="40" hidden="1" customBuiltin="1"/>
    <cellStyle name="60% - Accent3" xfId="11543" builtinId="40" hidden="1" customBuiltin="1"/>
    <cellStyle name="60% - Accent3" xfId="11602" builtinId="40" hidden="1" customBuiltin="1"/>
    <cellStyle name="60% - Accent3" xfId="11449" builtinId="40" hidden="1" customBuiltin="1"/>
    <cellStyle name="60% - Accent3" xfId="11649" builtinId="40" hidden="1" customBuiltin="1"/>
    <cellStyle name="60% - Accent3" xfId="11676" builtinId="40" hidden="1" customBuiltin="1"/>
    <cellStyle name="60% - Accent3" xfId="11704" builtinId="40" hidden="1" customBuiltin="1"/>
    <cellStyle name="60% - Accent3" xfId="11809" builtinId="40" hidden="1" customBuiltin="1"/>
    <cellStyle name="60% - Accent3" xfId="11841" builtinId="40" hidden="1" customBuiltin="1"/>
    <cellStyle name="60% - Accent3" xfId="11870" builtinId="40" hidden="1" customBuiltin="1"/>
    <cellStyle name="60% - Accent3" xfId="11898" builtinId="40" hidden="1" customBuiltin="1"/>
    <cellStyle name="60% - Accent3" xfId="11747" builtinId="40" hidden="1" customBuiltin="1"/>
    <cellStyle name="60% - Accent3" xfId="11917" builtinId="40" hidden="1" customBuiltin="1"/>
    <cellStyle name="60% - Accent3" xfId="11945" builtinId="40" hidden="1" customBuiltin="1"/>
    <cellStyle name="60% - Accent3" xfId="11975" builtinId="40" hidden="1" customBuiltin="1"/>
    <cellStyle name="60% - Accent3" xfId="12003" builtinId="40" hidden="1" customBuiltin="1"/>
    <cellStyle name="60% - Accent3" xfId="9460" builtinId="40" hidden="1" customBuiltin="1"/>
    <cellStyle name="60% - Accent3" xfId="10940" builtinId="40" hidden="1" customBuiltin="1"/>
    <cellStyle name="60% - Accent3" xfId="5225" builtinId="40" hidden="1" customBuiltin="1"/>
    <cellStyle name="60% - Accent3" xfId="22522" builtinId="40" hidden="1" customBuiltin="1"/>
    <cellStyle name="60% - Accent3" xfId="16804" builtinId="40" hidden="1" customBuiltin="1"/>
    <cellStyle name="60% - Accent3" xfId="21851" builtinId="40" hidden="1" customBuiltin="1"/>
    <cellStyle name="60% - Accent3" xfId="20395" builtinId="40" hidden="1" customBuiltin="1"/>
    <cellStyle name="60% - Accent3" xfId="20232" builtinId="40" hidden="1" customBuiltin="1"/>
    <cellStyle name="60% - Accent3" xfId="19746" builtinId="40" hidden="1" customBuiltin="1"/>
    <cellStyle name="60% - Accent3" xfId="10789" builtinId="40" hidden="1" customBuiltin="1"/>
    <cellStyle name="60% - Accent3" xfId="18968" builtinId="40" hidden="1" customBuiltin="1"/>
    <cellStyle name="60% - Accent3" xfId="4993" builtinId="40" hidden="1" customBuiltin="1"/>
    <cellStyle name="60% - Accent3" xfId="5785" builtinId="40" hidden="1" customBuiltin="1"/>
    <cellStyle name="60% - Accent3" xfId="5379" builtinId="40" hidden="1" customBuiltin="1"/>
    <cellStyle name="60% - Accent3" xfId="10214" builtinId="40" hidden="1" customBuiltin="1"/>
    <cellStyle name="60% - Accent3" xfId="6500" builtinId="40" hidden="1" customBuiltin="1"/>
    <cellStyle name="60% - Accent3" xfId="10477" builtinId="40" hidden="1" customBuiltin="1"/>
    <cellStyle name="60% - Accent3" xfId="7928" builtinId="40" hidden="1" customBuiltin="1"/>
    <cellStyle name="60% - Accent3" xfId="26152" builtinId="40" hidden="1" customBuiltin="1"/>
    <cellStyle name="60% - Accent3" xfId="25689" builtinId="40" hidden="1" customBuiltin="1"/>
    <cellStyle name="60% - Accent3" xfId="5849" builtinId="40" hidden="1" customBuiltin="1"/>
    <cellStyle name="60% - Accent3" xfId="25394" builtinId="40" hidden="1" customBuiltin="1"/>
    <cellStyle name="60% - Accent3" xfId="25030" builtinId="40" hidden="1" customBuiltin="1"/>
    <cellStyle name="60% - Accent3" xfId="23598" builtinId="40" hidden="1" customBuiltin="1"/>
    <cellStyle name="60% - Accent3" xfId="24354" builtinId="40" hidden="1" customBuiltin="1"/>
    <cellStyle name="60% - Accent3" xfId="23984" builtinId="40" hidden="1" customBuiltin="1"/>
    <cellStyle name="60% - Accent3" xfId="28414" builtinId="40" hidden="1" customBuiltin="1"/>
    <cellStyle name="60% - Accent3" xfId="28220" builtinId="40" hidden="1" customBuiltin="1"/>
    <cellStyle name="60% - Accent3" xfId="27322" builtinId="40" hidden="1" customBuiltin="1"/>
    <cellStyle name="60% - Accent3" xfId="20790" builtinId="40" hidden="1" customBuiltin="1"/>
    <cellStyle name="60% - Accent3" xfId="11250" builtinId="40" hidden="1" customBuiltin="1"/>
    <cellStyle name="60% - Accent3" xfId="8941" builtinId="40" hidden="1" customBuiltin="1"/>
    <cellStyle name="60% - Accent3" xfId="341" builtinId="40" hidden="1" customBuiltin="1"/>
    <cellStyle name="60% - Accent3" xfId="18348" builtinId="40" hidden="1" customBuiltin="1"/>
    <cellStyle name="60% - Accent3" xfId="26728" builtinId="40" hidden="1" customBuiltin="1"/>
    <cellStyle name="60% - Accent3" xfId="23743" builtinId="40" hidden="1" customBuiltin="1"/>
    <cellStyle name="60% - Accent3" xfId="2248" builtinId="40" hidden="1" customBuiltin="1"/>
    <cellStyle name="60% - Accent3" xfId="14852" builtinId="40" hidden="1" customBuiltin="1"/>
    <cellStyle name="60% - Accent3" xfId="4069" builtinId="40" hidden="1" customBuiltin="1"/>
    <cellStyle name="60% - Accent3" xfId="10191" builtinId="40" hidden="1" customBuiltin="1"/>
    <cellStyle name="60% - Accent3" xfId="2843" builtinId="40" hidden="1" customBuiltin="1"/>
    <cellStyle name="60% - Accent3" xfId="2892" builtinId="40" hidden="1" customBuiltin="1"/>
    <cellStyle name="60% - Accent3" xfId="1907" builtinId="40" hidden="1" customBuiltin="1"/>
    <cellStyle name="60% - Accent3" xfId="1964" builtinId="40" hidden="1" customBuiltin="1"/>
    <cellStyle name="60% - Accent3" xfId="1909" builtinId="40" hidden="1" customBuiltin="1"/>
    <cellStyle name="60% - Accent3" xfId="1972" builtinId="40" hidden="1" customBuiltin="1"/>
    <cellStyle name="60% - Accent3" xfId="1968" builtinId="40" hidden="1" customBuiltin="1"/>
    <cellStyle name="60% - Accent3" xfId="3058" builtinId="40" hidden="1" customBuiltin="1"/>
    <cellStyle name="60% - Accent3" xfId="3081" builtinId="40" hidden="1" customBuiltin="1"/>
    <cellStyle name="60% - Accent3" xfId="3158" builtinId="40" hidden="1" customBuiltin="1"/>
    <cellStyle name="60% - Accent3" xfId="3190" builtinId="40" hidden="1" customBuiltin="1"/>
    <cellStyle name="60% - Accent3" xfId="3223" builtinId="40" hidden="1" customBuiltin="1"/>
    <cellStyle name="60% - Accent3" xfId="3252" builtinId="40" hidden="1" customBuiltin="1"/>
    <cellStyle name="60% - Accent3" xfId="3283" builtinId="40" hidden="1" customBuiltin="1"/>
    <cellStyle name="60% - Accent3" xfId="3133" builtinId="40" hidden="1" customBuiltin="1"/>
    <cellStyle name="60% - Accent3" xfId="3285" builtinId="40" hidden="1" customBuiltin="1"/>
    <cellStyle name="60% - Accent3" xfId="3324" builtinId="40" hidden="1" customBuiltin="1"/>
    <cellStyle name="60% - Accent3" xfId="3366" builtinId="40" hidden="1" customBuiltin="1"/>
    <cellStyle name="60% - Accent3" xfId="3375" builtinId="40" hidden="1" customBuiltin="1"/>
    <cellStyle name="60% - Accent3" xfId="3409" builtinId="40" hidden="1" customBuiltin="1"/>
    <cellStyle name="60% - Accent3" xfId="3439" builtinId="40" hidden="1" customBuiltin="1"/>
    <cellStyle name="60% - Accent3" xfId="3524" builtinId="40" hidden="1" customBuiltin="1"/>
    <cellStyle name="60% - Accent3" xfId="3526" builtinId="40" hidden="1" customBuiltin="1"/>
    <cellStyle name="60% - Accent3" xfId="3561" builtinId="40" hidden="1" customBuiltin="1"/>
    <cellStyle name="60% - Accent3" xfId="6195" builtinId="40" hidden="1" customBuiltin="1"/>
    <cellStyle name="60% - Accent3" xfId="9775" builtinId="40" hidden="1" customBuiltin="1"/>
    <cellStyle name="60% - Accent3" xfId="17574" builtinId="40" hidden="1" customBuiltin="1"/>
    <cellStyle name="60% - Accent3" xfId="17643" builtinId="40" hidden="1" customBuiltin="1"/>
    <cellStyle name="60% - Accent3" xfId="17674" builtinId="40" hidden="1" customBuiltin="1"/>
    <cellStyle name="60% - Accent3" xfId="17703" builtinId="40" hidden="1" customBuiltin="1"/>
    <cellStyle name="60% - Accent3" xfId="17732" builtinId="40" hidden="1" customBuiltin="1"/>
    <cellStyle name="60% - Accent3" xfId="17734" builtinId="40" hidden="1" customBuiltin="1"/>
    <cellStyle name="60% - Accent3" xfId="17751" builtinId="40" hidden="1" customBuiltin="1"/>
    <cellStyle name="60% - Accent3" xfId="17803" builtinId="40" hidden="1" customBuiltin="1"/>
    <cellStyle name="60% - Accent3" xfId="17827" builtinId="40" hidden="1" customBuiltin="1"/>
    <cellStyle name="60% - Accent3" xfId="17958" builtinId="40" hidden="1" customBuiltin="1"/>
    <cellStyle name="60% - Accent3" xfId="17988" builtinId="40" hidden="1" customBuiltin="1"/>
    <cellStyle name="60% - Accent3" xfId="18016" builtinId="40" hidden="1" customBuiltin="1"/>
    <cellStyle name="60% - Accent3" xfId="18018" builtinId="40" hidden="1" customBuiltin="1"/>
    <cellStyle name="60% - Accent3" xfId="18034" builtinId="40" hidden="1" customBuiltin="1"/>
    <cellStyle name="60% - Accent3" xfId="18059" builtinId="40" hidden="1" customBuiltin="1"/>
    <cellStyle name="60% - Accent3" xfId="18084" builtinId="40" hidden="1" customBuiltin="1"/>
    <cellStyle name="60% - Accent3" xfId="18109" builtinId="40" hidden="1" customBuiltin="1"/>
    <cellStyle name="60% - Accent3" xfId="18137" builtinId="40" hidden="1" customBuiltin="1"/>
    <cellStyle name="60% - Accent3" xfId="15711" builtinId="40" hidden="1" customBuiltin="1"/>
    <cellStyle name="60% - Accent3" xfId="17107" builtinId="40" hidden="1" customBuiltin="1"/>
    <cellStyle name="60% - Accent3" xfId="17111" builtinId="40" hidden="1" customBuiltin="1"/>
    <cellStyle name="60% - Accent3" xfId="7871" builtinId="40" hidden="1" customBuiltin="1"/>
    <cellStyle name="60% - Accent3" xfId="18369" builtinId="40" hidden="1" customBuiltin="1"/>
    <cellStyle name="60% - Accent3" xfId="18258" builtinId="40" hidden="1" customBuiltin="1"/>
    <cellStyle name="60% - Accent3" xfId="18408" builtinId="40" hidden="1" customBuiltin="1"/>
    <cellStyle name="60% - Accent3" xfId="17896" builtinId="40" hidden="1" customBuiltin="1"/>
    <cellStyle name="60% - Accent3" xfId="4656" builtinId="40" hidden="1" customBuiltin="1"/>
    <cellStyle name="60% - Accent3" xfId="14147" builtinId="40" hidden="1" customBuiltin="1"/>
    <cellStyle name="60% - Accent3" xfId="16586" builtinId="40" hidden="1" customBuiltin="1"/>
    <cellStyle name="60% - Accent3" xfId="14755" builtinId="40" hidden="1" customBuiltin="1"/>
    <cellStyle name="60% - Accent3" xfId="15162" builtinId="40" hidden="1" customBuiltin="1"/>
    <cellStyle name="60% - Accent3" xfId="5324" builtinId="40" hidden="1" customBuiltin="1"/>
    <cellStyle name="60% - Accent3" xfId="12487" builtinId="40" hidden="1" customBuiltin="1"/>
    <cellStyle name="60% - Accent3" xfId="11778" builtinId="40" hidden="1" customBuiltin="1"/>
    <cellStyle name="60% - Accent3" xfId="6024" builtinId="40" hidden="1" customBuiltin="1"/>
    <cellStyle name="60% - Accent3" xfId="6710" builtinId="40" hidden="1" customBuiltin="1"/>
    <cellStyle name="60% - Accent3" xfId="6784" builtinId="40" hidden="1" customBuiltin="1"/>
    <cellStyle name="60% - Accent3" xfId="6837" builtinId="40" hidden="1" customBuiltin="1"/>
    <cellStyle name="60% - Accent3" xfId="3539" builtinId="40" hidden="1" customBuiltin="1"/>
    <cellStyle name="60% - Accent3" xfId="7874" builtinId="40" hidden="1" customBuiltin="1"/>
    <cellStyle name="60% - Accent3" xfId="10952" builtinId="40" hidden="1" customBuiltin="1"/>
    <cellStyle name="60% - Accent3" xfId="5679" builtinId="40" hidden="1" customBuiltin="1"/>
    <cellStyle name="60% - Accent3" xfId="12178" builtinId="40" hidden="1" customBuiltin="1"/>
    <cellStyle name="60% - Accent3" xfId="12199" builtinId="40" hidden="1" customBuiltin="1"/>
    <cellStyle name="60% - Accent3" xfId="12222" builtinId="40" hidden="1" customBuiltin="1"/>
    <cellStyle name="60% - Accent3" xfId="12243" builtinId="40" hidden="1" customBuiltin="1"/>
    <cellStyle name="60% - Accent3" xfId="12264" builtinId="40" hidden="1" customBuiltin="1"/>
    <cellStyle name="60% - Accent3" xfId="12151" builtinId="40" hidden="1" customBuiltin="1"/>
    <cellStyle name="60% - Accent3" xfId="12338" builtinId="40" hidden="1" customBuiltin="1"/>
    <cellStyle name="60% - Accent3" xfId="12372" builtinId="40" hidden="1" customBuiltin="1"/>
    <cellStyle name="60% - Accent3" xfId="12455" builtinId="40" hidden="1" customBuiltin="1"/>
    <cellStyle name="60% - Accent3" xfId="12514" builtinId="40" hidden="1" customBuiltin="1"/>
    <cellStyle name="60% - Accent3" xfId="12540" builtinId="40" hidden="1" customBuiltin="1"/>
    <cellStyle name="60% - Accent3" xfId="12589" builtinId="40" hidden="1" customBuiltin="1"/>
    <cellStyle name="60% - Accent3" xfId="12620" builtinId="40" hidden="1" customBuiltin="1"/>
    <cellStyle name="60% - Accent3" xfId="12651" builtinId="40" hidden="1" customBuiltin="1"/>
    <cellStyle name="60% - Accent3" xfId="12679" builtinId="40" hidden="1" customBuiltin="1"/>
    <cellStyle name="60% - Accent3" xfId="12707" builtinId="40" hidden="1" customBuiltin="1"/>
    <cellStyle name="60% - Accent3" xfId="12560" builtinId="40" hidden="1" customBuiltin="1"/>
    <cellStyle name="60% - Accent3" xfId="12709" builtinId="40" hidden="1" customBuiltin="1"/>
    <cellStyle name="60% - Accent3" xfId="12726" builtinId="40" hidden="1" customBuiltin="1"/>
    <cellStyle name="60% - Accent3" xfId="12783" builtinId="40" hidden="1" customBuiltin="1"/>
    <cellStyle name="60% - Accent3" xfId="12811" builtinId="40" hidden="1" customBuiltin="1"/>
    <cellStyle name="60% - Accent3" xfId="12842" builtinId="40" hidden="1" customBuiltin="1"/>
    <cellStyle name="60% - Accent3" xfId="12882" builtinId="40" hidden="1" customBuiltin="1"/>
    <cellStyle name="60% - Accent3" xfId="12999" builtinId="40" hidden="1" customBuiltin="1"/>
    <cellStyle name="60% - Accent3" xfId="12853" builtinId="40" hidden="1" customBuiltin="1"/>
    <cellStyle name="60% - Accent3" xfId="13001" builtinId="40" hidden="1" customBuiltin="1"/>
    <cellStyle name="60% - Accent3" xfId="12274" builtinId="40" hidden="1" customBuiltin="1"/>
    <cellStyle name="60% - Accent3" xfId="11604" builtinId="40" hidden="1" customBuiltin="1"/>
    <cellStyle name="60% - Accent3" xfId="4733" builtinId="40" hidden="1" customBuiltin="1"/>
    <cellStyle name="60% - Accent3" xfId="28435" builtinId="40" hidden="1" customBuiltin="1"/>
    <cellStyle name="60% - Accent3" xfId="27713" builtinId="40" hidden="1" customBuiltin="1"/>
    <cellStyle name="60% - Accent3" xfId="27092" builtinId="40" hidden="1" customBuiltin="1"/>
    <cellStyle name="60% - Accent3" xfId="2438" builtinId="40" hidden="1" customBuiltin="1"/>
    <cellStyle name="60% - Accent3" xfId="992" builtinId="40" hidden="1" customBuiltin="1"/>
    <cellStyle name="60% - Accent3" xfId="1805" builtinId="40" hidden="1" customBuiltin="1"/>
    <cellStyle name="60% - Accent3" xfId="3838" builtinId="40" hidden="1" customBuiltin="1"/>
    <cellStyle name="60% - Accent3" xfId="8655" builtinId="40" hidden="1" customBuiltin="1"/>
    <cellStyle name="60% - Accent3" xfId="8718" builtinId="40" hidden="1" customBuiltin="1"/>
    <cellStyle name="60% - Accent3" xfId="8785" builtinId="40" hidden="1" customBuiltin="1"/>
    <cellStyle name="60% - Accent3" xfId="8848" builtinId="40" hidden="1" customBuiltin="1"/>
    <cellStyle name="60% - Accent3" xfId="6819" builtinId="40" hidden="1" customBuiltin="1"/>
    <cellStyle name="60% - Accent3" xfId="3102" builtinId="40" hidden="1" customBuiltin="1"/>
    <cellStyle name="60% - Accent3" xfId="2295" builtinId="40" hidden="1" customBuiltin="1"/>
    <cellStyle name="60% - Accent3" xfId="2342" builtinId="40" hidden="1" customBuiltin="1"/>
    <cellStyle name="60% - Accent3" xfId="2363" builtinId="40" hidden="1" customBuiltin="1"/>
    <cellStyle name="60% - Accent3" xfId="2373" builtinId="40" hidden="1" customBuiltin="1"/>
    <cellStyle name="60% - Accent3" xfId="2408" builtinId="40" hidden="1" customBuiltin="1"/>
    <cellStyle name="60% - Accent3" xfId="2469" builtinId="40" hidden="1" customBuiltin="1"/>
    <cellStyle name="60% - Accent3" xfId="2496" builtinId="40" hidden="1" customBuiltin="1"/>
    <cellStyle name="60% - Accent3" xfId="2524" builtinId="40" hidden="1" customBuiltin="1"/>
    <cellStyle name="60% - Accent3" xfId="621" builtinId="40" hidden="1" customBuiltin="1"/>
    <cellStyle name="60% - Accent3" xfId="797" builtinId="40" hidden="1" customBuiltin="1"/>
    <cellStyle name="60% - Accent3" xfId="820" builtinId="40" hidden="1" customBuiltin="1"/>
    <cellStyle name="60% - Accent3" xfId="947" builtinId="40" hidden="1" customBuiltin="1"/>
    <cellStyle name="60% - Accent3" xfId="1024" builtinId="40" hidden="1" customBuiltin="1"/>
    <cellStyle name="60% - Accent3" xfId="1058" builtinId="40" hidden="1" customBuiltin="1"/>
    <cellStyle name="60% - Accent3" xfId="959" builtinId="40" hidden="1" customBuiltin="1"/>
    <cellStyle name="60% - Accent3" xfId="1123" builtinId="40" hidden="1" customBuiltin="1"/>
    <cellStyle name="60% - Accent3" xfId="1144" builtinId="40" hidden="1" customBuiltin="1"/>
    <cellStyle name="60% - Accent3" xfId="1179" builtinId="40" hidden="1" customBuiltin="1"/>
    <cellStyle name="60% - Accent3" xfId="1215" builtinId="40" hidden="1" customBuiltin="1"/>
    <cellStyle name="60% - Accent3" xfId="1249" builtinId="40" hidden="1" customBuiltin="1"/>
    <cellStyle name="60% - Accent3" xfId="1289" builtinId="40" hidden="1" customBuiltin="1"/>
    <cellStyle name="60% - Accent3" xfId="464" builtinId="40" hidden="1" customBuiltin="1"/>
    <cellStyle name="60% - Accent3" xfId="534" builtinId="40" hidden="1" customBuiltin="1"/>
    <cellStyle name="60% - Accent3" xfId="570" builtinId="40" hidden="1" customBuiltin="1"/>
    <cellStyle name="60% - Accent3" xfId="604" builtinId="40" hidden="1" customBuiltin="1"/>
    <cellStyle name="60% - Accent3" xfId="422" builtinId="40" hidden="1" customBuiltin="1"/>
    <cellStyle name="60% - Accent3" xfId="689" builtinId="40" hidden="1" customBuiltin="1"/>
    <cellStyle name="60% - Accent3" xfId="233" builtinId="40" hidden="1" customBuiltin="1"/>
    <cellStyle name="60% - Accent3" xfId="270" builtinId="40" hidden="1" customBuiltin="1"/>
    <cellStyle name="60% - Accent3" xfId="307" builtinId="40" hidden="1" customBuiltin="1"/>
    <cellStyle name="60% - Accent3" xfId="894" builtinId="40" hidden="1" customBuiltin="1"/>
    <cellStyle name="60% - Accent3" xfId="1557" builtinId="40" hidden="1" customBuiltin="1"/>
    <cellStyle name="60% - Accent3" xfId="3665" builtinId="40" hidden="1" customBuiltin="1"/>
    <cellStyle name="60% - Accent3" xfId="18441" builtinId="40" hidden="1" customBuiltin="1"/>
    <cellStyle name="60% - Accent3" xfId="19060" builtinId="40" hidden="1" customBuiltin="1"/>
    <cellStyle name="60% - Accent3" xfId="19207" builtinId="40" hidden="1" customBuiltin="1"/>
    <cellStyle name="60% - Accent3" xfId="17481" builtinId="40" hidden="1" customBuiltin="1"/>
    <cellStyle name="60% - Accent3" xfId="6068" builtinId="40" hidden="1" customBuiltin="1"/>
    <cellStyle name="60% - Accent3" xfId="7854" builtinId="40" hidden="1" customBuiltin="1"/>
    <cellStyle name="60% - Accent3" xfId="7259" builtinId="40" hidden="1" customBuiltin="1"/>
    <cellStyle name="60% - Accent3" xfId="9679" builtinId="40" hidden="1" customBuiltin="1"/>
    <cellStyle name="60% - Accent3" xfId="9744" builtinId="40" hidden="1" customBuiltin="1"/>
    <cellStyle name="60% - Accent3" xfId="9765" builtinId="40" hidden="1" customBuiltin="1"/>
    <cellStyle name="60% - Accent3" xfId="9652" builtinId="40" hidden="1" customBuiltin="1"/>
    <cellStyle name="60% - Accent3" xfId="9802" builtinId="40" hidden="1" customBuiltin="1"/>
    <cellStyle name="60% - Accent3" xfId="9835" builtinId="40" hidden="1" customBuiltin="1"/>
    <cellStyle name="60% - Accent3" xfId="8817" builtinId="40" hidden="1" customBuiltin="1"/>
    <cellStyle name="60% - Accent3" xfId="18283" builtinId="40" hidden="1" customBuiltin="1"/>
    <cellStyle name="60% - Accent3" xfId="17363" builtinId="40" hidden="1" customBuiltin="1"/>
    <cellStyle name="60% - Accent3" xfId="17429" builtinId="40" hidden="1" customBuiltin="1"/>
    <cellStyle name="60% - Accent3" xfId="17461" builtinId="40" hidden="1" customBuiltin="1"/>
    <cellStyle name="60% - Accent3" xfId="17298" builtinId="40" hidden="1" customBuiltin="1"/>
    <cellStyle name="60% - Accent3" xfId="17463" builtinId="40" hidden="1" customBuiltin="1"/>
    <cellStyle name="60% - Accent3" xfId="17510" builtinId="40" hidden="1" customBuiltin="1"/>
    <cellStyle name="60% - Accent3" xfId="17538" builtinId="40" hidden="1" customBuiltin="1"/>
    <cellStyle name="60% - Accent3" xfId="17563" builtinId="40" hidden="1" customBuiltin="1"/>
    <cellStyle name="60% - Accent3" xfId="16899" builtinId="40" hidden="1" customBuiltin="1"/>
    <cellStyle name="60% - Accent3" xfId="9268" builtinId="40" hidden="1" customBuiltin="1"/>
    <cellStyle name="60% - Accent3" xfId="4143" builtinId="40" hidden="1" customBuiltin="1"/>
    <cellStyle name="60% - Accent3" xfId="4305" builtinId="40" hidden="1" customBuiltin="1"/>
    <cellStyle name="60% - Accent3" xfId="10209" builtinId="40" hidden="1" customBuiltin="1"/>
    <cellStyle name="60% - Accent3" xfId="14069" builtinId="40" hidden="1" customBuiltin="1"/>
    <cellStyle name="60% - Accent3" xfId="14724" builtinId="40" hidden="1" customBuiltin="1"/>
    <cellStyle name="60% - Accent3" xfId="14236" builtinId="40" hidden="1" customBuiltin="1"/>
    <cellStyle name="60% - Accent3" xfId="5030" builtinId="40" hidden="1" customBuiltin="1"/>
    <cellStyle name="60% - Accent3" xfId="4439" builtinId="40" hidden="1" customBuiltin="1"/>
    <cellStyle name="60% - Accent3" xfId="14169" builtinId="40" hidden="1" customBuiltin="1"/>
    <cellStyle name="60% - Accent3" xfId="17000" builtinId="40" hidden="1" customBuiltin="1"/>
    <cellStyle name="60% - Accent3" xfId="14628" builtinId="40" hidden="1" customBuiltin="1"/>
    <cellStyle name="60% - Accent3" xfId="17042" builtinId="40" hidden="1" customBuiltin="1"/>
    <cellStyle name="60% - Accent3" xfId="16707" builtinId="40" hidden="1" customBuiltin="1"/>
    <cellStyle name="60% - Accent3" xfId="16747" builtinId="40" hidden="1" customBuiltin="1"/>
    <cellStyle name="60% - Accent3" xfId="16769" builtinId="40" hidden="1" customBuiltin="1"/>
    <cellStyle name="60% - Accent3" xfId="16792" builtinId="40" hidden="1" customBuiltin="1"/>
    <cellStyle name="60% - Accent3" xfId="16821" builtinId="40" hidden="1" customBuiltin="1"/>
    <cellStyle name="60% - Accent3" xfId="14682" builtinId="40" hidden="1" customBuiltin="1"/>
    <cellStyle name="60% - Accent3" xfId="5976" builtinId="40" hidden="1" customBuiltin="1"/>
    <cellStyle name="60% - Accent3" xfId="16550" builtinId="40" hidden="1" customBuiltin="1"/>
    <cellStyle name="60% - Accent3" xfId="16617" builtinId="40" hidden="1" customBuiltin="1"/>
    <cellStyle name="60% - Accent3" xfId="16677" builtinId="40" hidden="1" customBuiltin="1"/>
    <cellStyle name="60% - Accent3" xfId="5851" builtinId="40" hidden="1" customBuiltin="1"/>
    <cellStyle name="60% - Accent3" xfId="12716" builtinId="40" hidden="1" customBuiltin="1"/>
    <cellStyle name="60% - Accent3" xfId="6981" builtinId="40" hidden="1" customBuiltin="1"/>
    <cellStyle name="60% - Accent3" xfId="13019" builtinId="40" hidden="1" customBuiltin="1"/>
    <cellStyle name="60% - Accent3" xfId="13276" builtinId="40" hidden="1" customBuiltin="1"/>
    <cellStyle name="60% - Accent3" xfId="14407" builtinId="40" hidden="1" customBuiltin="1"/>
    <cellStyle name="60% - Accent3" xfId="12031" builtinId="40" hidden="1" customBuiltin="1"/>
    <cellStyle name="60% - Accent3" xfId="19269" builtinId="40" hidden="1" customBuiltin="1"/>
    <cellStyle name="60% - Accent3" xfId="11399" builtinId="40" hidden="1" customBuiltin="1"/>
    <cellStyle name="60% - Accent3" xfId="9155" builtinId="40" hidden="1" customBuiltin="1"/>
    <cellStyle name="60% - Accent3" xfId="4774" builtinId="40" hidden="1" customBuiltin="1"/>
    <cellStyle name="60% - Accent3" xfId="4686" builtinId="40" hidden="1" customBuiltin="1"/>
    <cellStyle name="60% - Accent3" xfId="5516" builtinId="40" hidden="1" customBuiltin="1"/>
    <cellStyle name="60% - Accent3" xfId="5737" builtinId="40" hidden="1" customBuiltin="1"/>
    <cellStyle name="60% - Accent3" xfId="4744" builtinId="40" hidden="1" customBuiltin="1"/>
    <cellStyle name="60% - Accent3" xfId="4403" builtinId="40" hidden="1" customBuiltin="1"/>
    <cellStyle name="60% - Accent3" xfId="7671" builtinId="40" hidden="1" customBuiltin="1"/>
    <cellStyle name="60% - Accent3" xfId="8346" builtinId="40" hidden="1" customBuiltin="1"/>
    <cellStyle name="60% - Accent3" xfId="7965" builtinId="40" hidden="1" customBuiltin="1"/>
    <cellStyle name="60% - Accent3" xfId="4793" builtinId="40" hidden="1" customBuiltin="1"/>
    <cellStyle name="60% - Accent3" xfId="7792" builtinId="40" hidden="1" customBuiltin="1"/>
    <cellStyle name="60% - Accent3" xfId="10803" builtinId="40" hidden="1" customBuiltin="1"/>
    <cellStyle name="60% - Accent3" xfId="8333" builtinId="40" hidden="1" customBuiltin="1"/>
    <cellStyle name="60% - Accent3" xfId="10872" builtinId="40" hidden="1" customBuiltin="1"/>
    <cellStyle name="60% - Accent3" xfId="7774" builtinId="40" hidden="1" customBuiltin="1"/>
    <cellStyle name="60% - Accent3" xfId="10719" builtinId="40" hidden="1" customBuiltin="1"/>
    <cellStyle name="60% - Accent3" xfId="5406" builtinId="40" hidden="1" customBuiltin="1"/>
    <cellStyle name="60% - Accent3" xfId="4171" builtinId="40" hidden="1" customBuiltin="1"/>
    <cellStyle name="60% - Accent3" xfId="6121" builtinId="40" hidden="1" customBuiltin="1"/>
    <cellStyle name="60% - Accent3" xfId="5697" builtinId="40" hidden="1" customBuiltin="1"/>
    <cellStyle name="60% - Accent3" xfId="6289" builtinId="40" hidden="1" customBuiltin="1"/>
    <cellStyle name="60% - Accent3" xfId="4736" builtinId="40" hidden="1" customBuiltin="1"/>
    <cellStyle name="60% - Accent3" xfId="5384" builtinId="40" hidden="1" customBuiltin="1"/>
    <cellStyle name="60% - Accent3" xfId="10349" builtinId="40" hidden="1" customBuiltin="1"/>
    <cellStyle name="60% - Accent3" xfId="8894" builtinId="40" hidden="1" customBuiltin="1"/>
    <cellStyle name="60% - Accent3" xfId="2526" builtinId="40" hidden="1" customBuiltin="1"/>
    <cellStyle name="60% - Accent3" xfId="2561" builtinId="40" hidden="1" customBuiltin="1"/>
    <cellStyle name="60% - Accent3" xfId="2583" builtinId="40" hidden="1" customBuiltin="1"/>
    <cellStyle name="60% - Accent3" xfId="2633" builtinId="40" hidden="1" customBuiltin="1"/>
    <cellStyle name="60% - Accent3" xfId="2668" builtinId="40" hidden="1" customBuiltin="1"/>
    <cellStyle name="60% - Accent3" xfId="2729" builtinId="40" hidden="1" customBuiltin="1"/>
    <cellStyle name="60% - Accent3" xfId="2756" builtinId="40" hidden="1" customBuiltin="1"/>
    <cellStyle name="60% - Accent3" xfId="2786" builtinId="40" hidden="1" customBuiltin="1"/>
    <cellStyle name="60% - Accent3" xfId="2799" builtinId="40" hidden="1" customBuiltin="1"/>
    <cellStyle name="60% - Accent3" xfId="2821" builtinId="40" hidden="1" customBuiltin="1"/>
    <cellStyle name="60% - Accent3" xfId="2383" builtinId="40" hidden="1" customBuiltin="1"/>
    <cellStyle name="60% - Accent3" xfId="7294" builtinId="40" hidden="1" customBuiltin="1"/>
    <cellStyle name="60% - Accent3" xfId="7326" builtinId="40" hidden="1" customBuiltin="1"/>
    <cellStyle name="60% - Accent3" xfId="7357" builtinId="40" hidden="1" customBuiltin="1"/>
    <cellStyle name="60% - Accent3" xfId="7192" builtinId="40" hidden="1" customBuiltin="1"/>
    <cellStyle name="60% - Accent3" xfId="7359" builtinId="40" hidden="1" customBuiltin="1"/>
    <cellStyle name="60% - Accent3" xfId="7452" builtinId="40" hidden="1" customBuiltin="1"/>
    <cellStyle name="60% - Accent3" xfId="7529" builtinId="40" hidden="1" customBuiltin="1"/>
    <cellStyle name="60% - Accent3" xfId="7981" builtinId="40" hidden="1" customBuiltin="1"/>
    <cellStyle name="60% - Accent3" xfId="8025" builtinId="40" hidden="1" customBuiltin="1"/>
    <cellStyle name="60% - Accent3" xfId="8048" builtinId="40" hidden="1" customBuiltin="1"/>
    <cellStyle name="60% - Accent3" xfId="8069" builtinId="40" hidden="1" customBuiltin="1"/>
    <cellStyle name="60% - Accent3" xfId="8580" builtinId="40" hidden="1" customBuiltin="1"/>
    <cellStyle name="60% - Accent3" xfId="8604" builtinId="40" hidden="1" customBuiltin="1"/>
    <cellStyle name="60% - Accent3" xfId="8630" builtinId="40" hidden="1" customBuiltin="1"/>
    <cellStyle name="60% - Accent3" xfId="7416" builtinId="40" hidden="1" customBuiltin="1"/>
    <cellStyle name="60% - Accent3" xfId="14153" builtinId="40" hidden="1" customBuiltin="1"/>
    <cellStyle name="60% - Accent3" xfId="4814" builtinId="40" hidden="1" customBuiltin="1"/>
    <cellStyle name="60% - Accent3" xfId="16928" builtinId="40" hidden="1" customBuiltin="1"/>
    <cellStyle name="60% - Accent3" xfId="10773" builtinId="40" hidden="1" customBuiltin="1"/>
    <cellStyle name="60% - Accent3" xfId="10813" builtinId="40" hidden="1" customBuiltin="1"/>
    <cellStyle name="60% - Accent3" xfId="7628" builtinId="40" hidden="1" customBuiltin="1"/>
    <cellStyle name="60% - Accent3" xfId="4872" builtinId="40" hidden="1" customBuiltin="1"/>
    <cellStyle name="60% - Accent3" xfId="4425" builtinId="40" hidden="1" customBuiltin="1"/>
    <cellStyle name="60% - Accent3" xfId="4705" builtinId="40" hidden="1" customBuiltin="1"/>
    <cellStyle name="60% - Accent3" xfId="4948" builtinId="40" hidden="1" customBuiltin="1"/>
    <cellStyle name="60% - Accent3" xfId="8083" builtinId="40" hidden="1" customBuiltin="1"/>
    <cellStyle name="60% - Accent3" xfId="10629" builtinId="40" hidden="1" customBuiltin="1"/>
    <cellStyle name="60% - Accent3" xfId="12771" builtinId="40" hidden="1" customBuiltin="1"/>
    <cellStyle name="60% - Accent3" xfId="16456" builtinId="40" hidden="1" customBuiltin="1"/>
    <cellStyle name="60% - Accent3" xfId="10650" builtinId="40" hidden="1" customBuiltin="1"/>
    <cellStyle name="60% - Accent3" xfId="16714" builtinId="40" hidden="1" customBuiltin="1"/>
    <cellStyle name="60% - Accent3" xfId="14273" builtinId="40" hidden="1" customBuiltin="1"/>
    <cellStyle name="60% - Accent3" xfId="16321" builtinId="40" hidden="1" customBuiltin="1"/>
    <cellStyle name="60% - Accent3" xfId="17182" builtinId="40" hidden="1" customBuiltin="1"/>
    <cellStyle name="60% - Accent3" xfId="17207" builtinId="40" hidden="1" customBuiltin="1"/>
    <cellStyle name="60% - Accent3" xfId="17287" builtinId="40" hidden="1" customBuiltin="1"/>
    <cellStyle name="60% - Accent3" xfId="17151" builtinId="40" hidden="1" customBuiltin="1"/>
    <cellStyle name="60% - Accent3" xfId="17329" builtinId="40" hidden="1" customBuiltin="1"/>
    <cellStyle name="60% - Accent3" xfId="25003" builtinId="40" hidden="1" customBuiltin="1"/>
    <cellStyle name="60% - Accent3" xfId="23531" builtinId="40" hidden="1" customBuiltin="1"/>
    <cellStyle name="60% - Accent3" xfId="23807" builtinId="40" hidden="1" customBuiltin="1"/>
    <cellStyle name="60% - Accent3" xfId="22966" builtinId="40" hidden="1" customBuiltin="1"/>
    <cellStyle name="60% - Accent3" xfId="28250" builtinId="40" hidden="1" customBuiltin="1"/>
    <cellStyle name="60% - Accent3" xfId="27854" builtinId="40" hidden="1" customBuiltin="1"/>
    <cellStyle name="60% - Accent3" xfId="27539" builtinId="40" hidden="1" customBuiltin="1"/>
    <cellStyle name="60% - Accent3" xfId="27037" builtinId="40" hidden="1" customBuiltin="1"/>
    <cellStyle name="60% - Accent3" xfId="26771" builtinId="40" hidden="1" customBuiltin="1"/>
    <cellStyle name="60% - Accent3" xfId="26269" builtinId="40" hidden="1" customBuiltin="1"/>
    <cellStyle name="60% - Accent3" xfId="8002" builtinId="40" hidden="1" customBuiltin="1"/>
    <cellStyle name="60% - Accent3" xfId="1121" builtinId="40" hidden="1" customBuiltin="1"/>
    <cellStyle name="60% - Accent3" xfId="6914" builtinId="40" hidden="1" customBuiltin="1"/>
    <cellStyle name="60% - Accent3" xfId="6949" builtinId="40" hidden="1" customBuiltin="1"/>
    <cellStyle name="60% - Accent3" xfId="6849" builtinId="40" hidden="1" customBuiltin="1"/>
    <cellStyle name="60% - Accent3" xfId="7035" builtinId="40" hidden="1" customBuiltin="1"/>
    <cellStyle name="60% - Accent3" xfId="7140" builtinId="40" hidden="1" customBuiltin="1"/>
    <cellStyle name="60% - Accent3" xfId="7180" builtinId="40" hidden="1" customBuiltin="1"/>
    <cellStyle name="60% - Accent3" xfId="7226" builtinId="40" hidden="1" customBuiltin="1"/>
    <cellStyle name="60% - Accent3" xfId="14870" builtinId="40" hidden="1" customBuiltin="1"/>
    <cellStyle name="60% - Accent3" xfId="4359" builtinId="40" hidden="1" customBuiltin="1"/>
    <cellStyle name="60% - Accent3" xfId="16190" builtinId="40" hidden="1" customBuiltin="1"/>
    <cellStyle name="60% - Accent3" xfId="14620" builtinId="40" hidden="1" customBuiltin="1"/>
    <cellStyle name="60% - Accent3" xfId="20282" builtinId="40" hidden="1" customBuiltin="1"/>
    <cellStyle name="60% - Accent3" xfId="21100" builtinId="40" hidden="1" customBuiltin="1"/>
    <cellStyle name="60% - Accent3" xfId="20742" builtinId="40" hidden="1" customBuiltin="1"/>
    <cellStyle name="60% - Accent3" xfId="25952" builtinId="40" hidden="1" customBuiltin="1"/>
    <cellStyle name="60% - Accent3" xfId="25483" builtinId="40" hidden="1" customBuiltin="1"/>
    <cellStyle name="60% - Accent3" xfId="13046" builtinId="40" hidden="1" customBuiltin="1"/>
    <cellStyle name="60% - Accent3" xfId="10633" builtinId="40" hidden="1" customBuiltin="1"/>
    <cellStyle name="60% - Accent3" xfId="15117" builtinId="40" hidden="1" customBuiltin="1"/>
    <cellStyle name="60% - Accent3" xfId="13962" builtinId="40" hidden="1" customBuiltin="1"/>
    <cellStyle name="60% - Accent3" xfId="22786" builtinId="40" hidden="1" customBuiltin="1"/>
    <cellStyle name="60% - Accent3" xfId="13072" builtinId="40" hidden="1" customBuiltin="1"/>
    <cellStyle name="60% - Accent3" xfId="13097" builtinId="40" hidden="1" customBuiltin="1"/>
    <cellStyle name="60% - Accent3" xfId="13118" builtinId="40" hidden="1" customBuiltin="1"/>
    <cellStyle name="60% - Accent3" xfId="11423" builtinId="40" hidden="1" customBuiltin="1"/>
    <cellStyle name="60% - Accent3" xfId="6315" builtinId="40" hidden="1" customBuiltin="1"/>
    <cellStyle name="60% - Accent3" xfId="4915" builtinId="40" hidden="1" customBuiltin="1"/>
    <cellStyle name="60% - Accent3" xfId="6882" builtinId="40" hidden="1" customBuiltin="1"/>
    <cellStyle name="60% - Accent3" xfId="17262" builtinId="40" hidden="1" customBuiltin="1"/>
    <cellStyle name="60% - Accent3" xfId="4562" builtinId="40" hidden="1" customBuiltin="1"/>
    <cellStyle name="60% - Accent3" xfId="7380" builtinId="40" hidden="1" customBuiltin="1"/>
    <cellStyle name="60% - Accent3" xfId="2539" builtinId="40" hidden="1" customBuiltin="1"/>
    <cellStyle name="60% - Accent3" xfId="8189" builtinId="40" hidden="1" customBuiltin="1"/>
    <cellStyle name="60% - Accent3" xfId="6163" builtinId="40" hidden="1" customBuiltin="1"/>
    <cellStyle name="60% - Accent3" xfId="16723" builtinId="40" hidden="1" customBuiltin="1"/>
    <cellStyle name="60% - Accent3" xfId="16912" builtinId="40" hidden="1" customBuiltin="1"/>
    <cellStyle name="60% - Accent3" xfId="9723" builtinId="40" hidden="1" customBuiltin="1"/>
    <cellStyle name="60% - Accent3" xfId="655" builtinId="40" hidden="1" customBuiltin="1"/>
    <cellStyle name="60% - Accent3" xfId="929" builtinId="40" hidden="1" customBuiltin="1"/>
    <cellStyle name="60% - Accent3" xfId="8750" builtinId="40" hidden="1" customBuiltin="1"/>
    <cellStyle name="60% - Accent3" xfId="12944" builtinId="40" hidden="1" customBuiltin="1"/>
    <cellStyle name="60% - Accent3" xfId="12402" builtinId="40" hidden="1" customBuiltin="1"/>
    <cellStyle name="60% - Accent3" xfId="6685" builtinId="40" hidden="1" customBuiltin="1"/>
    <cellStyle name="60% - Accent3" xfId="17116" builtinId="40" hidden="1" customBuiltin="1"/>
    <cellStyle name="60% - Accent3" xfId="17584" builtinId="40" hidden="1" customBuiltin="1"/>
    <cellStyle name="60% - Accent3" xfId="3299" builtinId="40" hidden="1" customBuiltin="1"/>
    <cellStyle name="60% - Accent3" xfId="2864" builtinId="40" hidden="1" customBuiltin="1"/>
    <cellStyle name="60% - Accent3" xfId="22999" builtinId="40" hidden="1" customBuiltin="1"/>
    <cellStyle name="60% - Accent3" xfId="18585" builtinId="40" hidden="1" customBuiltin="1"/>
    <cellStyle name="60% - Accent3" xfId="11900" builtinId="40" hidden="1" customBuiltin="1"/>
    <cellStyle name="60% - Accent3" xfId="11369" builtinId="40" hidden="1" customBuiltin="1"/>
    <cellStyle name="60% - Accent3" xfId="8475" builtinId="40" hidden="1" customBuiltin="1"/>
    <cellStyle name="60% - Accent3" xfId="9084" builtinId="40" hidden="1" customBuiltin="1"/>
    <cellStyle name="60% - Accent3" xfId="25305" builtinId="40" hidden="1" customBuiltin="1"/>
    <cellStyle name="60% - Accent3" xfId="26010" builtinId="40" hidden="1" customBuiltin="1"/>
    <cellStyle name="60% - Accent3" xfId="23594" builtinId="40" hidden="1" customBuiltin="1"/>
    <cellStyle name="60% - Accent3" xfId="23533" builtinId="40" hidden="1" customBuiltin="1"/>
    <cellStyle name="60% - Accent3" xfId="24735" builtinId="40" hidden="1" customBuiltin="1"/>
    <cellStyle name="60% - Accent3" xfId="24756" builtinId="40" hidden="1" customBuiltin="1"/>
    <cellStyle name="60% - Accent3" xfId="24800" builtinId="40" hidden="1" customBuiltin="1"/>
    <cellStyle name="60% - Accent3" xfId="24821" builtinId="40" hidden="1" customBuiltin="1"/>
    <cellStyle name="60% - Accent3" xfId="24710" builtinId="40" hidden="1" customBuiltin="1"/>
    <cellStyle name="60% - Accent3" xfId="24858" builtinId="40" hidden="1" customBuiltin="1"/>
    <cellStyle name="60% - Accent3" xfId="24924" builtinId="40" hidden="1" customBuiltin="1"/>
    <cellStyle name="60% - Accent3" xfId="24954" builtinId="40" hidden="1" customBuiltin="1"/>
    <cellStyle name="60% - Accent3" xfId="24985" builtinId="40" hidden="1" customBuiltin="1"/>
    <cellStyle name="60% - Accent3" xfId="24987" builtinId="40" hidden="1" customBuiltin="1"/>
    <cellStyle name="60% - Accent3" xfId="25054" builtinId="40" hidden="1" customBuiltin="1"/>
    <cellStyle name="60% - Accent3" xfId="25087" builtinId="40" hidden="1" customBuiltin="1"/>
    <cellStyle name="60% - Accent3" xfId="25154" builtinId="40" hidden="1" customBuiltin="1"/>
    <cellStyle name="60% - Accent3" xfId="25185" builtinId="40" hidden="1" customBuiltin="1"/>
    <cellStyle name="60% - Accent3" xfId="25212" builtinId="40" hidden="1" customBuiltin="1"/>
    <cellStyle name="60% - Accent3" xfId="25097" builtinId="40" hidden="1" customBuiltin="1"/>
    <cellStyle name="60% - Accent3" xfId="25256" builtinId="40" hidden="1" customBuiltin="1"/>
    <cellStyle name="60% - Accent3" xfId="25281" builtinId="40" hidden="1" customBuiltin="1"/>
    <cellStyle name="60% - Accent3" xfId="25329" builtinId="40" hidden="1" customBuiltin="1"/>
    <cellStyle name="60% - Accent3" xfId="25358" builtinId="40" hidden="1" customBuiltin="1"/>
    <cellStyle name="60% - Accent3" xfId="25425" builtinId="40" hidden="1" customBuiltin="1"/>
    <cellStyle name="60% - Accent3" xfId="25456" builtinId="40" hidden="1" customBuiltin="1"/>
    <cellStyle name="60% - Accent3" xfId="25368" builtinId="40" hidden="1" customBuiltin="1"/>
    <cellStyle name="60% - Accent3" xfId="25513" builtinId="40" hidden="1" customBuiltin="1"/>
    <cellStyle name="60% - Accent3" xfId="25529" builtinId="40" hidden="1" customBuiltin="1"/>
    <cellStyle name="60% - Accent3" xfId="25240" builtinId="40" hidden="1" customBuiltin="1"/>
    <cellStyle name="60% - Accent3" xfId="21978" builtinId="40" hidden="1" customBuiltin="1"/>
    <cellStyle name="60% - Accent3" xfId="22009" builtinId="40" hidden="1" customBuiltin="1"/>
    <cellStyle name="60% - Accent3" xfId="22037" builtinId="40" hidden="1" customBuiltin="1"/>
    <cellStyle name="60% - Accent3" xfId="22065" builtinId="40" hidden="1" customBuiltin="1"/>
    <cellStyle name="60% - Accent3" xfId="21920" builtinId="40" hidden="1" customBuiltin="1"/>
    <cellStyle name="60% - Accent3" xfId="22107" builtinId="40" hidden="1" customBuiltin="1"/>
    <cellStyle name="60% - Accent3" xfId="22156" builtinId="40" hidden="1" customBuiltin="1"/>
    <cellStyle name="60% - Accent3" xfId="22185" builtinId="40" hidden="1" customBuiltin="1"/>
    <cellStyle name="60% - Accent3" xfId="22254" builtinId="40" hidden="1" customBuiltin="1"/>
    <cellStyle name="60% - Accent3" xfId="22285" builtinId="40" hidden="1" customBuiltin="1"/>
    <cellStyle name="60% - Accent3" xfId="22314" builtinId="40" hidden="1" customBuiltin="1"/>
    <cellStyle name="60% - Accent3" xfId="22195" builtinId="40" hidden="1" customBuiltin="1"/>
    <cellStyle name="60% - Accent3" xfId="22344" builtinId="40" hidden="1" customBuiltin="1"/>
    <cellStyle name="60% - Accent3" xfId="22360" builtinId="40" hidden="1" customBuiltin="1"/>
    <cellStyle name="60% - Accent3" xfId="17836" builtinId="40" hidden="1" customBuiltin="1"/>
    <cellStyle name="60% - Accent3" xfId="14457" builtinId="40" hidden="1" customBuiltin="1"/>
    <cellStyle name="60% - Accent3" xfId="4946" builtinId="40" hidden="1" customBuiltin="1"/>
    <cellStyle name="60% - Accent3" xfId="10819" builtinId="40" hidden="1" customBuiltin="1"/>
    <cellStyle name="60% - Accent3" xfId="18549" builtinId="40" hidden="1" customBuiltin="1"/>
    <cellStyle name="60% - Accent3" xfId="17112" builtinId="40" hidden="1" customBuiltin="1"/>
    <cellStyle name="60% - Accent3" xfId="16852" builtinId="40" hidden="1" customBuiltin="1"/>
    <cellStyle name="60% - Accent3" xfId="19230" builtinId="40" hidden="1" customBuiltin="1"/>
    <cellStyle name="60% - Accent3" xfId="19306" builtinId="40" hidden="1" customBuiltin="1"/>
    <cellStyle name="60% - Accent3" xfId="19341" builtinId="40" hidden="1" customBuiltin="1"/>
    <cellStyle name="60% - Accent3" xfId="19436" builtinId="40" hidden="1" customBuiltin="1"/>
    <cellStyle name="60% - Accent3" xfId="19470" builtinId="40" hidden="1" customBuiltin="1"/>
    <cellStyle name="60% - Accent3" xfId="19502" builtinId="40" hidden="1" customBuiltin="1"/>
    <cellStyle name="60% - Accent3" xfId="19533" builtinId="40" hidden="1" customBuiltin="1"/>
    <cellStyle name="60% - Accent3" xfId="19371" builtinId="40" hidden="1" customBuiltin="1"/>
    <cellStyle name="60% - Accent3" xfId="19556" builtinId="40" hidden="1" customBuiltin="1"/>
    <cellStyle name="60% - Accent3" xfId="19591" builtinId="40" hidden="1" customBuiltin="1"/>
    <cellStyle name="60% - Accent3" xfId="19627" builtinId="40" hidden="1" customBuiltin="1"/>
    <cellStyle name="60% - Accent3" xfId="19661" builtinId="40" hidden="1" customBuiltin="1"/>
    <cellStyle name="60% - Accent3" xfId="19701" builtinId="40" hidden="1" customBuiltin="1"/>
    <cellStyle name="60% - Accent3" xfId="19812" builtinId="40" hidden="1" customBuiltin="1"/>
    <cellStyle name="60% - Accent3" xfId="19844" builtinId="40" hidden="1" customBuiltin="1"/>
    <cellStyle name="60% - Accent3" xfId="19875" builtinId="40" hidden="1" customBuiltin="1"/>
    <cellStyle name="60% - Accent3" xfId="10232" builtinId="40" hidden="1" customBuiltin="1"/>
    <cellStyle name="60% - Accent3" xfId="9868" builtinId="40" hidden="1" customBuiltin="1"/>
    <cellStyle name="60% - Accent3" xfId="9112" builtinId="40" hidden="1" customBuiltin="1"/>
    <cellStyle name="60% - Accent3" xfId="8679" builtinId="40" hidden="1" customBuiltin="1"/>
    <cellStyle name="60% - Accent3" xfId="12971" builtinId="40" hidden="1" customBuiltin="1"/>
    <cellStyle name="60% - Accent3" xfId="12549" builtinId="40" hidden="1" customBuiltin="1"/>
    <cellStyle name="60% - Accent3" xfId="10944" builtinId="40" hidden="1" customBuiltin="1"/>
    <cellStyle name="60% - Accent3" xfId="11735" builtinId="40" hidden="1" customBuiltin="1"/>
    <cellStyle name="60% - Accent3" xfId="5436" builtinId="40" hidden="1" customBuiltin="1"/>
    <cellStyle name="60% - Accent3" xfId="22223" builtinId="40" hidden="1" customBuiltin="1"/>
    <cellStyle name="60% - Accent3" xfId="27879" builtinId="40" hidden="1" customBuiltin="1"/>
    <cellStyle name="60% - Accent3" xfId="21677" builtinId="40" hidden="1" customBuiltin="1"/>
    <cellStyle name="60% - Accent3" xfId="21710" builtinId="40" hidden="1" customBuiltin="1"/>
    <cellStyle name="60% - Accent3" xfId="21805" builtinId="40" hidden="1" customBuiltin="1"/>
    <cellStyle name="60% - Accent3" xfId="21807" builtinId="40" hidden="1" customBuiltin="1"/>
    <cellStyle name="60% - Accent3" xfId="21875" builtinId="40" hidden="1" customBuiltin="1"/>
    <cellStyle name="60% - Accent3" xfId="21899" builtinId="40" hidden="1" customBuiltin="1"/>
    <cellStyle name="60% - Accent3" xfId="21909" builtinId="40" hidden="1" customBuiltin="1"/>
    <cellStyle name="60% - Accent3" xfId="7012" builtinId="40" hidden="1" customBuiltin="1"/>
    <cellStyle name="60% - Accent3" xfId="13663" builtinId="40" hidden="1" customBuiltin="1"/>
    <cellStyle name="60% - Accent3" xfId="10916" builtinId="40" hidden="1" customBuiltin="1"/>
    <cellStyle name="60% - Accent3" xfId="17777" builtinId="40" hidden="1" customBuiltin="1"/>
    <cellStyle name="60% - Accent3" xfId="3496" builtinId="40" hidden="1" customBuiltin="1"/>
    <cellStyle name="60% - Accent3" xfId="3123" builtinId="40" hidden="1" customBuiltin="1"/>
    <cellStyle name="60% - Accent3" xfId="2643" builtinId="40" hidden="1" customBuiltin="1"/>
    <cellStyle name="60% - Accent3" xfId="5794" builtinId="40" hidden="1" customBuiltin="1"/>
    <cellStyle name="60% - Accent3" xfId="6240" builtinId="40" hidden="1" customBuiltin="1"/>
    <cellStyle name="60% - Accent3" xfId="16449" builtinId="40" hidden="1" customBuiltin="1"/>
    <cellStyle name="60% - Accent3" xfId="13023" builtinId="40" hidden="1" customBuiltin="1"/>
    <cellStyle name="60% - Accent3" xfId="7933" builtinId="40" hidden="1" customBuiltin="1"/>
    <cellStyle name="60% - Accent3" xfId="6006" builtinId="40" hidden="1" customBuiltin="1"/>
    <cellStyle name="60% - Accent3" xfId="7486" builtinId="40" hidden="1" customBuiltin="1"/>
    <cellStyle name="60% - Accent3" xfId="16474" builtinId="40" hidden="1" customBuiltin="1"/>
    <cellStyle name="60% - Accent3" xfId="16495" builtinId="40" hidden="1" customBuiltin="1"/>
    <cellStyle name="60% - Accent3" xfId="16519" builtinId="40" hidden="1" customBuiltin="1"/>
    <cellStyle name="60% - Accent3" xfId="16561" builtinId="40" hidden="1" customBuiltin="1"/>
    <cellStyle name="60% - Accent3" xfId="16705" builtinId="40" hidden="1" customBuiltin="1"/>
    <cellStyle name="60% - Accent3" xfId="7767" builtinId="40" hidden="1" customBuiltin="1"/>
    <cellStyle name="60% - Accent3" xfId="21527" builtinId="40" hidden="1" customBuiltin="1"/>
    <cellStyle name="60% - Accent3" xfId="6307" builtinId="40" hidden="1" customBuiltin="1"/>
    <cellStyle name="60% - Accent3" xfId="22067" builtinId="40" hidden="1" customBuiltin="1"/>
    <cellStyle name="60% - Accent3" xfId="25242" builtinId="40" hidden="1" customBuiltin="1"/>
    <cellStyle name="60% - Accent3" xfId="24779" builtinId="40" hidden="1" customBuiltin="1"/>
    <cellStyle name="60% - Accent3" xfId="7014" builtinId="40" hidden="1" customBuiltin="1"/>
    <cellStyle name="60% - Accent3" xfId="18717" builtinId="40" hidden="1" customBuiltin="1"/>
    <cellStyle name="60% - Accent3" xfId="18900" builtinId="40" hidden="1" customBuiltin="1"/>
    <cellStyle name="60% - Accent3" xfId="23130" builtinId="40" hidden="1" customBuiltin="1"/>
    <cellStyle name="60% - Accent3" xfId="28158" builtinId="40" hidden="1" customBuiltin="1"/>
    <cellStyle name="60% - Accent3" xfId="27778" builtinId="40" hidden="1" customBuiltin="1"/>
    <cellStyle name="60% - Accent3" xfId="8191" builtinId="40" hidden="1" customBuiltin="1"/>
    <cellStyle name="60% - Accent3" xfId="16347" builtinId="40" hidden="1" customBuiltin="1"/>
    <cellStyle name="60% - Accent3" xfId="14770" builtinId="40" hidden="1" customBuiltin="1"/>
    <cellStyle name="60% - Accent3" xfId="20400" builtinId="40" hidden="1" customBuiltin="1"/>
    <cellStyle name="60% - Accent3" xfId="21012" builtinId="40" hidden="1" customBuiltin="1"/>
    <cellStyle name="60% - Accent3" xfId="20545" builtinId="40" hidden="1" customBuiltin="1"/>
    <cellStyle name="60% - Accent3" xfId="25628" builtinId="40" hidden="1" customBuiltin="1"/>
    <cellStyle name="60% - Accent3" xfId="25576" builtinId="40" hidden="1" customBuiltin="1"/>
    <cellStyle name="60% - Accent3" xfId="7773" builtinId="40" hidden="1" customBuiltin="1"/>
    <cellStyle name="60% - Accent3" xfId="13452" builtinId="40" hidden="1" customBuiltin="1"/>
    <cellStyle name="60% - Accent3" xfId="15376" builtinId="40" hidden="1" customBuiltin="1"/>
    <cellStyle name="60% - Accent3" xfId="14926" builtinId="40" hidden="1" customBuiltin="1"/>
    <cellStyle name="60% - Accent3" xfId="22954" builtinId="40" hidden="1" customBuiltin="1"/>
    <cellStyle name="60% - Accent3" xfId="5471" builtinId="40" hidden="1" customBuiltin="1"/>
    <cellStyle name="60% - Accent3" xfId="10535" builtinId="40" hidden="1" customBuiltin="1"/>
    <cellStyle name="60% - Accent3" xfId="4935" builtinId="40" hidden="1" customBuiltin="1"/>
    <cellStyle name="60% - Accent3" xfId="9899" builtinId="40" hidden="1" customBuiltin="1"/>
    <cellStyle name="60% - Accent3" xfId="9931" builtinId="40" hidden="1" customBuiltin="1"/>
    <cellStyle name="60% - Accent3" xfId="9949" builtinId="40" hidden="1" customBuiltin="1"/>
    <cellStyle name="60% - Accent3" xfId="9977" builtinId="40" hidden="1" customBuiltin="1"/>
    <cellStyle name="60% - Accent3" xfId="10025" builtinId="40" hidden="1" customBuiltin="1"/>
    <cellStyle name="60% - Accent3" xfId="10071" builtinId="40" hidden="1" customBuiltin="1"/>
    <cellStyle name="60% - Accent3" xfId="10102" builtinId="40" hidden="1" customBuiltin="1"/>
    <cellStyle name="60% - Accent3" xfId="10160" builtinId="40" hidden="1" customBuiltin="1"/>
    <cellStyle name="60% - Accent3" xfId="10189" builtinId="40" hidden="1" customBuiltin="1"/>
    <cellStyle name="60% - Accent3" xfId="10047" builtinId="40" hidden="1" customBuiltin="1"/>
    <cellStyle name="60% - Accent3" xfId="10206" builtinId="40" hidden="1" customBuiltin="1"/>
    <cellStyle name="60% - Accent3" xfId="10256" builtinId="40" hidden="1" customBuiltin="1"/>
    <cellStyle name="60% - Accent3" xfId="10312" builtinId="40" hidden="1" customBuiltin="1"/>
    <cellStyle name="60% - Accent3" xfId="10380" builtinId="40" hidden="1" customBuiltin="1"/>
    <cellStyle name="60% - Accent3" xfId="10412" builtinId="40" hidden="1" customBuiltin="1"/>
    <cellStyle name="60% - Accent3" xfId="10440" builtinId="40" hidden="1" customBuiltin="1"/>
    <cellStyle name="60% - Accent3" xfId="10323" builtinId="40" hidden="1" customBuiltin="1"/>
    <cellStyle name="60% - Accent3" xfId="10486" builtinId="40" hidden="1" customBuiltin="1"/>
    <cellStyle name="60% - Accent3" xfId="10512" builtinId="40" hidden="1" customBuiltin="1"/>
    <cellStyle name="60% - Accent3" xfId="10558" builtinId="40" hidden="1" customBuiltin="1"/>
    <cellStyle name="60% - Accent3" xfId="10587" builtinId="40" hidden="1" customBuiltin="1"/>
    <cellStyle name="60% - Accent3" xfId="8391" builtinId="40" hidden="1" customBuiltin="1"/>
    <cellStyle name="60% - Accent3" xfId="6092" builtinId="40" hidden="1" customBuiltin="1"/>
    <cellStyle name="60% - Accent3" xfId="10702" builtinId="40" hidden="1" customBuiltin="1"/>
    <cellStyle name="60% - Accent3" xfId="10687" builtinId="40" hidden="1" customBuiltin="1"/>
    <cellStyle name="60% - Accent3" xfId="4858" builtinId="40" hidden="1" customBuiltin="1"/>
    <cellStyle name="60% - Accent3" xfId="10468" builtinId="40" hidden="1" customBuiltin="1"/>
    <cellStyle name="60% - Accent3" xfId="3859" builtinId="40" hidden="1" customBuiltin="1"/>
    <cellStyle name="60% - Accent3" xfId="3880" builtinId="40" hidden="1" customBuiltin="1"/>
    <cellStyle name="60% - Accent3" xfId="3927" builtinId="40" hidden="1" customBuiltin="1"/>
    <cellStyle name="60% - Accent3" xfId="3961" builtinId="40" hidden="1" customBuiltin="1"/>
    <cellStyle name="60% - Accent3" xfId="3998" builtinId="40" hidden="1" customBuiltin="1"/>
    <cellStyle name="60% - Accent3" xfId="4267" builtinId="40" hidden="1" customBuiltin="1"/>
    <cellStyle name="60% - Accent3" xfId="6421" builtinId="40" hidden="1" customBuiltin="1"/>
    <cellStyle name="60% - Accent3" xfId="6449" builtinId="40" hidden="1" customBuiltin="1"/>
    <cellStyle name="60% - Accent3" xfId="6475" builtinId="40" hidden="1" customBuiltin="1"/>
    <cellStyle name="60% - Accent3" xfId="6362" builtinId="40" hidden="1" customBuiltin="1"/>
    <cellStyle name="60% - Accent3" xfId="6577" builtinId="40" hidden="1" customBuiltin="1"/>
    <cellStyle name="60% - Accent3" xfId="6615" builtinId="40" hidden="1" customBuiltin="1"/>
    <cellStyle name="60% - Accent3" xfId="6651" builtinId="40" hidden="1" customBuiltin="1"/>
    <cellStyle name="60% - Accent3" xfId="1334" builtinId="40" hidden="1" customBuiltin="1"/>
    <cellStyle name="60% - Accent3" xfId="1366" builtinId="40" hidden="1" customBuiltin="1"/>
    <cellStyle name="60% - Accent3" xfId="1400" builtinId="40" hidden="1" customBuiltin="1"/>
    <cellStyle name="60% - Accent3" xfId="1432" builtinId="40" hidden="1" customBuiltin="1"/>
    <cellStyle name="60% - Accent3" xfId="1463" builtinId="40" hidden="1" customBuiltin="1"/>
    <cellStyle name="60% - Accent3" xfId="1486" builtinId="40" hidden="1" customBuiltin="1"/>
    <cellStyle name="60% - Accent3" xfId="1521" builtinId="40" hidden="1" customBuiltin="1"/>
    <cellStyle name="60% - Accent3" xfId="1626" builtinId="40" hidden="1" customBuiltin="1"/>
    <cellStyle name="60% - Accent3" xfId="1740" builtinId="40" hidden="1" customBuiltin="1"/>
    <cellStyle name="60% - Accent3" xfId="1761" builtinId="40" hidden="1" customBuiltin="1"/>
    <cellStyle name="60% - Accent3" xfId="1826" builtinId="40" hidden="1" customBuiltin="1"/>
    <cellStyle name="60% - Accent3" xfId="1851" builtinId="40" hidden="1" customBuiltin="1"/>
    <cellStyle name="60% - Accent3" xfId="2030" builtinId="40" hidden="1" customBuiltin="1"/>
    <cellStyle name="60% - Accent3" xfId="2051" builtinId="40" hidden="1" customBuiltin="1"/>
    <cellStyle name="60% - Accent3" xfId="2074" builtinId="40" hidden="1" customBuiltin="1"/>
    <cellStyle name="60% - Accent3" xfId="2117" builtinId="40" hidden="1" customBuiltin="1"/>
    <cellStyle name="60% - Accent3" xfId="2003" builtinId="40" hidden="1" customBuiltin="1"/>
    <cellStyle name="60% - Accent3" xfId="2153" builtinId="40" hidden="1" customBuiltin="1"/>
    <cellStyle name="60% - Accent3" xfId="2185" builtinId="40" hidden="1" customBuiltin="1"/>
    <cellStyle name="60% - Accent3" xfId="2218" builtinId="40" hidden="1" customBuiltin="1"/>
    <cellStyle name="60% - Accent3" xfId="2279" builtinId="40" hidden="1" customBuiltin="1"/>
    <cellStyle name="60% - Accent3" xfId="2127" builtinId="40" hidden="1" customBuiltin="1"/>
    <cellStyle name="60% - Accent3" xfId="2281" builtinId="40" hidden="1" customBuiltin="1"/>
    <cellStyle name="60% - Accent3" xfId="23939" builtinId="40" hidden="1" customBuiltin="1"/>
    <cellStyle name="60% - Accent3" xfId="23353" builtinId="40" hidden="1" customBuiltin="1"/>
    <cellStyle name="60% - Accent3" xfId="14131" builtinId="40" hidden="1" customBuiltin="1"/>
    <cellStyle name="60% - Accent3" xfId="22408" builtinId="40" hidden="1" customBuiltin="1"/>
    <cellStyle name="60% - Accent3" xfId="16007" builtinId="40" hidden="1" customBuiltin="1"/>
    <cellStyle name="60% - Accent3" xfId="15651" builtinId="40" hidden="1" customBuiltin="1"/>
    <cellStyle name="60% - Accent3" xfId="15255" builtinId="40" hidden="1" customBuiltin="1"/>
    <cellStyle name="60% - Accent3" xfId="13729" builtinId="40" hidden="1" customBuiltin="1"/>
    <cellStyle name="60% - Accent3" xfId="13187" builtinId="40" hidden="1" customBuiltin="1"/>
    <cellStyle name="60% - Accent3" xfId="5861" builtinId="40" hidden="1" customBuiltin="1"/>
    <cellStyle name="60% - Accent3" xfId="3603" builtinId="40" hidden="1" customBuiltin="1"/>
    <cellStyle name="60% - Accent3" xfId="3631" builtinId="40" hidden="1" customBuiltin="1"/>
    <cellStyle name="60% - Accent3" xfId="3726" builtinId="40" hidden="1" customBuiltin="1"/>
    <cellStyle name="60% - Accent3" xfId="3780" builtinId="40" hidden="1" customBuiltin="1"/>
    <cellStyle name="60% - Accent3" xfId="3782" builtinId="40" hidden="1" customBuiltin="1"/>
    <cellStyle name="60% - Accent3" xfId="3795" builtinId="40" hidden="1" customBuiltin="1"/>
    <cellStyle name="60% - Accent3" xfId="3817" builtinId="40" hidden="1" customBuiltin="1"/>
    <cellStyle name="60% - Accent3" xfId="21774" builtinId="40" hidden="1" customBuiltin="1"/>
    <cellStyle name="60% - Accent3" xfId="21378" builtinId="40" hidden="1" customBuiltin="1"/>
    <cellStyle name="60% - Accent3" xfId="20863" builtinId="40" hidden="1" customBuiltin="1"/>
    <cellStyle name="60% - Accent3" xfId="20611" builtinId="40" hidden="1" customBuiltin="1"/>
    <cellStyle name="60% - Accent3" xfId="25889" builtinId="40" hidden="1" customBuiltin="1"/>
    <cellStyle name="60% - Accent3" xfId="20091" builtinId="40" hidden="1" customBuiltin="1"/>
    <cellStyle name="60% - Accent3" xfId="25511" builtinId="40" hidden="1" customBuiltin="1"/>
    <cellStyle name="60% - Accent3" xfId="25078" builtinId="40" hidden="1" customBuiltin="1"/>
    <cellStyle name="60% - Accent3" xfId="24317" builtinId="40" hidden="1" customBuiltin="1"/>
    <cellStyle name="60% - Accent3" xfId="18474" builtinId="40" hidden="1" customBuiltin="1"/>
    <cellStyle name="60% - Accent3" xfId="18850" builtinId="40" hidden="1" customBuiltin="1"/>
    <cellStyle name="60% - Accent3" xfId="19535" builtinId="40" hidden="1" customBuiltin="1"/>
    <cellStyle name="60% - Accent3" xfId="14168" builtinId="40" hidden="1" customBuiltin="1"/>
    <cellStyle name="60% - Accent3" xfId="22132" builtinId="40" hidden="1" customBuiltin="1"/>
    <cellStyle name="60% - Accent3" xfId="18506" builtinId="40" hidden="1" customBuiltin="1"/>
    <cellStyle name="60% - Accent3" xfId="18537" builtinId="40" hidden="1" customBuiltin="1"/>
    <cellStyle name="60% - Accent3" xfId="18380" builtinId="40" hidden="1" customBuiltin="1"/>
    <cellStyle name="60% - Accent3" xfId="18647" builtinId="40" hidden="1" customBuiltin="1"/>
    <cellStyle name="60% - Accent3" xfId="23487" builtinId="40" hidden="1" customBuiltin="1"/>
    <cellStyle name="60% - Accent3" xfId="3582" builtinId="40" hidden="1" customBuiltin="1"/>
    <cellStyle name="60% - Accent3" xfId="1465" builtinId="40" hidden="1" customBuiltin="1"/>
    <cellStyle name="60% - Accent3" xfId="4035" builtinId="40" hidden="1" customBuiltin="1"/>
    <cellStyle name="60% - Accent3" xfId="10470" builtinId="40" hidden="1" customBuiltin="1"/>
    <cellStyle name="60% - Accent3" xfId="10002" builtinId="40" hidden="1" customBuiltin="1"/>
    <cellStyle name="60% - Accent3" xfId="21649" builtinId="40" hidden="1" customBuiltin="1"/>
    <cellStyle name="60% - Accent3" xfId="498" builtinId="40" hidden="1" customBuiltin="1"/>
    <cellStyle name="60% - Accent3" xfId="795" builtinId="40" hidden="1" customBuiltin="1"/>
    <cellStyle name="60% - Accent3" xfId="8551" builtinId="40" hidden="1" customBuiltin="1"/>
    <cellStyle name="60% - Accent3" xfId="12913" builtinId="40" hidden="1" customBuiltin="1"/>
    <cellStyle name="60% - Accent3" xfId="12436" builtinId="40" hidden="1" customBuiltin="1"/>
    <cellStyle name="60% - Accent3" xfId="6748" builtinId="40" hidden="1" customBuiltin="1"/>
    <cellStyle name="60% - Accent3" xfId="18327" builtinId="40" hidden="1" customBuiltin="1"/>
    <cellStyle name="60% - Accent3" xfId="17858" builtinId="40" hidden="1" customBuiltin="1"/>
    <cellStyle name="60% - Accent3" xfId="3470" builtinId="40" hidden="1" customBuiltin="1"/>
    <cellStyle name="60% - Accent3" xfId="3037" builtinId="40" hidden="1" customBuiltin="1"/>
    <cellStyle name="60% - Accent3" xfId="2604" builtinId="40" hidden="1" customBuiltin="1"/>
    <cellStyle name="60% - Accent3" xfId="5294" builtinId="40" hidden="1" customBuiltin="1"/>
    <cellStyle name="60% - Accent3" xfId="5537" builtinId="40" hidden="1" customBuiltin="1"/>
    <cellStyle name="60% - Accent3" xfId="14497" builtinId="40" hidden="1" customBuiltin="1"/>
    <cellStyle name="60% - Accent3" xfId="14639" builtinId="40" hidden="1" customBuiltin="1"/>
    <cellStyle name="60% - Accent3" xfId="17397" builtinId="40" hidden="1" customBuiltin="1"/>
    <cellStyle name="60% - Accent3" xfId="10626" builtinId="40" hidden="1" customBuiltin="1"/>
    <cellStyle name="60% - Accent3" xfId="8113" builtinId="40" hidden="1" customBuiltin="1"/>
    <cellStyle name="60% - Accent3" xfId="7070" builtinId="40" hidden="1" customBuiltin="1"/>
    <cellStyle name="60% - Accent3" xfId="24200" builtinId="40" hidden="1" customBuiltin="1"/>
    <cellStyle name="60% - Accent3" xfId="13473" builtinId="40" hidden="1" customBuiltin="1"/>
    <cellStyle name="60% - Accent3" xfId="23374" builtinId="40" hidden="1" customBuiltin="1"/>
    <cellStyle name="60% - Accent3" xfId="23397" builtinId="40" hidden="1" customBuiltin="1"/>
    <cellStyle name="60% - Accent3" xfId="23471" builtinId="40" hidden="1" customBuiltin="1"/>
    <cellStyle name="60% - Accent3" xfId="23717" builtinId="40" hidden="1" customBuiltin="1"/>
    <cellStyle name="60% - Accent3" xfId="23767" builtinId="40" hidden="1" customBuiltin="1"/>
    <cellStyle name="60% - Accent3" xfId="23637" builtinId="40" hidden="1" customBuiltin="1"/>
    <cellStyle name="60% - Accent3" xfId="23841" builtinId="40" hidden="1" customBuiltin="1"/>
    <cellStyle name="60% - Accent3" xfId="23874" builtinId="40" hidden="1" customBuiltin="1"/>
    <cellStyle name="60% - Accent3" xfId="23906" builtinId="40" hidden="1" customBuiltin="1"/>
    <cellStyle name="60% - Accent3" xfId="23778" builtinId="40" hidden="1" customBuiltin="1"/>
    <cellStyle name="60% - Accent3" xfId="23955" builtinId="40" hidden="1" customBuiltin="1"/>
    <cellStyle name="60% - Accent3" xfId="24010" builtinId="40" hidden="1" customBuiltin="1"/>
    <cellStyle name="60% - Accent3" xfId="24033" builtinId="40" hidden="1" customBuiltin="1"/>
    <cellStyle name="60% - Accent3" xfId="24044" builtinId="40" hidden="1" customBuiltin="1"/>
    <cellStyle name="60% - Accent3" xfId="24080" builtinId="40" hidden="1" customBuiltin="1"/>
    <cellStyle name="60% - Accent3" xfId="24142" builtinId="40" hidden="1" customBuiltin="1"/>
    <cellStyle name="60% - Accent3" xfId="24198" builtinId="40" hidden="1" customBuiltin="1"/>
    <cellStyle name="60% - Accent3" xfId="24054" builtinId="40" hidden="1" customBuiltin="1"/>
    <cellStyle name="60% - Accent3" xfId="24216" builtinId="40" hidden="1" customBuiltin="1"/>
    <cellStyle name="60% - Accent3" xfId="24240" builtinId="40" hidden="1" customBuiltin="1"/>
    <cellStyle name="60% - Accent3" xfId="24264" builtinId="40" hidden="1" customBuiltin="1"/>
    <cellStyle name="60% - Accent3" xfId="24287" builtinId="40" hidden="1" customBuiltin="1"/>
    <cellStyle name="60% - Accent3" xfId="24385" builtinId="40" hidden="1" customBuiltin="1"/>
    <cellStyle name="60% - Accent3" xfId="24416" builtinId="40" hidden="1" customBuiltin="1"/>
    <cellStyle name="60% - Accent3" xfId="24444" builtinId="40" hidden="1" customBuiltin="1"/>
    <cellStyle name="60% - Accent3" xfId="24111" builtinId="40" hidden="1" customBuiltin="1"/>
    <cellStyle name="60% - Accent3" xfId="26329" builtinId="40" hidden="1" customBuiltin="1"/>
    <cellStyle name="60% - Accent3" xfId="26350" builtinId="40" hidden="1" customBuiltin="1"/>
    <cellStyle name="60% - Accent3" xfId="26372" builtinId="40" hidden="1" customBuiltin="1"/>
    <cellStyle name="60% - Accent3" xfId="26394" builtinId="40" hidden="1" customBuiltin="1"/>
    <cellStyle name="60% - Accent3" xfId="26415" builtinId="40" hidden="1" customBuiltin="1"/>
    <cellStyle name="60% - Accent3" xfId="26459" builtinId="40" hidden="1" customBuiltin="1"/>
    <cellStyle name="60% - Accent3" xfId="26505" builtinId="40" hidden="1" customBuiltin="1"/>
    <cellStyle name="60% - Accent3" xfId="26684" builtinId="40" hidden="1" customBuiltin="1"/>
    <cellStyle name="60% - Accent3" xfId="26750" builtinId="40" hidden="1" customBuiltin="1"/>
    <cellStyle name="60% - Accent3" xfId="26657" builtinId="40" hidden="1" customBuiltin="1"/>
    <cellStyle name="60% - Accent3" xfId="26807" builtinId="40" hidden="1" customBuiltin="1"/>
    <cellStyle name="60% - Accent3" xfId="26839" builtinId="40" hidden="1" customBuiltin="1"/>
    <cellStyle name="60% - Accent3" xfId="26902" builtinId="40" hidden="1" customBuiltin="1"/>
    <cellStyle name="60% - Accent3" xfId="26933" builtinId="40" hidden="1" customBuiltin="1"/>
    <cellStyle name="60% - Accent3" xfId="26781" builtinId="40" hidden="1" customBuiltin="1"/>
    <cellStyle name="60% - Accent3" xfId="26935" builtinId="40" hidden="1" customBuiltin="1"/>
    <cellStyle name="60% - Accent3" xfId="26949" builtinId="40" hidden="1" customBuiltin="1"/>
    <cellStyle name="60% - Accent3" xfId="27017" builtinId="40" hidden="1" customBuiltin="1"/>
    <cellStyle name="60% - Accent3" xfId="27027" builtinId="40" hidden="1" customBuiltin="1"/>
    <cellStyle name="60% - Accent3" xfId="27123" builtinId="40" hidden="1" customBuiltin="1"/>
    <cellStyle name="60% - Accent3" xfId="27150" builtinId="40" hidden="1" customBuiltin="1"/>
    <cellStyle name="60% - Accent3" xfId="27178" builtinId="40" hidden="1" customBuiltin="1"/>
    <cellStyle name="60% - Accent3" xfId="27193" builtinId="40" hidden="1" customBuiltin="1"/>
    <cellStyle name="60% - Accent3" xfId="27215" builtinId="40" hidden="1" customBuiltin="1"/>
    <cellStyle name="60% - Accent3" xfId="27237" builtinId="40" hidden="1" customBuiltin="1"/>
    <cellStyle name="60% - Accent3" xfId="27258" builtinId="40" hidden="1" customBuiltin="1"/>
    <cellStyle name="60% - Accent3" xfId="27287" builtinId="40" hidden="1" customBuiltin="1"/>
    <cellStyle name="60% - Accent3" xfId="27352" builtinId="40" hidden="1" customBuiltin="1"/>
    <cellStyle name="60% - Accent3" xfId="27383" builtinId="40" hidden="1" customBuiltin="1"/>
    <cellStyle name="60% - Accent3" xfId="27410" builtinId="40" hidden="1" customBuiltin="1"/>
    <cellStyle name="60% - Accent3" xfId="27438" builtinId="40" hidden="1" customBuiltin="1"/>
    <cellStyle name="60% - Accent3" xfId="27297" builtinId="40" hidden="1" customBuiltin="1"/>
    <cellStyle name="60% - Accent3" xfId="27453" builtinId="40" hidden="1" customBuiltin="1"/>
    <cellStyle name="60% - Accent3" xfId="27475" builtinId="40" hidden="1" customBuiltin="1"/>
    <cellStyle name="60% - Accent3" xfId="27497" builtinId="40" hidden="1" customBuiltin="1"/>
    <cellStyle name="60% - Accent3" xfId="9207" builtinId="40" hidden="1" customBuiltin="1"/>
    <cellStyle name="60% - Accent3" xfId="8691" builtinId="40" hidden="1" customBuiltin="1"/>
    <cellStyle name="60% - Accent3" xfId="7106" builtinId="40" hidden="1" customBuiltin="1"/>
    <cellStyle name="60% - Accent3" xfId="6509" builtinId="40" hidden="1" customBuiltin="1"/>
    <cellStyle name="60% - Accent3" xfId="17612" builtinId="40" hidden="1" customBuiltin="1"/>
    <cellStyle name="60% - Accent3" xfId="17235" builtinId="40" hidden="1" customBuiltin="1"/>
    <cellStyle name="60% - Accent3" xfId="14506" builtinId="40" hidden="1" customBuiltin="1"/>
    <cellStyle name="60% - Accent3" xfId="4595" builtinId="40" hidden="1" customBuiltin="1"/>
    <cellStyle name="60% - Accent3" xfId="16649" builtinId="40" hidden="1" customBuiltin="1"/>
    <cellStyle name="60% - Accent3" xfId="26046" builtinId="40" hidden="1" customBuiltin="1"/>
    <cellStyle name="60% - Accent3" xfId="26080" builtinId="40" hidden="1" customBuiltin="1"/>
    <cellStyle name="60% - Accent3" xfId="26182" builtinId="40" hidden="1" customBuiltin="1"/>
    <cellStyle name="60% - Accent3" xfId="26241" builtinId="40" hidden="1" customBuiltin="1"/>
    <cellStyle name="60% - Accent3" xfId="26125" builtinId="40" hidden="1" customBuiltin="1"/>
    <cellStyle name="60% - Accent3" xfId="26271" builtinId="40" hidden="1" customBuiltin="1"/>
    <cellStyle name="60% - Accent3" xfId="26284" builtinId="40" hidden="1" customBuiltin="1"/>
    <cellStyle name="60% - Accent3" xfId="3695" builtinId="40" hidden="1" customBuiltin="1"/>
    <cellStyle name="60% - Accent3" xfId="3345" builtinId="40" hidden="1" customBuiltin="1"/>
    <cellStyle name="60% - Accent3" xfId="1867" builtinId="40" hidden="1" customBuiltin="1"/>
    <cellStyle name="60% - Accent3" xfId="2698" builtinId="40" hidden="1" customBuiltin="1"/>
    <cellStyle name="60% - Accent3" xfId="5254" builtinId="40" hidden="1" customBuiltin="1"/>
    <cellStyle name="60% - Accent3" xfId="5180" builtinId="40" hidden="1" customBuiltin="1"/>
    <cellStyle name="60% - Accent3" xfId="8177" builtinId="40" hidden="1" customBuiltin="1"/>
    <cellStyle name="60% - Accent3" xfId="10280" builtinId="40" hidden="1" customBuiltin="1"/>
    <cellStyle name="60% - Accent3" xfId="8334" builtinId="40" hidden="1" customBuiltin="1"/>
    <cellStyle name="60% - Accent3" xfId="79" builtinId="40" hidden="1" customBuiltin="1"/>
    <cellStyle name="60% - Accent3" xfId="726" builtinId="40" hidden="1" customBuiltin="1"/>
    <cellStyle name="60% - Accent3" xfId="2096" builtinId="40" hidden="1" customBuiltin="1"/>
    <cellStyle name="60% - Accent3" xfId="17868" builtinId="40" hidden="1" customBuiltin="1"/>
    <cellStyle name="60% - Accent3" xfId="26705" builtinId="40" hidden="1" customBuiltin="1"/>
    <cellStyle name="60% - Accent3" xfId="23667" builtinId="40" hidden="1" customBuiltin="1"/>
    <cellStyle name="60% - Accent3" xfId="18637" builtinId="40" hidden="1" customBuiltin="1"/>
    <cellStyle name="60% - Accent3" xfId="16378" builtinId="40" hidden="1" customBuiltin="1"/>
    <cellStyle name="60% - Accent3" xfId="6496" builtinId="40" hidden="1" customBuiltin="1"/>
    <cellStyle name="60% - Accent3" xfId="10037" builtinId="40" hidden="1" customBuiltin="1"/>
    <cellStyle name="60% - Accent3" xfId="19778" builtinId="40" hidden="1" customBuiltin="1"/>
    <cellStyle name="60% - Accent3" xfId="11150" builtinId="40" hidden="1" customBuiltin="1"/>
    <cellStyle name="60% - Accent3" xfId="22082" builtinId="40" hidden="1" customBuiltin="1"/>
    <cellStyle name="60% - Accent3" xfId="24831" builtinId="40" hidden="1" customBuiltin="1"/>
    <cellStyle name="60% - Accent3" xfId="20818" builtinId="40" hidden="1" customBuiltin="1"/>
    <cellStyle name="60% - Accent3" xfId="20842" builtinId="40" hidden="1" customBuiltin="1"/>
    <cellStyle name="60% - Accent3" xfId="20853" builtinId="40" hidden="1" customBuiltin="1"/>
    <cellStyle name="60% - Accent3" xfId="20891" builtinId="40" hidden="1" customBuiltin="1"/>
    <cellStyle name="60% - Accent3" xfId="20922" builtinId="40" hidden="1" customBuiltin="1"/>
    <cellStyle name="60% - Accent3" xfId="20953" builtinId="40" hidden="1" customBuiltin="1"/>
    <cellStyle name="60% - Accent3" xfId="20982" builtinId="40" hidden="1" customBuiltin="1"/>
    <cellStyle name="60% - Accent3" xfId="21010" builtinId="40" hidden="1" customBuiltin="1"/>
    <cellStyle name="60% - Accent3" xfId="21028" builtinId="40" hidden="1" customBuiltin="1"/>
    <cellStyle name="60% - Accent3" xfId="21053" builtinId="40" hidden="1" customBuiltin="1"/>
    <cellStyle name="60% - Accent3" xfId="21199" builtinId="40" hidden="1" customBuiltin="1"/>
    <cellStyle name="60% - Accent3" xfId="21230" builtinId="40" hidden="1" customBuiltin="1"/>
    <cellStyle name="60% - Accent3" xfId="21259" builtinId="40" hidden="1" customBuiltin="1"/>
    <cellStyle name="60% - Accent3" xfId="21287" builtinId="40" hidden="1" customBuiltin="1"/>
    <cellStyle name="60% - Accent3" xfId="21140" builtinId="40" hidden="1" customBuiltin="1"/>
    <cellStyle name="60% - Accent3" xfId="21289" builtinId="40" hidden="1" customBuiltin="1"/>
    <cellStyle name="60% - Accent3" xfId="21305" builtinId="40" hidden="1" customBuiltin="1"/>
    <cellStyle name="60% - Accent3" xfId="21330" builtinId="40" hidden="1" customBuiltin="1"/>
    <cellStyle name="60% - Accent3" xfId="21355" builtinId="40" hidden="1" customBuiltin="1"/>
    <cellStyle name="60% - Accent3" xfId="21406" builtinId="40" hidden="1" customBuiltin="1"/>
    <cellStyle name="60% - Accent3" xfId="20327" builtinId="40" hidden="1" customBuiltin="1"/>
    <cellStyle name="60% - Accent3" xfId="20391" builtinId="40" hidden="1" customBuiltin="1"/>
    <cellStyle name="60% - Accent3" xfId="20329" builtinId="40" hidden="1" customBuiltin="1"/>
    <cellStyle name="60% - Accent3" xfId="21552" builtinId="40" hidden="1" customBuiltin="1"/>
    <cellStyle name="60% - Accent3" xfId="21596" builtinId="40" hidden="1" customBuiltin="1"/>
    <cellStyle name="60% - Accent3" xfId="21638" builtinId="40" hidden="1" customBuiltin="1"/>
    <cellStyle name="60% - Accent3" xfId="25954" builtinId="40" hidden="1" customBuiltin="1"/>
    <cellStyle name="60% - Accent3" xfId="23603" builtinId="40" hidden="1" customBuiltin="1"/>
    <cellStyle name="60% - Accent3" xfId="15623" builtinId="40" hidden="1" customBuiltin="1"/>
    <cellStyle name="60% - Accent3" xfId="15508" builtinId="40" hidden="1" customBuiltin="1"/>
    <cellStyle name="60% - Accent3" xfId="15653" builtinId="40" hidden="1" customBuiltin="1"/>
    <cellStyle name="60% - Accent3" xfId="15669" builtinId="40" hidden="1" customBuiltin="1"/>
    <cellStyle name="60% - Accent3" xfId="15692" builtinId="40" hidden="1" customBuiltin="1"/>
    <cellStyle name="60% - Accent3" xfId="15716" builtinId="40" hidden="1" customBuiltin="1"/>
    <cellStyle name="60% - Accent3" xfId="15740" builtinId="40" hidden="1" customBuiltin="1"/>
    <cellStyle name="60% - Accent3" xfId="15769" builtinId="40" hidden="1" customBuiltin="1"/>
    <cellStyle name="60% - Accent3" xfId="14750" builtinId="40" hidden="1" customBuiltin="1"/>
    <cellStyle name="60% - Accent3" xfId="14629" builtinId="40" hidden="1" customBuiltin="1"/>
    <cellStyle name="60% - Accent3" xfId="15942" builtinId="40" hidden="1" customBuiltin="1"/>
    <cellStyle name="60% - Accent3" xfId="15965" builtinId="40" hidden="1" customBuiltin="1"/>
    <cellStyle name="60% - Accent3" xfId="15986" builtinId="40" hidden="1" customBuiltin="1"/>
    <cellStyle name="60% - Accent3" xfId="15896" builtinId="40" hidden="1" customBuiltin="1"/>
    <cellStyle name="60% - Accent3" xfId="16043" builtinId="40" hidden="1" customBuiltin="1"/>
    <cellStyle name="60% - Accent3" xfId="16076" builtinId="40" hidden="1" customBuiltin="1"/>
    <cellStyle name="60% - Accent3" xfId="16110" builtinId="40" hidden="1" customBuiltin="1"/>
    <cellStyle name="60% - Accent3" xfId="16140" builtinId="40" hidden="1" customBuiltin="1"/>
    <cellStyle name="60% - Accent3" xfId="16171" builtinId="40" hidden="1" customBuiltin="1"/>
    <cellStyle name="60% - Accent3" xfId="16017" builtinId="40" hidden="1" customBuiltin="1"/>
    <cellStyle name="60% - Accent3" xfId="16173" builtinId="40" hidden="1" customBuiltin="1"/>
    <cellStyle name="60% - Accent3" xfId="16218" builtinId="40" hidden="1" customBuiltin="1"/>
    <cellStyle name="60% - Accent3" xfId="16243" builtinId="40" hidden="1" customBuiltin="1"/>
    <cellStyle name="60% - Accent3" xfId="16269" builtinId="40" hidden="1" customBuiltin="1"/>
    <cellStyle name="60% - Accent3" xfId="16405" builtinId="40" hidden="1" customBuiltin="1"/>
    <cellStyle name="60% - Accent3" xfId="16433" builtinId="40" hidden="1" customBuiltin="1"/>
    <cellStyle name="60% - Accent3" xfId="16291" builtinId="40" hidden="1" customBuiltin="1"/>
    <cellStyle name="60% - Accent3" xfId="14488" builtinId="40" hidden="1" customBuiltin="1"/>
    <cellStyle name="60% - Accent3" xfId="15135" builtinId="40" hidden="1" customBuiltin="1"/>
    <cellStyle name="60% - Accent3" xfId="13578" builtinId="40" hidden="1" customBuiltin="1"/>
    <cellStyle name="60% - Accent3" xfId="4532" builtinId="40" hidden="1" customBuiltin="1"/>
    <cellStyle name="60% - Accent3" xfId="12434" builtinId="40" hidden="1" customBuiltin="1"/>
    <cellStyle name="60% - Accent3" xfId="11621" builtinId="40" hidden="1" customBuiltin="1"/>
    <cellStyle name="60% - Accent3" xfId="26622" builtinId="40" hidden="1" customBuiltin="1"/>
    <cellStyle name="60% - Accent3" xfId="27838" builtinId="40" hidden="1" customBuiltin="1"/>
    <cellStyle name="60% - Accent3" xfId="27180" builtinId="40" hidden="1" customBuiltin="1"/>
    <cellStyle name="60% - Accent3" xfId="26306" builtinId="40" hidden="1" customBuiltin="1"/>
    <cellStyle name="60% - Accent3" xfId="22385" builtinId="40" hidden="1" customBuiltin="1"/>
    <cellStyle name="60% - Accent3" xfId="22452" builtinId="40" hidden="1" customBuiltin="1"/>
    <cellStyle name="60% - Accent3" xfId="5829" builtinId="40" hidden="1" customBuiltin="1"/>
    <cellStyle name="60% - Accent3" xfId="14503" builtinId="40" hidden="1" customBuiltin="1"/>
    <cellStyle name="60% - Accent3" xfId="21617" builtinId="40" hidden="1" customBuiltin="1"/>
    <cellStyle name="60% - Accent3" xfId="24295" builtinId="40" hidden="1" customBuiltin="1"/>
    <cellStyle name="60% - Accent3" xfId="27518" builtinId="40" hidden="1" customBuiltin="1"/>
    <cellStyle name="60% - Accent3" xfId="26561" builtinId="40" hidden="1" customBuiltin="1"/>
    <cellStyle name="60% - Accent3" xfId="26618" builtinId="40" hidden="1" customBuiltin="1"/>
    <cellStyle name="60% - Accent3" xfId="26563" builtinId="40" hidden="1" customBuiltin="1"/>
    <cellStyle name="60% - Accent3" xfId="26626" builtinId="40" hidden="1" customBuiltin="1"/>
    <cellStyle name="60% - Accent3" xfId="26521" builtinId="40" hidden="1" customBuiltin="1"/>
    <cellStyle name="60% - Accent3" xfId="27592" builtinId="40" hidden="1" customBuiltin="1"/>
    <cellStyle name="60% - Accent3" xfId="27613" builtinId="40" hidden="1" customBuiltin="1"/>
    <cellStyle name="60% - Accent3" xfId="27657" builtinId="40" hidden="1" customBuiltin="1"/>
    <cellStyle name="60% - Accent3" xfId="27678" builtinId="40" hidden="1" customBuiltin="1"/>
    <cellStyle name="60% - Accent3" xfId="27567" builtinId="40" hidden="1" customBuiltin="1"/>
    <cellStyle name="60% - Accent3" xfId="27807" builtinId="40" hidden="1" customBuiltin="1"/>
    <cellStyle name="60% - Accent3" xfId="27688" builtinId="40" hidden="1" customBuiltin="1"/>
    <cellStyle name="60% - Accent3" xfId="27840" builtinId="40" hidden="1" customBuiltin="1"/>
    <cellStyle name="60% - Accent3" xfId="27900" builtinId="40" hidden="1" customBuiltin="1"/>
    <cellStyle name="60% - Accent3" xfId="27921" builtinId="40" hidden="1" customBuiltin="1"/>
    <cellStyle name="60% - Accent3" xfId="27930" builtinId="40" hidden="1" customBuiltin="1"/>
    <cellStyle name="60% - Accent3" xfId="27964" builtinId="40" hidden="1" customBuiltin="1"/>
    <cellStyle name="60% - Accent3" xfId="27994" builtinId="40" hidden="1" customBuiltin="1"/>
    <cellStyle name="60% - Accent3" xfId="28025" builtinId="40" hidden="1" customBuiltin="1"/>
    <cellStyle name="60% - Accent3" xfId="28051" builtinId="40" hidden="1" customBuiltin="1"/>
    <cellStyle name="60% - Accent3" xfId="28079" builtinId="40" hidden="1" customBuiltin="1"/>
    <cellStyle name="60% - Accent3" xfId="28081" builtinId="40" hidden="1" customBuiltin="1"/>
    <cellStyle name="60% - Accent3" xfId="28094" builtinId="40" hidden="1" customBuiltin="1"/>
    <cellStyle name="60% - Accent3" xfId="28116" builtinId="40" hidden="1" customBuiltin="1"/>
    <cellStyle name="60% - Accent3" xfId="28137" builtinId="40" hidden="1" customBuiltin="1"/>
    <cellStyle name="60% - Accent3" xfId="28186" builtinId="40" hidden="1" customBuiltin="1"/>
    <cellStyle name="60% - Accent3" xfId="28281" builtinId="40" hidden="1" customBuiltin="1"/>
    <cellStyle name="60% - Accent3" xfId="28307" builtinId="40" hidden="1" customBuiltin="1"/>
    <cellStyle name="60% - Accent3" xfId="28335" builtinId="40" hidden="1" customBuiltin="1"/>
    <cellStyle name="60% - Accent3" xfId="27745" builtinId="40" hidden="1" customBuiltin="1"/>
    <cellStyle name="60% - Accent3" xfId="27062" builtinId="40" hidden="1" customBuiltin="1"/>
    <cellStyle name="60% - Accent3" xfId="26115" builtinId="40" hidden="1" customBuiltin="1"/>
    <cellStyle name="60% - Accent3" xfId="31" builtinId="40" hidden="1" customBuiltin="1"/>
    <cellStyle name="60% - Accent3" xfId="858" builtinId="40" hidden="1" customBuiltin="1"/>
    <cellStyle name="60% - Accent3" xfId="1591" builtinId="40" hidden="1" customBuiltin="1"/>
    <cellStyle name="60% - Accent3" xfId="20038" builtinId="40" hidden="1" customBuiltin="1"/>
    <cellStyle name="60% - Accent3" xfId="19106" builtinId="40" hidden="1" customBuiltin="1"/>
    <cellStyle name="60% - Accent3" xfId="19404" builtinId="40" hidden="1" customBuiltin="1"/>
    <cellStyle name="60% - Accent3" xfId="21947" builtinId="40" hidden="1" customBuiltin="1"/>
    <cellStyle name="60% - Accent3" xfId="23128" builtinId="40" hidden="1" customBuiltin="1"/>
    <cellStyle name="60% - Accent3" xfId="23151" builtinId="40" hidden="1" customBuiltin="1"/>
    <cellStyle name="60% - Accent3" xfId="23186" builtinId="40" hidden="1" customBuiltin="1"/>
    <cellStyle name="60% - Accent3" xfId="23222" builtinId="40" hidden="1" customBuiltin="1"/>
    <cellStyle name="60% - Accent3" xfId="23287" builtinId="40" hidden="1" customBuiltin="1"/>
    <cellStyle name="60% - Accent3" xfId="5078" builtinId="40" hidden="1" customBuiltin="1"/>
    <cellStyle name="60% - Accent3" xfId="21077" builtinId="40" hidden="1" customBuiltin="1"/>
    <cellStyle name="60% - Accent3" xfId="19713" builtinId="40" hidden="1" customBuiltin="1"/>
    <cellStyle name="60% - Accent3" xfId="19898" builtinId="40" hidden="1" customBuiltin="1"/>
    <cellStyle name="60% - Accent3" xfId="19933" builtinId="40" hidden="1" customBuiltin="1"/>
    <cellStyle name="60% - Accent3" xfId="19969" builtinId="40" hidden="1" customBuiltin="1"/>
    <cellStyle name="60% - Accent3" xfId="20003" builtinId="40" hidden="1" customBuiltin="1"/>
    <cellStyle name="60% - Accent3" xfId="20145" builtinId="40" hidden="1" customBuiltin="1"/>
    <cellStyle name="60% - Accent3" xfId="20166" builtinId="40" hidden="1" customBuiltin="1"/>
    <cellStyle name="60% - Accent3" xfId="20189" builtinId="40" hidden="1" customBuiltin="1"/>
    <cellStyle name="60% - Accent3" xfId="18930" builtinId="40" hidden="1" customBuiltin="1"/>
    <cellStyle name="60% - Accent3" xfId="18999" builtinId="40" hidden="1" customBuiltin="1"/>
    <cellStyle name="60% - Accent3" xfId="19030" builtinId="40" hidden="1" customBuiltin="1"/>
    <cellStyle name="60% - Accent3" xfId="18940" builtinId="40" hidden="1" customBuiltin="1"/>
    <cellStyle name="60% - Accent3" xfId="19090" builtinId="40" hidden="1" customBuiltin="1"/>
    <cellStyle name="60% - Accent3" xfId="19131" builtinId="40" hidden="1" customBuiltin="1"/>
    <cellStyle name="60% - Accent3" xfId="19154" builtinId="40" hidden="1" customBuiltin="1"/>
    <cellStyle name="60% - Accent3" xfId="5293" builtinId="40" hidden="1" customBuiltin="1"/>
    <cellStyle name="60% - Accent3" xfId="5055" builtinId="40" hidden="1" customBuiltin="1"/>
    <cellStyle name="60% - Accent3" xfId="4309" builtinId="40" hidden="1" customBuiltin="1"/>
    <cellStyle name="60% - Accent3" xfId="6067" builtinId="40" hidden="1" customBuiltin="1"/>
    <cellStyle name="60% - Accent3" xfId="17132" builtinId="40" hidden="1" customBuiltin="1"/>
    <cellStyle name="60% - Accent3" xfId="5505" builtinId="40" hidden="1" customBuiltin="1"/>
    <cellStyle name="60% - Accent3" xfId="17562" builtinId="40" hidden="1" customBuiltin="1"/>
    <cellStyle name="60% - Accent3" xfId="18685" builtinId="40" hidden="1" customBuiltin="1"/>
    <cellStyle name="60% - Accent3" xfId="18748" builtinId="40" hidden="1" customBuiltin="1"/>
    <cellStyle name="60% - Accent3" xfId="18776" builtinId="40" hidden="1" customBuiltin="1"/>
    <cellStyle name="60% - Accent3" xfId="18805" builtinId="40" hidden="1" customBuiltin="1"/>
    <cellStyle name="60% - Accent3" xfId="18658" builtinId="40" hidden="1" customBuiltin="1"/>
    <cellStyle name="60% - Accent3" xfId="18807" builtinId="40" hidden="1" customBuiltin="1"/>
    <cellStyle name="60% - Accent3" xfId="18822" builtinId="40" hidden="1" customBuiltin="1"/>
    <cellStyle name="60% - Accent3" xfId="18539" builtinId="40" hidden="1" customBuiltin="1"/>
    <cellStyle name="60% - Accent3" xfId="18556" builtinId="40" hidden="1" customBuiltin="1"/>
    <cellStyle name="60% - Accent3" xfId="18612" builtinId="40" hidden="1" customBuiltin="1"/>
    <cellStyle name="60% - Accent3" xfId="19088" builtinId="40" hidden="1" customBuiltin="1"/>
    <cellStyle name="60% - Accent3" xfId="14152" builtinId="40" hidden="1" customBuiltin="1"/>
    <cellStyle name="60% - Accent3" xfId="21743" builtinId="40" hidden="1" customBuiltin="1"/>
    <cellStyle name="60% - Accent3" xfId="16435" builtinId="40" hidden="1" customBuiltin="1"/>
    <cellStyle name="60% - Accent3" xfId="10804" builtinId="40" hidden="1" customBuiltin="1"/>
    <cellStyle name="60% - Accent3" xfId="8417" builtinId="40" hidden="1" customBuiltin="1"/>
    <cellStyle name="60% - Accent3" xfId="15497" builtinId="40" hidden="1" customBuiltin="1"/>
    <cellStyle name="60% - Accent3" xfId="13419" builtinId="40" hidden="1" customBuiltin="1"/>
    <cellStyle name="60% - Accent3" xfId="14949" builtinId="40" hidden="1" customBuiltin="1"/>
    <cellStyle name="60% - Accent3" xfId="22460" builtinId="40" hidden="1" customBuiltin="1"/>
    <cellStyle name="60% - Accent3" xfId="24472" builtinId="40" hidden="1" customBuiltin="1"/>
    <cellStyle name="60% - Accent3" xfId="24474" builtinId="40" hidden="1" customBuiltin="1"/>
    <cellStyle name="60% - Accent3" xfId="24490" builtinId="40" hidden="1" customBuiltin="1"/>
    <cellStyle name="60% - Accent3" xfId="24515" builtinId="40" hidden="1" customBuiltin="1"/>
    <cellStyle name="60% - Accent3" xfId="24539" builtinId="40" hidden="1" customBuiltin="1"/>
    <cellStyle name="60% - Accent3" xfId="24562" builtinId="40" hidden="1" customBuiltin="1"/>
    <cellStyle name="60% - Accent3" xfId="24590" builtinId="40" hidden="1" customBuiltin="1"/>
    <cellStyle name="60% - Accent3" xfId="23256" builtinId="40" hidden="1" customBuiltin="1"/>
    <cellStyle name="60% - Accent3" xfId="16281" builtinId="40" hidden="1" customBuiltin="1"/>
    <cellStyle name="60% - Accent3" xfId="15230" builtinId="40" hidden="1" customBuiltin="1"/>
    <cellStyle name="60% - Accent3" xfId="15392" builtinId="40" hidden="1" customBuiltin="1"/>
    <cellStyle name="60% - Accent3" xfId="15415" builtinId="40" hidden="1" customBuiltin="1"/>
    <cellStyle name="60% - Accent3" xfId="15441" builtinId="40" hidden="1" customBuiltin="1"/>
    <cellStyle name="60% - Accent3" xfId="15466" builtinId="40" hidden="1" customBuiltin="1"/>
    <cellStyle name="60% - Accent3" xfId="15533" builtinId="40" hidden="1" customBuiltin="1"/>
    <cellStyle name="60% - Accent3" xfId="15564" builtinId="40" hidden="1" customBuiltin="1"/>
    <cellStyle name="60% - Accent3" xfId="15595" builtinId="40" hidden="1" customBuiltin="1"/>
    <cellStyle name="60% - Accent3" xfId="13126" builtinId="40" hidden="1" customBuiltin="1"/>
    <cellStyle name="60% - Accent3" xfId="13149" builtinId="40" hidden="1" customBuiltin="1"/>
    <cellStyle name="60% - Accent3" xfId="13223" builtinId="40" hidden="1" customBuiltin="1"/>
    <cellStyle name="60% - Accent3" xfId="13258" builtinId="40" hidden="1" customBuiltin="1"/>
    <cellStyle name="60% - Accent3" xfId="13353" builtinId="40" hidden="1" customBuiltin="1"/>
    <cellStyle name="60% - Accent3" xfId="13387" builtinId="40" hidden="1" customBuiltin="1"/>
    <cellStyle name="60% - Accent3" xfId="13450" builtinId="40" hidden="1" customBuiltin="1"/>
    <cellStyle name="60% - Accent3" xfId="13288" builtinId="40" hidden="1" customBuiltin="1"/>
    <cellStyle name="60% - Accent3" xfId="13508" builtinId="40" hidden="1" customBuiltin="1"/>
    <cellStyle name="60% - Accent3" xfId="13544" builtinId="40" hidden="1" customBuiltin="1"/>
    <cellStyle name="60% - Accent3" xfId="13618" builtinId="40" hidden="1" customBuiltin="1"/>
    <cellStyle name="60% - Accent3" xfId="13695" builtinId="40" hidden="1" customBuiltin="1"/>
    <cellStyle name="60% - Accent3" xfId="13761" builtinId="40" hidden="1" customBuiltin="1"/>
    <cellStyle name="60% - Accent3" xfId="13792" builtinId="40" hidden="1" customBuiltin="1"/>
    <cellStyle name="60% - Accent3" xfId="13630" builtinId="40" hidden="1" customBuiltin="1"/>
    <cellStyle name="60% - Accent3" xfId="11712" builtinId="40" hidden="1" customBuiltin="1"/>
    <cellStyle name="60% - Accent3" xfId="8121" builtinId="40" hidden="1" customBuiltin="1"/>
    <cellStyle name="60% - Accent3" xfId="5547" builtinId="40" hidden="1" customBuiltin="1"/>
    <cellStyle name="60% - Accent3" xfId="5361" builtinId="40" hidden="1" customBuiltin="1"/>
    <cellStyle name="60% - Accent3" xfId="12448" builtinId="40" hidden="1" customBuiltin="1"/>
    <cellStyle name="60% - Accent3" xfId="7791" builtinId="40" hidden="1" customBuiltin="1"/>
    <cellStyle name="60% - Accent3" xfId="5649" builtinId="40" hidden="1" customBuiltin="1"/>
    <cellStyle name="60% - Accent3" xfId="10945" builtinId="40" hidden="1" customBuiltin="1"/>
    <cellStyle name="60% - Accent3" xfId="4225" builtinId="40" hidden="1" customBuiltin="1"/>
    <cellStyle name="60% - Accent3" xfId="6019" builtinId="40" hidden="1" customBuiltin="1"/>
    <cellStyle name="60% - Accent3" xfId="10972" builtinId="40" hidden="1" customBuiltin="1"/>
    <cellStyle name="60% - Accent3" xfId="13321" builtinId="40" hidden="1" customBuiltin="1"/>
    <cellStyle name="60% - Accent3" xfId="14386" builtinId="40" hidden="1" customBuiltin="1"/>
    <cellStyle name="60% - Accent3" xfId="21108" builtinId="40" hidden="1" customBuiltin="1"/>
    <cellStyle name="60% - Accent3" xfId="28196" builtinId="40" hidden="1" customBuiltin="1"/>
    <cellStyle name="60% - Accent3" xfId="21168" builtinId="40" hidden="1" customBuiltin="1"/>
    <cellStyle name="60% - Accent3" xfId="11285" builtinId="40" hidden="1" customBuiltin="1"/>
    <cellStyle name="60% - Accent3" xfId="9023" builtinId="40" hidden="1" customBuiltin="1"/>
    <cellStyle name="60% - Accent3" xfId="27440" builtinId="40" hidden="1" customBuiltin="1"/>
    <cellStyle name="60% - Accent3" xfId="9653" builtinId="40" hidden="1" customBuiltin="1"/>
    <cellStyle name="60% - Accent3" xfId="26872" builtinId="40" hidden="1" customBuiltin="1"/>
    <cellStyle name="60% - Accent3" xfId="23937" builtinId="40" hidden="1" customBuiltin="1"/>
    <cellStyle name="60% - Accent3" xfId="25553" builtinId="40" hidden="1" customBuiltin="1"/>
    <cellStyle name="60% - Accent3" xfId="25599" builtinId="40" hidden="1" customBuiltin="1"/>
    <cellStyle name="60% - Accent3" xfId="25620" builtinId="40" hidden="1" customBuiltin="1"/>
    <cellStyle name="60% - Accent3" xfId="16997" builtinId="40" hidden="1" customBuiltin="1"/>
    <cellStyle name="60% - Accent3" xfId="7758" builtinId="40" hidden="1" customBuiltin="1"/>
    <cellStyle name="60% - Accent3" xfId="7817" builtinId="40" hidden="1" customBuiltin="1"/>
    <cellStyle name="60% - Accent3" xfId="14045" builtinId="40" hidden="1" customBuiltin="1"/>
    <cellStyle name="60% - Accent3" xfId="20123" builtinId="40" hidden="1" customBuiltin="1"/>
    <cellStyle name="60% - Accent3" xfId="24032" builtinId="40" hidden="1" customBuiltin="1"/>
    <cellStyle name="60% - Accent3" xfId="18587" builtinId="40" hidden="1" customBuiltin="1"/>
    <cellStyle name="60% - Accent3" xfId="24997" builtinId="40" hidden="1" customBuiltin="1"/>
    <cellStyle name="60% - Accent3" xfId="7839" builtinId="40" hidden="1" customBuiltin="1"/>
    <cellStyle name="60% - Accent3" xfId="18904" builtinId="40" hidden="1" customBuiltin="1"/>
    <cellStyle name="60% - Accent3" xfId="23599" builtinId="40" hidden="1" customBuiltin="1"/>
    <cellStyle name="60% - Accent3" xfId="6236" builtinId="40" hidden="1" customBuiltin="1"/>
    <cellStyle name="60% - Accent3" xfId="14135" builtinId="40" hidden="1" customBuiltin="1"/>
    <cellStyle name="60% - Accent3" xfId="25651" builtinId="40" hidden="1" customBuiltin="1"/>
    <cellStyle name="60% - Accent3" xfId="25725" builtinId="40" hidden="1" customBuiltin="1"/>
    <cellStyle name="60% - Accent3" xfId="25760" builtinId="40" hidden="1" customBuiltin="1"/>
    <cellStyle name="60% - Accent3" xfId="25778" builtinId="40" hidden="1" customBuiltin="1"/>
    <cellStyle name="60% - Accent3" xfId="25823" builtinId="40" hidden="1" customBuiltin="1"/>
    <cellStyle name="60% - Accent3" xfId="25921" builtinId="40" hidden="1" customBuiltin="1"/>
    <cellStyle name="60% - Accent3" xfId="25790" builtinId="40" hidden="1" customBuiltin="1"/>
    <cellStyle name="60% - Accent3" xfId="25975" builtinId="40" hidden="1" customBuiltin="1"/>
    <cellStyle name="60% - Accent3" xfId="25123" builtinId="40" hidden="1" customBuiltin="1"/>
    <cellStyle name="60% - Accent3" xfId="23419" builtinId="40" hidden="1" customBuiltin="1"/>
    <cellStyle name="60% - Accent3" xfId="20266" builtinId="40" hidden="1" customBuiltin="1"/>
    <cellStyle name="60% - Accent3" xfId="20466" builtinId="40" hidden="1" customBuiltin="1"/>
    <cellStyle name="60% - Accent3" xfId="20490" builtinId="40" hidden="1" customBuiltin="1"/>
    <cellStyle name="60% - Accent3" xfId="20518" builtinId="40" hidden="1" customBuiltin="1"/>
    <cellStyle name="60% - Accent3" xfId="20570" builtinId="40" hidden="1" customBuiltin="1"/>
    <cellStyle name="60% - Accent3" xfId="20435" builtinId="40" hidden="1" customBuiltin="1"/>
    <cellStyle name="60% - Accent3" xfId="20645" builtinId="40" hidden="1" customBuiltin="1"/>
    <cellStyle name="60% - Accent3" xfId="20678" builtinId="40" hidden="1" customBuiltin="1"/>
    <cellStyle name="60% - Accent3" xfId="20581" builtinId="40" hidden="1" customBuiltin="1"/>
    <cellStyle name="60% - Accent3" xfId="20744" builtinId="40" hidden="1" customBuiltin="1"/>
    <cellStyle name="60% - Accent3" xfId="20761" builtinId="40" hidden="1" customBuiltin="1"/>
    <cellStyle name="60% - Accent3" xfId="20211" builtinId="40" hidden="1" customBuiltin="1"/>
    <cellStyle name="60% - Accent3" xfId="22483" builtinId="40" hidden="1" customBuiltin="1"/>
    <cellStyle name="60% - Accent3" xfId="22559" builtinId="40" hidden="1" customBuiltin="1"/>
    <cellStyle name="60% - Accent3" xfId="22594" builtinId="40" hidden="1" customBuiltin="1"/>
    <cellStyle name="60% - Accent3" xfId="22612" builtinId="40" hidden="1" customBuiltin="1"/>
    <cellStyle name="60% - Accent3" xfId="22657" builtinId="40" hidden="1" customBuiltin="1"/>
    <cellStyle name="60% - Accent3" xfId="22689" builtinId="40" hidden="1" customBuiltin="1"/>
    <cellStyle name="60% - Accent3" xfId="22755" builtinId="40" hidden="1" customBuiltin="1"/>
    <cellStyle name="60% - Accent3" xfId="22624" builtinId="40" hidden="1" customBuiltin="1"/>
    <cellStyle name="60% - Accent3" xfId="22788" builtinId="40" hidden="1" customBuiltin="1"/>
    <cellStyle name="60% - Accent3" xfId="22844" builtinId="40" hidden="1" customBuiltin="1"/>
    <cellStyle name="60% - Accent3" xfId="22880" builtinId="40" hidden="1" customBuiltin="1"/>
    <cellStyle name="60% - Accent3" xfId="22914" builtinId="40" hidden="1" customBuiltin="1"/>
    <cellStyle name="60% - Accent3" xfId="23031" builtinId="40" hidden="1" customBuiltin="1"/>
    <cellStyle name="60% - Accent3" xfId="23065" builtinId="40" hidden="1" customBuiltin="1"/>
    <cellStyle name="60% - Accent3" xfId="23097" builtinId="40" hidden="1" customBuiltin="1"/>
    <cellStyle name="60% - Accent3" xfId="22723" builtinId="40" hidden="1" customBuiltin="1"/>
    <cellStyle name="60% - Accent3" xfId="13794" builtinId="40" hidden="1" customBuiltin="1"/>
    <cellStyle name="60% - Accent3" xfId="13815" builtinId="40" hidden="1" customBuiltin="1"/>
    <cellStyle name="60% - Accent3" xfId="13850" builtinId="40" hidden="1" customBuiltin="1"/>
    <cellStyle name="60% - Accent3" xfId="13886" builtinId="40" hidden="1" customBuiltin="1"/>
    <cellStyle name="60% - Accent3" xfId="13920" builtinId="40" hidden="1" customBuiltin="1"/>
    <cellStyle name="60% - Accent3" xfId="14321" builtinId="40" hidden="1" customBuiltin="1"/>
    <cellStyle name="60% - Accent3" xfId="14342" builtinId="40" hidden="1" customBuiltin="1"/>
    <cellStyle name="60% - Accent3" xfId="14364" builtinId="40" hidden="1" customBuiltin="1"/>
    <cellStyle name="60% - Accent3" xfId="14449" builtinId="40" hidden="1" customBuiltin="1"/>
    <cellStyle name="60% - Accent3" xfId="14876" builtinId="40" hidden="1" customBuiltin="1"/>
    <cellStyle name="60% - Accent3" xfId="14902" builtinId="40" hidden="1" customBuiltin="1"/>
    <cellStyle name="60% - Accent3" xfId="14822" builtinId="40" hidden="1" customBuiltin="1"/>
    <cellStyle name="60% - Accent3" xfId="14988" builtinId="40" hidden="1" customBuiltin="1"/>
    <cellStyle name="60% - Accent3" xfId="15020" builtinId="40" hidden="1" customBuiltin="1"/>
    <cellStyle name="60% - Accent3" xfId="15053" builtinId="40" hidden="1" customBuiltin="1"/>
    <cellStyle name="60% - Accent3" xfId="15086" builtinId="40" hidden="1" customBuiltin="1"/>
    <cellStyle name="60% - Accent3" xfId="14960" builtinId="40" hidden="1" customBuiltin="1"/>
    <cellStyle name="60% - Accent3" xfId="15119" builtinId="40" hidden="1" customBuiltin="1"/>
    <cellStyle name="60% - Accent3" xfId="15185" builtinId="40" hidden="1" customBuiltin="1"/>
    <cellStyle name="60% - Accent3" xfId="15209" builtinId="40" hidden="1" customBuiltin="1"/>
    <cellStyle name="60% - Accent3" xfId="15220" builtinId="40" hidden="1" customBuiltin="1"/>
    <cellStyle name="60% - Accent3" xfId="15286" builtinId="40" hidden="1" customBuiltin="1"/>
    <cellStyle name="60% - Accent3" xfId="15317" builtinId="40" hidden="1" customBuiltin="1"/>
    <cellStyle name="60% - Accent3" xfId="15346" builtinId="40" hidden="1" customBuiltin="1"/>
    <cellStyle name="60% - Accent3" xfId="15374" builtinId="40" hidden="1" customBuiltin="1"/>
    <cellStyle name="60% - Accent3" xfId="5256" builtinId="40" hidden="1" customBuiltin="1"/>
    <cellStyle name="60% - Accent3" xfId="8448" builtinId="40" hidden="1" customBuiltin="1"/>
    <cellStyle name="60% - Accent3" xfId="10133" builtinId="40" hidden="1" customBuiltin="1"/>
    <cellStyle name="60% - Accent3" xfId="9700" builtinId="40" hidden="1" customBuiltin="1"/>
    <cellStyle name="60% - Accent3" xfId="761" builtinId="40" hidden="1" customBuiltin="1"/>
    <cellStyle name="60% - Accent3" xfId="1090" builtinId="40" hidden="1" customBuiltin="1"/>
    <cellStyle name="60% - Accent3" xfId="2320" builtinId="40" hidden="1" customBuiltin="1"/>
    <cellStyle name="60% - Accent3" xfId="1783" builtinId="40" hidden="1" customBuiltin="1"/>
    <cellStyle name="60% - Accent3" xfId="6543" builtinId="40" hidden="1" customBuiltin="1"/>
    <cellStyle name="60% - Accent3" xfId="3641" builtinId="40" hidden="1" customBuiltin="1"/>
    <cellStyle name="60% - Accent3" xfId="22809" builtinId="40" hidden="1" customBuiltin="1"/>
    <cellStyle name="60% - Accent3" xfId="19199" builtinId="40" hidden="1" customBuiltin="1"/>
    <cellStyle name="60% - Accent3" xfId="20416" builtinId="40" hidden="1" customBuiltin="1"/>
    <cellStyle name="60% - Accent3" xfId="14296" builtinId="40" hidden="1" customBuiltin="1"/>
    <cellStyle name="60% - Accent3" xfId="20841" builtinId="40" hidden="1" customBuiltin="1"/>
    <cellStyle name="60% - Accent3" xfId="10311" builtinId="40" hidden="1" customBuiltin="1"/>
    <cellStyle name="60% - Accent3" xfId="21817" builtinId="40" hidden="1" customBuiltin="1"/>
    <cellStyle name="60% - Accent3" xfId="20396" builtinId="40" hidden="1" customBuiltin="1"/>
    <cellStyle name="60% - Accent3" xfId="4565" builtinId="40" hidden="1" customBuiltin="1"/>
    <cellStyle name="60% - Accent3" xfId="8257" builtinId="40" hidden="1" customBuiltin="1"/>
    <cellStyle name="60% - Accent3" xfId="8953" builtinId="40" hidden="1" customBuiltin="1"/>
    <cellStyle name="60% - Accent3" xfId="26213" builtinId="40" hidden="1" customBuiltin="1"/>
    <cellStyle name="60% - Accent3" xfId="12755" builtinId="40" hidden="1" customBuiltin="1"/>
    <cellStyle name="60% - Accent3" xfId="12305" builtinId="40" hidden="1" customBuiltin="1"/>
    <cellStyle name="60% - Accent3" xfId="6687" builtinId="40" hidden="1" customBuiltin="1"/>
    <cellStyle name="60% - Accent3" xfId="18304" builtinId="40" hidden="1" customBuiltin="1"/>
    <cellStyle name="60% - Accent3" xfId="17927" builtinId="40" hidden="1" customBuiltin="1"/>
    <cellStyle name="60% - Accent3" xfId="3385" builtinId="40" hidden="1" customBuiltin="1"/>
    <cellStyle name="60% - Accent3" xfId="3012" builtinId="40" hidden="1" customBuiltin="1"/>
    <cellStyle name="60% - Accent3" xfId="2784" builtinId="40" hidden="1" customBuiltin="1"/>
    <cellStyle name="60% - Accent3" xfId="28337" builtinId="40" hidden="1" customBuiltin="1"/>
    <cellStyle name="60% - Accent3" xfId="23440" builtinId="40" hidden="1" customBuiltin="1"/>
    <cellStyle name="60% - Accent3" xfId="11573" builtinId="40" hidden="1" customBuiltin="1"/>
    <cellStyle name="60% - Accent3" xfId="11137" builtinId="40" hidden="1" customBuiltin="1"/>
    <cellStyle name="60% - Accent3" xfId="9399" builtinId="40" hidden="1" customBuiltin="1"/>
    <cellStyle name="60% - Accent3" xfId="28350" builtinId="40" hidden="1" customBuiltin="1"/>
    <cellStyle name="60% - Accent3" xfId="28372" builtinId="40" hidden="1" customBuiltin="1"/>
    <cellStyle name="60% - Accent3" xfId="28393" builtinId="40" hidden="1" customBuiltin="1"/>
    <cellStyle name="60% - Accent3" xfId="26480" builtinId="40" hidden="1" customBuiltin="1"/>
    <cellStyle name="60% - Accent3" xfId="26974" builtinId="40" hidden="1" customBuiltin="1"/>
    <cellStyle name="60% - Accent3 2" xfId="34063" xr:uid="{C32A04F3-94EA-4CC6-A079-FD2001F24490}"/>
    <cellStyle name="60% - Accent4" xfId="18477" builtinId="44" hidden="1" customBuiltin="1"/>
    <cellStyle name="60% - Accent4" xfId="18540" builtinId="44" hidden="1" customBuiltin="1"/>
    <cellStyle name="60% - Accent4" xfId="18484" builtinId="44" hidden="1" customBuiltin="1"/>
    <cellStyle name="60% - Accent4" xfId="18410" builtinId="44" hidden="1" customBuiltin="1"/>
    <cellStyle name="60% - Accent4" xfId="18614" builtinId="44" hidden="1" customBuiltin="1"/>
    <cellStyle name="60% - Accent4" xfId="18650" builtinId="44" hidden="1" customBuiltin="1"/>
    <cellStyle name="60% - Accent4" xfId="18350" builtinId="44" hidden="1" customBuiltin="1"/>
    <cellStyle name="60% - Accent4" xfId="17464" builtinId="44" hidden="1" customBuiltin="1"/>
    <cellStyle name="60% - Accent4" xfId="15872" builtinId="44" hidden="1" customBuiltin="1"/>
    <cellStyle name="60% - Accent4" xfId="16386" builtinId="44" hidden="1" customBuiltin="1"/>
    <cellStyle name="60% - Accent4" xfId="15566" builtinId="44" hidden="1" customBuiltin="1"/>
    <cellStyle name="60% - Accent4" xfId="13819" builtinId="44" hidden="1" customBuiltin="1"/>
    <cellStyle name="60% - Accent4" xfId="5744" builtinId="44" hidden="1" customBuiltin="1"/>
    <cellStyle name="60% - Accent4" xfId="12245" builtinId="44" hidden="1" customBuiltin="1"/>
    <cellStyle name="60% - Accent4" xfId="25258" builtinId="44" hidden="1" customBuiltin="1"/>
    <cellStyle name="60% - Accent4" xfId="5224" builtinId="44" hidden="1" customBuiltin="1"/>
    <cellStyle name="60% - Accent4" xfId="20894" builtinId="44" hidden="1" customBuiltin="1"/>
    <cellStyle name="60% - Accent4" xfId="26578" builtinId="44" hidden="1" customBuiltin="1"/>
    <cellStyle name="60% - Accent4" xfId="7229" builtinId="44" hidden="1" customBuiltin="1"/>
    <cellStyle name="60% - Accent4" xfId="17264" builtinId="44" hidden="1" customBuiltin="1"/>
    <cellStyle name="60% - Accent4" xfId="19310" builtinId="44" hidden="1" customBuiltin="1"/>
    <cellStyle name="60% - Accent4" xfId="19407" builtinId="44" hidden="1" customBuiltin="1"/>
    <cellStyle name="60% - Accent4" xfId="19273" builtinId="44" hidden="1" customBuiltin="1"/>
    <cellStyle name="60% - Accent4" xfId="19234" builtinId="44" hidden="1" customBuiltin="1"/>
    <cellStyle name="60% - Accent4" xfId="12266" builtinId="44" hidden="1" customBuiltin="1"/>
    <cellStyle name="60% - Accent4" xfId="2736" builtinId="44" hidden="1" customBuiltin="1"/>
    <cellStyle name="60% - Accent4" xfId="6424" builtinId="44" hidden="1" customBuiltin="1"/>
    <cellStyle name="60% - Accent4" xfId="3668" builtinId="44" hidden="1" customBuiltin="1"/>
    <cellStyle name="60% - Accent4" xfId="1947" builtinId="44" hidden="1" customBuiltin="1"/>
    <cellStyle name="60% - Accent4" xfId="737" builtinId="44" hidden="1" customBuiltin="1"/>
    <cellStyle name="60% - Accent4" xfId="7074" builtinId="44" hidden="1" customBuiltin="1"/>
    <cellStyle name="60% - Accent4" xfId="5444" builtinId="44" hidden="1" customBuiltin="1"/>
    <cellStyle name="60% - Accent4" xfId="4876" builtinId="44" hidden="1" customBuiltin="1"/>
    <cellStyle name="60% - Accent4" xfId="4732" builtinId="44" hidden="1" customBuiltin="1"/>
    <cellStyle name="60% - Accent4" xfId="6029" builtinId="44" hidden="1" customBuiltin="1"/>
    <cellStyle name="60% - Accent4" xfId="6065" builtinId="44" hidden="1" customBuiltin="1"/>
    <cellStyle name="60% - Accent4" xfId="7546" builtinId="44" hidden="1" customBuiltin="1"/>
    <cellStyle name="60% - Accent4" xfId="9281" builtinId="44" hidden="1" customBuiltin="1"/>
    <cellStyle name="60% - Accent4" xfId="11054" builtinId="44" hidden="1" customBuiltin="1"/>
    <cellStyle name="60% - Accent4" xfId="11085" builtinId="44" hidden="1" customBuiltin="1"/>
    <cellStyle name="60% - Accent4" xfId="11113" builtinId="44" hidden="1" customBuiltin="1"/>
    <cellStyle name="60% - Accent4" xfId="11140" builtinId="44" hidden="1" customBuiltin="1"/>
    <cellStyle name="60% - Accent4" xfId="10981" builtinId="44" hidden="1" customBuiltin="1"/>
    <cellStyle name="60% - Accent4" xfId="11186" builtinId="44" hidden="1" customBuiltin="1"/>
    <cellStyle name="60% - Accent4" xfId="11289" builtinId="44" hidden="1" customBuiltin="1"/>
    <cellStyle name="60% - Accent4" xfId="11319" builtinId="44" hidden="1" customBuiltin="1"/>
    <cellStyle name="60% - Accent4" xfId="11184" builtinId="44" hidden="1" customBuiltin="1"/>
    <cellStyle name="60% - Accent4" xfId="5957" builtinId="44" hidden="1" customBuiltin="1"/>
    <cellStyle name="60% - Accent4" xfId="8851" builtinId="44" hidden="1" customBuiltin="1"/>
    <cellStyle name="60% - Accent4" xfId="8720" builtinId="44" hidden="1" customBuiltin="1"/>
    <cellStyle name="60% - Accent4" xfId="8920" builtinId="44" hidden="1" customBuiltin="1"/>
    <cellStyle name="60% - Accent4" xfId="8943" builtinId="44" hidden="1" customBuiltin="1"/>
    <cellStyle name="60% - Accent4" xfId="8956" builtinId="44" hidden="1" customBuiltin="1"/>
    <cellStyle name="60% - Accent4" xfId="8994" builtinId="44" hidden="1" customBuiltin="1"/>
    <cellStyle name="60% - Accent4" xfId="9059" builtinId="44" hidden="1" customBuiltin="1"/>
    <cellStyle name="60% - Accent4" xfId="9087" builtinId="44" hidden="1" customBuiltin="1"/>
    <cellStyle name="60% - Accent4" xfId="9115" builtinId="44" hidden="1" customBuiltin="1"/>
    <cellStyle name="60% - Accent4" xfId="9064" builtinId="44" hidden="1" customBuiltin="1"/>
    <cellStyle name="60% - Accent4" xfId="8993" builtinId="44" hidden="1" customBuiltin="1"/>
    <cellStyle name="60% - Accent4" xfId="9134" builtinId="44" hidden="1" customBuiltin="1"/>
    <cellStyle name="60% - Accent4" xfId="9159" builtinId="44" hidden="1" customBuiltin="1"/>
    <cellStyle name="60% - Accent4" xfId="9209" builtinId="44" hidden="1" customBuiltin="1"/>
    <cellStyle name="60% - Accent4" xfId="9241" builtinId="44" hidden="1" customBuiltin="1"/>
    <cellStyle name="60% - Accent4" xfId="9343" builtinId="44" hidden="1" customBuiltin="1"/>
    <cellStyle name="60% - Accent4" xfId="9372" builtinId="44" hidden="1" customBuiltin="1"/>
    <cellStyle name="60% - Accent4" xfId="9348" builtinId="44" hidden="1" customBuiltin="1"/>
    <cellStyle name="60% - Accent4" xfId="9418" builtinId="44" hidden="1" customBuiltin="1"/>
    <cellStyle name="60% - Accent4" xfId="9443" builtinId="44" hidden="1" customBuiltin="1"/>
    <cellStyle name="60% - Accent4" xfId="9468" builtinId="44" hidden="1" customBuiltin="1"/>
    <cellStyle name="60% - Accent4" xfId="9491" builtinId="44" hidden="1" customBuiltin="1"/>
    <cellStyle name="60% - Accent4" xfId="9522" builtinId="44" hidden="1" customBuiltin="1"/>
    <cellStyle name="60% - Accent4" xfId="8457" builtinId="44" hidden="1" customBuiltin="1"/>
    <cellStyle name="60% - Accent4" xfId="8259" builtinId="44" hidden="1" customBuiltin="1"/>
    <cellStyle name="60% - Accent4" xfId="8367" builtinId="44" hidden="1" customBuiltin="1"/>
    <cellStyle name="60% - Accent4" xfId="8157" builtinId="44" hidden="1" customBuiltin="1"/>
    <cellStyle name="60% - Accent4" xfId="9681" builtinId="44" hidden="1" customBuiltin="1"/>
    <cellStyle name="60% - Accent4" xfId="9702" builtinId="44" hidden="1" customBuiltin="1"/>
    <cellStyle name="60% - Accent4" xfId="9746" builtinId="44" hidden="1" customBuiltin="1"/>
    <cellStyle name="60% - Accent4" xfId="9767" builtinId="44" hidden="1" customBuiltin="1"/>
    <cellStyle name="60% - Accent4" xfId="9806" builtinId="44" hidden="1" customBuiltin="1"/>
    <cellStyle name="60% - Accent4" xfId="7297" builtinId="44" hidden="1" customBuiltin="1"/>
    <cellStyle name="60% - Accent4" xfId="7329" builtinId="44" hidden="1" customBuiltin="1"/>
    <cellStyle name="60% - Accent4" xfId="7360" builtinId="44" hidden="1" customBuiltin="1"/>
    <cellStyle name="60% - Accent4" xfId="7304" builtinId="44" hidden="1" customBuiltin="1"/>
    <cellStyle name="60% - Accent4" xfId="7228" builtinId="44" hidden="1" customBuiltin="1"/>
    <cellStyle name="60% - Accent4" xfId="7384" builtinId="44" hidden="1" customBuiltin="1"/>
    <cellStyle name="60% - Accent4" xfId="7456" builtinId="44" hidden="1" customBuiltin="1"/>
    <cellStyle name="60% - Accent4" xfId="7490" builtinId="44" hidden="1" customBuiltin="1"/>
    <cellStyle name="60% - Accent4" xfId="7531" builtinId="44" hidden="1" customBuiltin="1"/>
    <cellStyle name="60% - Accent4" xfId="7983" builtinId="44" hidden="1" customBuiltin="1"/>
    <cellStyle name="60% - Accent4" xfId="8004" builtinId="44" hidden="1" customBuiltin="1"/>
    <cellStyle name="60% - Accent4" xfId="8115" builtinId="44" hidden="1" customBuiltin="1"/>
    <cellStyle name="60% - Accent4" xfId="8583" builtinId="44" hidden="1" customBuiltin="1"/>
    <cellStyle name="60% - Accent4" xfId="8607" builtinId="44" hidden="1" customBuiltin="1"/>
    <cellStyle name="60% - Accent4" xfId="8658" builtinId="44" hidden="1" customBuiltin="1"/>
    <cellStyle name="60% - Accent4" xfId="8541" builtinId="44" hidden="1" customBuiltin="1"/>
    <cellStyle name="60% - Accent4" xfId="8722" builtinId="44" hidden="1" customBuiltin="1"/>
    <cellStyle name="60% - Accent4" xfId="8753" builtinId="44" hidden="1" customBuiltin="1"/>
    <cellStyle name="60% - Accent4" xfId="5983" builtinId="44" hidden="1" customBuiltin="1"/>
    <cellStyle name="60% - Accent4" xfId="15773" builtinId="44" hidden="1" customBuiltin="1"/>
    <cellStyle name="60% - Accent4" xfId="15090" builtinId="44" hidden="1" customBuiltin="1"/>
    <cellStyle name="60% - Accent4" xfId="13477" builtinId="44" hidden="1" customBuiltin="1"/>
    <cellStyle name="60% - Accent4" xfId="12406" builtinId="44" hidden="1" customBuiltin="1"/>
    <cellStyle name="60% - Accent4" xfId="11623" builtinId="44" hidden="1" customBuiltin="1"/>
    <cellStyle name="60% - Accent4" xfId="7144" builtinId="44" hidden="1" customBuiltin="1"/>
    <cellStyle name="60% - Accent4" xfId="19822" builtinId="44" hidden="1" customBuiltin="1"/>
    <cellStyle name="60% - Accent4" xfId="19560" builtinId="44" hidden="1" customBuiltin="1"/>
    <cellStyle name="60% - Accent4" xfId="19201" builtinId="44" hidden="1" customBuiltin="1"/>
    <cellStyle name="60% - Accent4" xfId="18510" builtinId="44" hidden="1" customBuiltin="1"/>
    <cellStyle name="60% - Accent4" xfId="9838" builtinId="44" hidden="1" customBuiltin="1"/>
    <cellStyle name="60% - Accent4" xfId="10315" builtinId="44" hidden="1" customBuiltin="1"/>
    <cellStyle name="60% - Accent4" xfId="10352" builtinId="44" hidden="1" customBuiltin="1"/>
    <cellStyle name="60% - Accent4" xfId="10415" builtinId="44" hidden="1" customBuiltin="1"/>
    <cellStyle name="60% - Accent4" xfId="10471" builtinId="44" hidden="1" customBuiltin="1"/>
    <cellStyle name="60% - Accent4" xfId="10351" builtinId="44" hidden="1" customBuiltin="1"/>
    <cellStyle name="60% - Accent4" xfId="10489" builtinId="44" hidden="1" customBuiltin="1"/>
    <cellStyle name="60% - Accent4" xfId="10515" builtinId="44" hidden="1" customBuiltin="1"/>
    <cellStyle name="60% - Accent4" xfId="10537" builtinId="44" hidden="1" customBuiltin="1"/>
    <cellStyle name="60% - Accent4" xfId="10589" builtinId="44" hidden="1" customBuiltin="1"/>
    <cellStyle name="60% - Accent4" xfId="5627" builtinId="44" hidden="1" customBuiltin="1"/>
    <cellStyle name="60% - Accent4" xfId="7620" builtinId="44" hidden="1" customBuiltin="1"/>
    <cellStyle name="60% - Accent4" xfId="4282" builtinId="44" hidden="1" customBuiltin="1"/>
    <cellStyle name="60% - Accent4" xfId="10699" builtinId="44" hidden="1" customBuiltin="1"/>
    <cellStyle name="60% - Accent4" xfId="10768" builtinId="44" hidden="1" customBuiltin="1"/>
    <cellStyle name="60% - Accent4" xfId="6022" builtinId="44" hidden="1" customBuiltin="1"/>
    <cellStyle name="60% - Accent4" xfId="4642" builtinId="44" hidden="1" customBuiltin="1"/>
    <cellStyle name="60% - Accent4" xfId="7748" builtinId="44" hidden="1" customBuiltin="1"/>
    <cellStyle name="60% - Accent4" xfId="4899" builtinId="44" hidden="1" customBuiltin="1"/>
    <cellStyle name="60% - Accent4" xfId="4399" builtinId="44" hidden="1" customBuiltin="1"/>
    <cellStyle name="60% - Accent4" xfId="7763" builtinId="44" hidden="1" customBuiltin="1"/>
    <cellStyle name="60% - Accent4" xfId="4818" builtinId="44" hidden="1" customBuiltin="1"/>
    <cellStyle name="60% - Accent4" xfId="5262" builtinId="44" hidden="1" customBuiltin="1"/>
    <cellStyle name="60% - Accent4" xfId="5496" builtinId="44" hidden="1" customBuiltin="1"/>
    <cellStyle name="60% - Accent4" xfId="5593" builtinId="44" hidden="1" customBuiltin="1"/>
    <cellStyle name="60% - Accent4" xfId="10644" builtinId="44" hidden="1" customBuiltin="1"/>
    <cellStyle name="60% - Accent4" xfId="10641" builtinId="44" hidden="1" customBuiltin="1"/>
    <cellStyle name="60% - Accent4" xfId="5163" builtinId="44" hidden="1" customBuiltin="1"/>
    <cellStyle name="60% - Accent4" xfId="9625" builtinId="44" hidden="1" customBuiltin="1"/>
    <cellStyle name="60% - Accent4" xfId="5191" builtinId="44" hidden="1" customBuiltin="1"/>
    <cellStyle name="60% - Accent4" xfId="8373" builtinId="44" hidden="1" customBuiltin="1"/>
    <cellStyle name="60% - Accent4" xfId="6050" builtinId="44" hidden="1" customBuiltin="1"/>
    <cellStyle name="60% - Accent4" xfId="4170" builtinId="44" hidden="1" customBuiltin="1"/>
    <cellStyle name="60% - Accent4" xfId="6292" builtinId="44" hidden="1" customBuiltin="1"/>
    <cellStyle name="60% - Accent4" xfId="5925" builtinId="44" hidden="1" customBuiltin="1"/>
    <cellStyle name="60% - Accent4" xfId="5995" builtinId="44" hidden="1" customBuiltin="1"/>
    <cellStyle name="60% - Accent4" xfId="4490" builtinId="44" hidden="1" customBuiltin="1"/>
    <cellStyle name="60% - Accent4" xfId="4995" builtinId="44" hidden="1" customBuiltin="1"/>
    <cellStyle name="60% - Accent4" xfId="5786" builtinId="44" hidden="1" customBuiltin="1"/>
    <cellStyle name="60% - Accent4" xfId="6145" builtinId="44" hidden="1" customBuiltin="1"/>
    <cellStyle name="60% - Accent4" xfId="83" builtinId="44" hidden="1" customBuiltin="1"/>
    <cellStyle name="60% - Accent4" xfId="35" builtinId="44" hidden="1" customBuiltin="1"/>
    <cellStyle name="60% - Accent4" xfId="659" builtinId="44" hidden="1" customBuiltin="1"/>
    <cellStyle name="60% - Accent4" xfId="994" builtinId="44" hidden="1" customBuiltin="1"/>
    <cellStyle name="60% - Accent4" xfId="2606" builtinId="44" hidden="1" customBuiltin="1"/>
    <cellStyle name="60% - Accent4" xfId="2155" builtinId="44" hidden="1" customBuiltin="1"/>
    <cellStyle name="60% - Accent4" xfId="6959" builtinId="44" hidden="1" customBuiltin="1"/>
    <cellStyle name="60% - Accent4" xfId="3060" builtinId="44" hidden="1" customBuiltin="1"/>
    <cellStyle name="60% - Accent4" xfId="9903" builtinId="44" hidden="1" customBuiltin="1"/>
    <cellStyle name="60% - Accent4" xfId="9934" builtinId="44" hidden="1" customBuiltin="1"/>
    <cellStyle name="60% - Accent4" xfId="9877" builtinId="44" hidden="1" customBuiltin="1"/>
    <cellStyle name="60% - Accent4" xfId="10027" builtinId="44" hidden="1" customBuiltin="1"/>
    <cellStyle name="60% - Accent4" xfId="10040" builtinId="44" hidden="1" customBuiltin="1"/>
    <cellStyle name="60% - Accent4" xfId="10074" builtinId="44" hidden="1" customBuiltin="1"/>
    <cellStyle name="60% - Accent4" xfId="10104" builtinId="44" hidden="1" customBuiltin="1"/>
    <cellStyle name="60% - Accent4" xfId="10163" builtinId="44" hidden="1" customBuiltin="1"/>
    <cellStyle name="60% - Accent4" xfId="10192" builtinId="44" hidden="1" customBuiltin="1"/>
    <cellStyle name="60% - Accent4" xfId="10141" builtinId="44" hidden="1" customBuiltin="1"/>
    <cellStyle name="60% - Accent4" xfId="10073" builtinId="44" hidden="1" customBuiltin="1"/>
    <cellStyle name="60% - Accent4" xfId="10235" builtinId="44" hidden="1" customBuiltin="1"/>
    <cellStyle name="60% - Accent4" xfId="15988" builtinId="44" hidden="1" customBuiltin="1"/>
    <cellStyle name="60% - Accent4" xfId="13548" builtinId="44" hidden="1" customBuiltin="1"/>
    <cellStyle name="60% - Accent4" xfId="13021" builtinId="44" hidden="1" customBuiltin="1"/>
    <cellStyle name="60% - Accent4" xfId="12201" builtinId="44" hidden="1" customBuiltin="1"/>
    <cellStyle name="60% - Accent4" xfId="25655" builtinId="44" hidden="1" customBuiltin="1"/>
    <cellStyle name="60% - Accent4" xfId="11219" builtinId="44" hidden="1" customBuiltin="1"/>
    <cellStyle name="60% - Accent4" xfId="380" builtinId="44" hidden="1" customBuiltin="1"/>
    <cellStyle name="60% - Accent4" xfId="118" builtinId="44" hidden="1" customBuiltin="1"/>
    <cellStyle name="60% - Accent4" xfId="203" builtinId="44" hidden="1" customBuiltin="1"/>
    <cellStyle name="60% - Accent4" xfId="10570" builtinId="44" hidden="1" customBuiltin="1"/>
    <cellStyle name="60% - Accent4" xfId="19180" builtinId="44" hidden="1" customBuiltin="1"/>
    <cellStyle name="60% - Accent4" xfId="18371" builtinId="44" hidden="1" customBuiltin="1"/>
    <cellStyle name="60% - Accent4" xfId="17565" builtinId="44" hidden="1" customBuiltin="1"/>
    <cellStyle name="60% - Accent4" xfId="11612" builtinId="44" hidden="1" customBuiltin="1"/>
    <cellStyle name="60% - Accent4" xfId="16771" builtinId="44" hidden="1" customBuiltin="1"/>
    <cellStyle name="60% - Accent4" xfId="14070" builtinId="44" hidden="1" customBuiltin="1"/>
    <cellStyle name="60% - Accent4" xfId="14208" builtinId="44" hidden="1" customBuiltin="1"/>
    <cellStyle name="60% - Accent4" xfId="4510" builtinId="44" hidden="1" customBuiltin="1"/>
    <cellStyle name="60% - Accent4" xfId="6054" builtinId="44" hidden="1" customBuiltin="1"/>
    <cellStyle name="60% - Accent4" xfId="23910" builtinId="44" hidden="1" customBuiltin="1"/>
    <cellStyle name="60% - Accent4" xfId="9804" builtinId="44" hidden="1" customBuiltin="1"/>
    <cellStyle name="60% - Accent4" xfId="4158" builtinId="44" hidden="1" customBuiltin="1"/>
    <cellStyle name="60% - Accent4" xfId="10680" builtinId="44" hidden="1" customBuiltin="1"/>
    <cellStyle name="60% - Accent4" xfId="10136" builtinId="44" hidden="1" customBuiltin="1"/>
    <cellStyle name="60% - Accent4" xfId="7262" builtinId="44" hidden="1" customBuiltin="1"/>
    <cellStyle name="60% - Accent4" xfId="11261" builtinId="44" hidden="1" customBuiltin="1"/>
    <cellStyle name="60% - Accent4" xfId="1068" builtinId="44" hidden="1" customBuiltin="1"/>
    <cellStyle name="60% - Accent4" xfId="1183" builtinId="44" hidden="1" customBuiltin="1"/>
    <cellStyle name="60% - Accent4" xfId="1219" builtinId="44" hidden="1" customBuiltin="1"/>
    <cellStyle name="60% - Accent4" xfId="1253" builtinId="44" hidden="1" customBuiltin="1"/>
    <cellStyle name="60% - Accent4" xfId="1337" builtinId="44" hidden="1" customBuiltin="1"/>
    <cellStyle name="60% - Accent4" xfId="1435" builtinId="44" hidden="1" customBuiltin="1"/>
    <cellStyle name="60% - Accent4" xfId="1466" builtinId="44" hidden="1" customBuiltin="1"/>
    <cellStyle name="60% - Accent4" xfId="502" builtinId="44" hidden="1" customBuiltin="1"/>
    <cellStyle name="60% - Accent4" xfId="574" builtinId="44" hidden="1" customBuiltin="1"/>
    <cellStyle name="60% - Accent4" xfId="608" builtinId="44" hidden="1" customBuiltin="1"/>
    <cellStyle name="60% - Accent4" xfId="406" builtinId="44" hidden="1" customBuiltin="1"/>
    <cellStyle name="60% - Accent4" xfId="693" builtinId="44" hidden="1" customBuiltin="1"/>
    <cellStyle name="60% - Accent4" xfId="730" builtinId="44" hidden="1" customBuiltin="1"/>
    <cellStyle name="60% - Accent4" xfId="765" builtinId="44" hidden="1" customBuiltin="1"/>
    <cellStyle name="60% - Accent4" xfId="237" builtinId="44" hidden="1" customBuiltin="1"/>
    <cellStyle name="60% - Accent4" xfId="274" builtinId="44" hidden="1" customBuiltin="1"/>
    <cellStyle name="60% - Accent4" xfId="311" builtinId="44" hidden="1" customBuiltin="1"/>
    <cellStyle name="60% - Accent4" xfId="345" builtinId="44" hidden="1" customBuiltin="1"/>
    <cellStyle name="60% - Accent4" xfId="2671" builtinId="44" hidden="1" customBuiltin="1"/>
    <cellStyle name="60% - Accent4" xfId="3083" builtinId="44" hidden="1" customBuiltin="1"/>
    <cellStyle name="60% - Accent4" xfId="3125" builtinId="44" hidden="1" customBuiltin="1"/>
    <cellStyle name="60% - Accent4" xfId="3162" builtinId="44" hidden="1" customBuiltin="1"/>
    <cellStyle name="60% - Accent4" xfId="3226" builtinId="44" hidden="1" customBuiltin="1"/>
    <cellStyle name="60% - Accent4" xfId="3256" builtinId="44" hidden="1" customBuiltin="1"/>
    <cellStyle name="60% - Accent4" xfId="3286" builtinId="44" hidden="1" customBuiltin="1"/>
    <cellStyle name="60% - Accent4" xfId="3231" builtinId="44" hidden="1" customBuiltin="1"/>
    <cellStyle name="60% - Accent4" xfId="3301" builtinId="44" hidden="1" customBuiltin="1"/>
    <cellStyle name="60% - Accent4" xfId="3326" builtinId="44" hidden="1" customBuiltin="1"/>
    <cellStyle name="60% - Accent4" xfId="3347" builtinId="44" hidden="1" customBuiltin="1"/>
    <cellStyle name="60% - Accent4" xfId="3368" builtinId="44" hidden="1" customBuiltin="1"/>
    <cellStyle name="60% - Accent4" xfId="3378" builtinId="44" hidden="1" customBuiltin="1"/>
    <cellStyle name="60% - Accent4" xfId="3412" builtinId="44" hidden="1" customBuiltin="1"/>
    <cellStyle name="60% - Accent4" xfId="3441" builtinId="44" hidden="1" customBuiltin="1"/>
    <cellStyle name="60% - Accent4" xfId="3527" builtinId="44" hidden="1" customBuiltin="1"/>
    <cellStyle name="60% - Accent4" xfId="3477" builtinId="44" hidden="1" customBuiltin="1"/>
    <cellStyle name="60% - Accent4" xfId="3563" builtinId="44" hidden="1" customBuiltin="1"/>
    <cellStyle name="60% - Accent4" xfId="3584" builtinId="44" hidden="1" customBuiltin="1"/>
    <cellStyle name="60% - Accent4" xfId="3605" builtinId="44" hidden="1" customBuiltin="1"/>
    <cellStyle name="60% - Accent4" xfId="3634" builtinId="44" hidden="1" customBuiltin="1"/>
    <cellStyle name="60% - Accent4" xfId="3697" builtinId="44" hidden="1" customBuiltin="1"/>
    <cellStyle name="60% - Accent4" xfId="3728" builtinId="44" hidden="1" customBuiltin="1"/>
    <cellStyle name="60% - Accent4" xfId="3755" builtinId="44" hidden="1" customBuiltin="1"/>
    <cellStyle name="60% - Accent4" xfId="3783" builtinId="44" hidden="1" customBuiltin="1"/>
    <cellStyle name="60% - Accent4" xfId="3733" builtinId="44" hidden="1" customBuiltin="1"/>
    <cellStyle name="60% - Accent4" xfId="3667" builtinId="44" hidden="1" customBuiltin="1"/>
    <cellStyle name="60% - Accent4" xfId="3819" builtinId="44" hidden="1" customBuiltin="1"/>
    <cellStyle name="60% - Accent4" xfId="3840" builtinId="44" hidden="1" customBuiltin="1"/>
    <cellStyle name="60% - Accent4" xfId="3965" builtinId="44" hidden="1" customBuiltin="1"/>
    <cellStyle name="60% - Accent4" xfId="4002" builtinId="44" hidden="1" customBuiltin="1"/>
    <cellStyle name="60% - Accent4" xfId="4039" builtinId="44" hidden="1" customBuiltin="1"/>
    <cellStyle name="60% - Accent4" xfId="4271" builtinId="44" hidden="1" customBuiltin="1"/>
    <cellStyle name="60% - Accent4" xfId="6400" builtinId="44" hidden="1" customBuiltin="1"/>
    <cellStyle name="60% - Accent4" xfId="6452" builtinId="44" hidden="1" customBuiltin="1"/>
    <cellStyle name="60% - Accent4" xfId="6498" builtinId="44" hidden="1" customBuiltin="1"/>
    <cellStyle name="60% - Accent4" xfId="11483" builtinId="44" hidden="1" customBuiltin="1"/>
    <cellStyle name="60% - Accent4" xfId="11514" builtinId="44" hidden="1" customBuiltin="1"/>
    <cellStyle name="60% - Accent4" xfId="11546" builtinId="44" hidden="1" customBuiltin="1"/>
    <cellStyle name="60% - Accent4" xfId="11576" builtinId="44" hidden="1" customBuiltin="1"/>
    <cellStyle name="60% - Accent4" xfId="11605" builtinId="44" hidden="1" customBuiltin="1"/>
    <cellStyle name="60% - Accent4" xfId="11552" builtinId="44" hidden="1" customBuiltin="1"/>
    <cellStyle name="60% - Accent4" xfId="10210" builtinId="44" hidden="1" customBuiltin="1"/>
    <cellStyle name="60% - Accent4" xfId="8821" builtinId="44" hidden="1" customBuiltin="1"/>
    <cellStyle name="60% - Accent4" xfId="2731" builtinId="44" hidden="1" customBuiltin="1"/>
    <cellStyle name="60% - Accent4" xfId="2759" builtinId="44" hidden="1" customBuiltin="1"/>
    <cellStyle name="60% - Accent4" xfId="2787" builtinId="44" hidden="1" customBuiltin="1"/>
    <cellStyle name="60% - Accent4" xfId="2845" builtinId="44" hidden="1" customBuiltin="1"/>
    <cellStyle name="60% - Accent4" xfId="2866" builtinId="44" hidden="1" customBuiltin="1"/>
    <cellStyle name="60% - Accent4" xfId="2896" builtinId="44" hidden="1" customBuiltin="1"/>
    <cellStyle name="60% - Accent4" xfId="1890" builtinId="44" hidden="1" customBuiltin="1"/>
    <cellStyle name="60% - Accent4" xfId="1924" builtinId="44" hidden="1" customBuiltin="1"/>
    <cellStyle name="60% - Accent4" xfId="1945" builtinId="44" hidden="1" customBuiltin="1"/>
    <cellStyle name="60% - Accent4" xfId="1836" builtinId="44" hidden="1" customBuiltin="1"/>
    <cellStyle name="60% - Accent4" xfId="1864" builtinId="44" hidden="1" customBuiltin="1"/>
    <cellStyle name="60% - Accent4" xfId="16620" builtinId="44" hidden="1" customBuiltin="1"/>
    <cellStyle name="60% - Accent4" xfId="15062" builtinId="44" hidden="1" customBuiltin="1"/>
    <cellStyle name="60% - Accent4" xfId="13323" builtinId="44" hidden="1" customBuiltin="1"/>
    <cellStyle name="60% - Accent4" xfId="13048" builtinId="44" hidden="1" customBuiltin="1"/>
    <cellStyle name="60% - Accent4" xfId="22084" builtinId="44" hidden="1" customBuiltin="1"/>
    <cellStyle name="60% - Accent4" xfId="7015" builtinId="44" hidden="1" customBuiltin="1"/>
    <cellStyle name="60% - Accent4" xfId="11339" builtinId="44" hidden="1" customBuiltin="1"/>
    <cellStyle name="60% - Accent4" xfId="11440" builtinId="44" hidden="1" customBuiltin="1"/>
    <cellStyle name="60% - Accent4" xfId="19473" builtinId="44" hidden="1" customBuiltin="1"/>
    <cellStyle name="60% - Accent4" xfId="19172" builtinId="44" hidden="1" customBuiltin="1"/>
    <cellStyle name="60% - Accent4" xfId="18757" builtinId="44" hidden="1" customBuiltin="1"/>
    <cellStyle name="60% - Accent4" xfId="18036" builtinId="44" hidden="1" customBuiltin="1"/>
    <cellStyle name="60% - Accent4" xfId="6477" builtinId="44" hidden="1" customBuiltin="1"/>
    <cellStyle name="60% - Accent4" xfId="7039" builtinId="44" hidden="1" customBuiltin="1"/>
    <cellStyle name="60% - Accent4" xfId="7110" builtinId="44" hidden="1" customBuiltin="1"/>
    <cellStyle name="60% - Accent4" xfId="3882" builtinId="44" hidden="1" customBuiltin="1"/>
    <cellStyle name="60% - Accent4" xfId="1336" builtinId="44" hidden="1" customBuiltin="1"/>
    <cellStyle name="60% - Accent4" xfId="1525" builtinId="44" hidden="1" customBuiltin="1"/>
    <cellStyle name="60% - Accent4" xfId="1595" builtinId="44" hidden="1" customBuiltin="1"/>
    <cellStyle name="60% - Accent4" xfId="1630" builtinId="44" hidden="1" customBuiltin="1"/>
    <cellStyle name="60% - Accent4" xfId="1742" builtinId="44" hidden="1" customBuiltin="1"/>
    <cellStyle name="60% - Accent4" xfId="1763" builtinId="44" hidden="1" customBuiltin="1"/>
    <cellStyle name="60% - Accent4" xfId="1828" builtinId="44" hidden="1" customBuiltin="1"/>
    <cellStyle name="60% - Accent4" xfId="1853" builtinId="44" hidden="1" customBuiltin="1"/>
    <cellStyle name="60% - Accent4" xfId="2032" builtinId="44" hidden="1" customBuiltin="1"/>
    <cellStyle name="60% - Accent4" xfId="2053" builtinId="44" hidden="1" customBuiltin="1"/>
    <cellStyle name="60% - Accent4" xfId="2076" builtinId="44" hidden="1" customBuiltin="1"/>
    <cellStyle name="60% - Accent4" xfId="2098" builtinId="44" hidden="1" customBuiltin="1"/>
    <cellStyle name="60% - Accent4" xfId="1995" builtinId="44" hidden="1" customBuiltin="1"/>
    <cellStyle name="60% - Accent4" xfId="2157" builtinId="44" hidden="1" customBuiltin="1"/>
    <cellStyle name="60% - Accent4" xfId="2221" builtinId="44" hidden="1" customBuiltin="1"/>
    <cellStyle name="60% - Accent4" xfId="2252" builtinId="44" hidden="1" customBuiltin="1"/>
    <cellStyle name="60% - Accent4" xfId="2226" builtinId="44" hidden="1" customBuiltin="1"/>
    <cellStyle name="60% - Accent4" xfId="2297" builtinId="44" hidden="1" customBuiltin="1"/>
    <cellStyle name="60% - Accent4" xfId="2322" builtinId="44" hidden="1" customBuiltin="1"/>
    <cellStyle name="60% - Accent4" xfId="2344" builtinId="44" hidden="1" customBuiltin="1"/>
    <cellStyle name="60% - Accent4" xfId="2365" builtinId="44" hidden="1" customBuiltin="1"/>
    <cellStyle name="60% - Accent4" xfId="2411" builtinId="44" hidden="1" customBuiltin="1"/>
    <cellStyle name="60% - Accent4" xfId="2440" builtinId="44" hidden="1" customBuiltin="1"/>
    <cellStyle name="60% - Accent4" xfId="2471" builtinId="44" hidden="1" customBuiltin="1"/>
    <cellStyle name="60% - Accent4" xfId="2527" builtinId="44" hidden="1" customBuiltin="1"/>
    <cellStyle name="60% - Accent4" xfId="2476" builtinId="44" hidden="1" customBuiltin="1"/>
    <cellStyle name="60% - Accent4" xfId="2410" builtinId="44" hidden="1" customBuiltin="1"/>
    <cellStyle name="60% - Accent4" xfId="2563" builtinId="44" hidden="1" customBuiltin="1"/>
    <cellStyle name="60% - Accent4" xfId="2585" builtinId="44" hidden="1" customBuiltin="1"/>
    <cellStyle name="60% - Accent4" xfId="2636" builtinId="44" hidden="1" customBuiltin="1"/>
    <cellStyle name="60% - Accent4" xfId="657" builtinId="44" hidden="1" customBuiltin="1"/>
    <cellStyle name="60% - Accent4" xfId="824" builtinId="44" hidden="1" customBuiltin="1"/>
    <cellStyle name="60% - Accent4" xfId="862" builtinId="44" hidden="1" customBuiltin="1"/>
    <cellStyle name="60% - Accent4" xfId="898" builtinId="44" hidden="1" customBuiltin="1"/>
    <cellStyle name="60% - Accent4" xfId="933" builtinId="44" hidden="1" customBuiltin="1"/>
    <cellStyle name="60% - Accent4" xfId="950" builtinId="44" hidden="1" customBuiltin="1"/>
    <cellStyle name="60% - Accent4" xfId="1061" builtinId="44" hidden="1" customBuiltin="1"/>
    <cellStyle name="60% - Accent4" xfId="1093" builtinId="44" hidden="1" customBuiltin="1"/>
    <cellStyle name="60% - Accent4" xfId="1124" builtinId="44" hidden="1" customBuiltin="1"/>
    <cellStyle name="60% - Accent4" xfId="19749" builtinId="44" hidden="1" customBuiltin="1"/>
    <cellStyle name="60% - Accent4" xfId="19704" builtinId="44" hidden="1" customBuiltin="1"/>
    <cellStyle name="60% - Accent4" xfId="13120" builtinId="44" hidden="1" customBuiltin="1"/>
    <cellStyle name="60% - Accent4" xfId="8027" builtinId="44" hidden="1" customBuiltin="1"/>
    <cellStyle name="60% - Accent4" xfId="9644" builtinId="44" hidden="1" customBuiltin="1"/>
    <cellStyle name="60% - Accent4" xfId="9278" builtinId="44" hidden="1" customBuiltin="1"/>
    <cellStyle name="60% - Accent4" xfId="8633" builtinId="44" hidden="1" customBuiltin="1"/>
    <cellStyle name="60% - Accent4" xfId="11254" builtinId="44" hidden="1" customBuiltin="1"/>
    <cellStyle name="60% - Accent4" xfId="10282" builtinId="44" hidden="1" customBuiltin="1"/>
    <cellStyle name="60% - Accent4" xfId="6352" builtinId="44" hidden="1" customBuiltin="1"/>
    <cellStyle name="60% - Accent4" xfId="6581" builtinId="44" hidden="1" customBuiltin="1"/>
    <cellStyle name="60% - Accent4" xfId="6619" builtinId="44" hidden="1" customBuiltin="1"/>
    <cellStyle name="60% - Accent4" xfId="6714" builtinId="44" hidden="1" customBuiltin="1"/>
    <cellStyle name="60% - Accent4" xfId="6752" builtinId="44" hidden="1" customBuiltin="1"/>
    <cellStyle name="60% - Accent4" xfId="6788" builtinId="44" hidden="1" customBuiltin="1"/>
    <cellStyle name="60% - Accent4" xfId="6823" builtinId="44" hidden="1" customBuiltin="1"/>
    <cellStyle name="60% - Accent4" xfId="6840" builtinId="44" hidden="1" customBuiltin="1"/>
    <cellStyle name="60% - Accent4" xfId="6885" builtinId="44" hidden="1" customBuiltin="1"/>
    <cellStyle name="60% - Accent4" xfId="6917" builtinId="44" hidden="1" customBuiltin="1"/>
    <cellStyle name="60% - Accent4" xfId="6952" builtinId="44" hidden="1" customBuiltin="1"/>
    <cellStyle name="60% - Accent4" xfId="6984" builtinId="44" hidden="1" customBuiltin="1"/>
    <cellStyle name="60% - Accent4" xfId="6884" builtinId="44" hidden="1" customBuiltin="1"/>
    <cellStyle name="60% - Accent4" xfId="15349" builtinId="44" hidden="1" customBuiltin="1"/>
    <cellStyle name="60% - Accent4" xfId="13698" builtinId="44" hidden="1" customBuiltin="1"/>
    <cellStyle name="60% - Accent4" xfId="13099" builtinId="44" hidden="1" customBuiltin="1"/>
    <cellStyle name="60% - Accent4" xfId="12180" builtinId="44" hidden="1" customBuiltin="1"/>
    <cellStyle name="60% - Accent4" xfId="24958" builtinId="44" hidden="1" customBuiltin="1"/>
    <cellStyle name="60% - Accent4" xfId="23719" builtinId="44" hidden="1" customBuiltin="1"/>
    <cellStyle name="60% - Accent4" xfId="799" builtinId="44" hidden="1" customBuiltin="1"/>
    <cellStyle name="60% - Accent4" xfId="17753" builtinId="44" hidden="1" customBuiltin="1"/>
    <cellStyle name="60% - Accent4" xfId="19781" builtinId="44" hidden="1" customBuiltin="1"/>
    <cellStyle name="60% - Accent4" xfId="19847" builtinId="44" hidden="1" customBuiltin="1"/>
    <cellStyle name="60% - Accent4" xfId="19039" builtinId="44" hidden="1" customBuiltin="1"/>
    <cellStyle name="60% - Accent4" xfId="18808" builtinId="44" hidden="1" customBuiltin="1"/>
    <cellStyle name="60% - Accent4" xfId="17960" builtinId="44" hidden="1" customBuiltin="1"/>
    <cellStyle name="60% - Accent4" xfId="4185" builtinId="44" hidden="1" customBuiltin="1"/>
    <cellStyle name="60% - Accent4" xfId="10815" builtinId="44" hidden="1" customBuiltin="1"/>
    <cellStyle name="60% - Accent4" xfId="16045" builtinId="44" hidden="1" customBuiltin="1"/>
    <cellStyle name="60% - Accent4" xfId="18933" builtinId="44" hidden="1" customBuiltin="1"/>
    <cellStyle name="60% - Accent4" xfId="18971" builtinId="44" hidden="1" customBuiltin="1"/>
    <cellStyle name="60% - Accent4" xfId="19063" builtinId="44" hidden="1" customBuiltin="1"/>
    <cellStyle name="60% - Accent4" xfId="18902" builtinId="44" hidden="1" customBuiltin="1"/>
    <cellStyle name="60% - Accent4" xfId="18878" builtinId="44" hidden="1" customBuiltin="1"/>
    <cellStyle name="60% - Accent4" xfId="27659" builtinId="44" hidden="1" customBuiltin="1"/>
    <cellStyle name="60% - Accent4" xfId="6655" builtinId="44" hidden="1" customBuiltin="1"/>
    <cellStyle name="60% - Accent4" xfId="1027" builtinId="44" hidden="1" customBuiltin="1"/>
    <cellStyle name="60% - Accent4" xfId="2376" builtinId="44" hidden="1" customBuiltin="1"/>
    <cellStyle name="60% - Accent4" xfId="1807" builtinId="44" hidden="1" customBuiltin="1"/>
    <cellStyle name="60% - Accent4" xfId="11401" builtinId="44" hidden="1" customBuiltin="1"/>
    <cellStyle name="60% - Accent4" xfId="2823" builtinId="44" hidden="1" customBuiltin="1"/>
    <cellStyle name="60% - Accent4" xfId="4073" builtinId="44" hidden="1" customBuiltin="1"/>
    <cellStyle name="60% - Accent4" xfId="3541" builtinId="44" hidden="1" customBuiltin="1"/>
    <cellStyle name="60% - Accent4" xfId="3104" builtinId="44" hidden="1" customBuiltin="1"/>
    <cellStyle name="60% - Accent4" xfId="1403" builtinId="44" hidden="1" customBuiltin="1"/>
    <cellStyle name="60% - Accent4" xfId="4608" builtinId="44" hidden="1" customBuiltin="1"/>
    <cellStyle name="60% - Accent4" xfId="15188" builtinId="44" hidden="1" customBuiltin="1"/>
    <cellStyle name="60% - Accent4" xfId="1292" builtinId="44" hidden="1" customBuiltin="1"/>
    <cellStyle name="60% - Accent4" xfId="4389" builtinId="44" hidden="1" customBuiltin="1"/>
    <cellStyle name="60% - Accent4" xfId="4775" builtinId="44" hidden="1" customBuiltin="1"/>
    <cellStyle name="60% - Accent4" xfId="10259" builtinId="44" hidden="1" customBuiltin="1"/>
    <cellStyle name="60% - Accent4" xfId="8681" builtinId="44" hidden="1" customBuiltin="1"/>
    <cellStyle name="60% - Accent4" xfId="9872" builtinId="44" hidden="1" customBuiltin="1"/>
    <cellStyle name="60% - Accent4" xfId="9400" builtinId="44" hidden="1" customBuiltin="1"/>
    <cellStyle name="60% - Accent4" xfId="8869" builtinId="44" hidden="1" customBuiltin="1"/>
    <cellStyle name="60% - Accent4" xfId="4866" builtinId="44" hidden="1" customBuiltin="1"/>
    <cellStyle name="60% - Accent4" xfId="6302" builtinId="44" hidden="1" customBuiltin="1"/>
    <cellStyle name="60% - Accent4" xfId="18639" builtinId="44" hidden="1" customBuiltin="1"/>
    <cellStyle name="60% - Accent4" xfId="26936" builtinId="44" hidden="1" customBuiltin="1"/>
    <cellStyle name="60% - Accent4" xfId="24988" builtinId="44" hidden="1" customBuiltin="1"/>
    <cellStyle name="60% - Accent4" xfId="25781" builtinId="44" hidden="1" customBuiltin="1"/>
    <cellStyle name="60% - Accent4" xfId="4928" builtinId="44" hidden="1" customBuiltin="1"/>
    <cellStyle name="60% - Accent4" xfId="25193" builtinId="44" hidden="1" customBuiltin="1"/>
    <cellStyle name="60% - Accent4" xfId="27933" builtinId="44" hidden="1" customBuiltin="1"/>
    <cellStyle name="60% - Accent4" xfId="14249" builtinId="44" hidden="1" customBuiltin="1"/>
    <cellStyle name="60% - Accent4" xfId="15536" builtinId="44" hidden="1" customBuiltin="1"/>
    <cellStyle name="60% - Accent4" xfId="27881" builtinId="44" hidden="1" customBuiltin="1"/>
    <cellStyle name="60% - Accent4" xfId="23669" builtinId="44" hidden="1" customBuiltin="1"/>
    <cellStyle name="60% - Accent4" xfId="22884" builtinId="44" hidden="1" customBuiltin="1"/>
    <cellStyle name="60% - Accent4" xfId="20065" builtinId="44" hidden="1" customBuiltin="1"/>
    <cellStyle name="60% - Accent4" xfId="21232" builtinId="44" hidden="1" customBuiltin="1"/>
    <cellStyle name="60% - Accent4" xfId="22294" builtinId="44" hidden="1" customBuiltin="1"/>
    <cellStyle name="60% - Accent4" xfId="21825" builtinId="44" hidden="1" customBuiltin="1"/>
    <cellStyle name="60% - Accent4" xfId="21380" builtinId="44" hidden="1" customBuiltin="1"/>
    <cellStyle name="60% - Accent4" xfId="24113" builtinId="44" hidden="1" customBuiltin="1"/>
    <cellStyle name="60% - Accent4" xfId="12562" builtinId="44" hidden="1" customBuiltin="1"/>
    <cellStyle name="60% - Accent4" xfId="18825" builtinId="44" hidden="1" customBuiltin="1"/>
    <cellStyle name="60% - Accent4" xfId="10560" builtinId="44" hidden="1" customBuiltin="1"/>
    <cellStyle name="60% - Accent4" xfId="8071" builtinId="44" hidden="1" customBuiltin="1"/>
    <cellStyle name="60% - Accent4" xfId="9725" builtinId="44" hidden="1" customBuiltin="1"/>
    <cellStyle name="60% - Accent4" xfId="9310" builtinId="44" hidden="1" customBuiltin="1"/>
    <cellStyle name="60% - Accent4" xfId="8794" builtinId="44" hidden="1" customBuiltin="1"/>
    <cellStyle name="60% - Accent4" xfId="9940" builtinId="44" hidden="1" customBuiltin="1"/>
    <cellStyle name="60% - Accent4" xfId="19345" builtinId="44" hidden="1" customBuiltin="1"/>
    <cellStyle name="60% - Accent4" xfId="14728" builtinId="44" hidden="1" customBuiltin="1"/>
    <cellStyle name="60% - Accent4" xfId="8873" builtinId="44" hidden="1" customBuiltin="1"/>
    <cellStyle name="60% - Accent4" xfId="3861" builtinId="44" hidden="1" customBuiltin="1"/>
    <cellStyle name="60% - Accent4" xfId="3472" builtinId="44" hidden="1" customBuiltin="1"/>
    <cellStyle name="60% - Accent4" xfId="3039" builtinId="44" hidden="1" customBuiltin="1"/>
    <cellStyle name="60% - Accent4" xfId="1369" builtinId="44" hidden="1" customBuiltin="1"/>
    <cellStyle name="60% - Accent4" xfId="2282" builtinId="44" hidden="1" customBuiltin="1"/>
    <cellStyle name="60% - Accent4" xfId="1561" builtinId="44" hidden="1" customBuiltin="1"/>
    <cellStyle name="60% - Accent4" xfId="6689" builtinId="44" hidden="1" customBuiltin="1"/>
    <cellStyle name="60% - Accent4" xfId="15141" builtinId="44" hidden="1" customBuiltin="1"/>
    <cellStyle name="60% - Accent4" xfId="19091" builtinId="44" hidden="1" customBuiltin="1"/>
    <cellStyle name="60% - Accent4" xfId="22660" builtinId="44" hidden="1" customBuiltin="1"/>
    <cellStyle name="60% - Accent4" xfId="21055" builtinId="44" hidden="1" customBuiltin="1"/>
    <cellStyle name="60% - Accent4" xfId="22188" builtinId="44" hidden="1" customBuiltin="1"/>
    <cellStyle name="60% - Accent4" xfId="21808" builtinId="44" hidden="1" customBuiltin="1"/>
    <cellStyle name="60% - Accent4" xfId="21332" builtinId="44" hidden="1" customBuiltin="1"/>
    <cellStyle name="60% - Accent4" xfId="24173" builtinId="44" hidden="1" customBuiltin="1"/>
    <cellStyle name="60% - Accent4" xfId="19406" builtinId="44" hidden="1" customBuiltin="1"/>
    <cellStyle name="60% - Accent4" xfId="16119" builtinId="44" hidden="1" customBuiltin="1"/>
    <cellStyle name="60% - Accent4" xfId="24758" builtinId="44" hidden="1" customBuiltin="1"/>
    <cellStyle name="60% - Accent4" xfId="24210" builtinId="44" hidden="1" customBuiltin="1"/>
    <cellStyle name="60% - Accent4" xfId="25601" builtinId="44" hidden="1" customBuiltin="1"/>
    <cellStyle name="60% - Accent4" xfId="25187" builtinId="44" hidden="1" customBuiltin="1"/>
    <cellStyle name="60% - Accent4" xfId="27923" builtinId="44" hidden="1" customBuiltin="1"/>
    <cellStyle name="60% - Accent4" xfId="27130" builtinId="44" hidden="1" customBuiltin="1"/>
    <cellStyle name="60% - Accent4" xfId="26773" builtinId="44" hidden="1" customBuiltin="1"/>
    <cellStyle name="60% - Accent4" xfId="26118" builtinId="44" hidden="1" customBuiltin="1"/>
    <cellStyle name="60% - Accent4" xfId="20268" builtinId="44" hidden="1" customBuiltin="1"/>
    <cellStyle name="60% - Accent4" xfId="5203" builtinId="44" hidden="1" customBuiltin="1"/>
    <cellStyle name="60% - Accent4" xfId="3160" builtinId="44" hidden="1" customBuiltin="1"/>
    <cellStyle name="60% - Accent4" xfId="1148" builtinId="44" hidden="1" customBuiltin="1"/>
    <cellStyle name="60% - Accent4" xfId="2541" builtinId="44" hidden="1" customBuiltin="1"/>
    <cellStyle name="60% - Accent4" xfId="2188" builtinId="44" hidden="1" customBuiltin="1"/>
    <cellStyle name="60% - Accent4" xfId="1490" builtinId="44" hidden="1" customBuiltin="1"/>
    <cellStyle name="60% - Accent4" xfId="6545" builtinId="44" hidden="1" customBuiltin="1"/>
    <cellStyle name="60% - Accent4" xfId="19815" builtinId="44" hidden="1" customBuiltin="1"/>
    <cellStyle name="60% - Accent4" xfId="16452" builtinId="44" hidden="1" customBuiltin="1"/>
    <cellStyle name="60% - Accent4" xfId="8452" builtinId="44" hidden="1" customBuiltin="1"/>
    <cellStyle name="60% - Accent4" xfId="9185" builtinId="44" hidden="1" customBuiltin="1"/>
    <cellStyle name="60% - Accent4" xfId="8789" builtinId="44" hidden="1" customBuiltin="1"/>
    <cellStyle name="60% - Accent4" xfId="10261" builtinId="44" hidden="1" customBuiltin="1"/>
    <cellStyle name="60% - Accent4" xfId="5734" builtinId="44" hidden="1" customBuiltin="1"/>
    <cellStyle name="60% - Accent4" xfId="10421" builtinId="44" hidden="1" customBuiltin="1"/>
    <cellStyle name="60% - Accent4" xfId="9952" builtinId="44" hidden="1" customBuiltin="1"/>
    <cellStyle name="60% - Accent4" xfId="468" builtinId="44" hidden="1" customBuiltin="1"/>
    <cellStyle name="60% - Accent4" xfId="4317" builtinId="44" hidden="1" customBuiltin="1"/>
    <cellStyle name="60% - Accent4" xfId="25458" builtinId="44" hidden="1" customBuiltin="1"/>
    <cellStyle name="60% - Accent4" xfId="27841" builtinId="44" hidden="1" customBuiltin="1"/>
    <cellStyle name="60% - Accent4" xfId="27477" builtinId="44" hidden="1" customBuiltin="1"/>
    <cellStyle name="60% - Accent4" xfId="27125" builtinId="44" hidden="1" customBuiltin="1"/>
    <cellStyle name="60% - Accent4" xfId="26730" builtinId="44" hidden="1" customBuiltin="1"/>
    <cellStyle name="60% - Accent4" xfId="26184" builtinId="44" hidden="1" customBuiltin="1"/>
    <cellStyle name="60% - Accent4" xfId="19973" builtinId="44" hidden="1" customBuiltin="1"/>
    <cellStyle name="60% - Accent4" xfId="20492" builtinId="44" hidden="1" customBuiltin="1"/>
    <cellStyle name="60% - Accent4" xfId="21949" builtinId="44" hidden="1" customBuiltin="1"/>
    <cellStyle name="60% - Accent4" xfId="21681" builtinId="44" hidden="1" customBuiltin="1"/>
    <cellStyle name="60% - Accent4" xfId="21170" builtinId="44" hidden="1" customBuiltin="1"/>
    <cellStyle name="60% - Accent4" xfId="24144" builtinId="44" hidden="1" customBuiltin="1"/>
    <cellStyle name="60% - Accent4" xfId="23034" builtinId="44" hidden="1" customBuiltin="1"/>
    <cellStyle name="60% - Accent4" xfId="22487" builtinId="44" hidden="1" customBuiltin="1"/>
    <cellStyle name="60% - Accent4" xfId="22433" builtinId="44" hidden="1" customBuiltin="1"/>
    <cellStyle name="60% - Accent4" xfId="28222" builtinId="44" hidden="1" customBuiltin="1"/>
    <cellStyle name="60% - Accent4" xfId="5033" builtinId="44" hidden="1" customBuiltin="1"/>
    <cellStyle name="60% - Accent4" xfId="9025" builtinId="44" hidden="1" customBuiltin="1"/>
    <cellStyle name="60% - Accent4" xfId="5690" builtinId="44" hidden="1" customBuiltin="1"/>
    <cellStyle name="60% - Accent4" xfId="5192" builtinId="44" hidden="1" customBuiltin="1"/>
    <cellStyle name="60% - Accent4" xfId="4751" builtinId="44" hidden="1" customBuiltin="1"/>
    <cellStyle name="60% - Accent4" xfId="10443" builtinId="44" hidden="1" customBuiltin="1"/>
    <cellStyle name="60% - Accent4" xfId="161" builtinId="44" hidden="1" customBuiltin="1"/>
    <cellStyle name="60% - Accent4" xfId="538" builtinId="44" hidden="1" customBuiltin="1"/>
    <cellStyle name="60% - Accent4" xfId="2499" builtinId="44" hidden="1" customBuiltin="1"/>
    <cellStyle name="60% - Accent4" xfId="2119" builtinId="44" hidden="1" customBuiltin="1"/>
    <cellStyle name="60% - Accent4" xfId="1410" builtinId="44" hidden="1" customBuiltin="1"/>
    <cellStyle name="60% - Accent4" xfId="6626" builtinId="44" hidden="1" customBuiltin="1"/>
    <cellStyle name="60% - Accent4" xfId="3411" builtinId="44" hidden="1" customBuiltin="1"/>
    <cellStyle name="60% - Accent4" xfId="3193" builtinId="44" hidden="1" customBuiltin="1"/>
    <cellStyle name="60% - Accent4" xfId="2670" builtinId="44" hidden="1" customBuiltin="1"/>
    <cellStyle name="60% - Accent4" xfId="11372" builtinId="44" hidden="1" customBuiltin="1"/>
    <cellStyle name="60% - Accent4" xfId="19439" builtinId="44" hidden="1" customBuiltin="1"/>
    <cellStyle name="60% - Accent4" xfId="20250" builtinId="44" hidden="1" customBuiltin="1"/>
    <cellStyle name="60% - Accent4" xfId="24012" builtinId="44" hidden="1" customBuiltin="1"/>
    <cellStyle name="60% - Accent4" xfId="23421" builtinId="44" hidden="1" customBuiltin="1"/>
    <cellStyle name="60% - Accent4" xfId="22918" builtinId="44" hidden="1" customBuiltin="1"/>
    <cellStyle name="60% - Accent4" xfId="5476" builtinId="44" hidden="1" customBuiltin="1"/>
    <cellStyle name="60% - Accent4" xfId="28374" builtinId="44" hidden="1" customBuiltin="1"/>
    <cellStyle name="60% - Accent4" xfId="28054" builtinId="44" hidden="1" customBuiltin="1"/>
    <cellStyle name="60% - Accent4" xfId="27441" builtinId="44" hidden="1" customBuiltin="1"/>
    <cellStyle name="60% - Accent4" xfId="27030" builtinId="44" hidden="1" customBuiltin="1"/>
    <cellStyle name="60% - Accent4" xfId="26686" builtinId="44" hidden="1" customBuiltin="1"/>
    <cellStyle name="60% - Accent4" xfId="26155" builtinId="44" hidden="1" customBuiltin="1"/>
    <cellStyle name="60% - Accent4" xfId="5882" builtinId="44" hidden="1" customBuiltin="1"/>
    <cellStyle name="60% - Accent4" xfId="25307" builtinId="44" hidden="1" customBuiltin="1"/>
    <cellStyle name="60% - Accent4" xfId="24927" builtinId="44" hidden="1" customBuiltin="1"/>
    <cellStyle name="60% - Accent4" xfId="24541" builtinId="44" hidden="1" customBuiltin="1"/>
    <cellStyle name="60% - Accent4" xfId="19631" builtinId="44" hidden="1" customBuiltin="1"/>
    <cellStyle name="60% - Accent4" xfId="1785" builtinId="44" hidden="1" customBuiltin="1"/>
    <cellStyle name="60% - Accent4" xfId="6547" builtinId="44" hidden="1" customBuiltin="1"/>
    <cellStyle name="60% - Accent4" xfId="3797" builtinId="44" hidden="1" customBuiltin="1"/>
    <cellStyle name="60% - Accent4" xfId="3499" builtinId="44" hidden="1" customBuiltin="1"/>
    <cellStyle name="60% - Accent4" xfId="11427" builtinId="44" hidden="1" customBuiltin="1"/>
    <cellStyle name="60% - Accent4" xfId="11029" builtinId="44" hidden="1" customBuiltin="1"/>
    <cellStyle name="60% - Accent4" xfId="8309" builtinId="44" hidden="1" customBuiltin="1"/>
    <cellStyle name="60% - Accent4" xfId="10749" builtinId="44" hidden="1" customBuiltin="1"/>
    <cellStyle name="60% - Accent4" xfId="10382" builtinId="44" hidden="1" customBuiltin="1"/>
    <cellStyle name="60% - Accent4" xfId="9981" builtinId="44" hidden="1" customBuiltin="1"/>
    <cellStyle name="60% - Accent4" xfId="9279" builtinId="44" hidden="1" customBuiltin="1"/>
    <cellStyle name="60% - Accent4" xfId="8897" builtinId="44" hidden="1" customBuiltin="1"/>
    <cellStyle name="60% - Accent4" xfId="8050" builtinId="44" hidden="1" customBuiltin="1"/>
    <cellStyle name="60% - Accent4" xfId="7183" builtinId="44" hidden="1" customBuiltin="1"/>
    <cellStyle name="60% - Accent4" xfId="19878" builtinId="44" hidden="1" customBuiltin="1"/>
    <cellStyle name="60% - Accent4" xfId="26906" builtinId="44" hidden="1" customBuiltin="1"/>
    <cellStyle name="60% - Accent4" xfId="25979" builtinId="44" hidden="1" customBuiltin="1"/>
    <cellStyle name="60% - Accent4" xfId="25593" builtinId="44" hidden="1" customBuiltin="1"/>
    <cellStyle name="60% - Accent4" xfId="25622" builtinId="44" hidden="1" customBuiltin="1"/>
    <cellStyle name="60% - Accent4" xfId="24594" builtinId="44" hidden="1" customBuiltin="1"/>
    <cellStyle name="60% - Accent4" xfId="24218" builtinId="44" hidden="1" customBuiltin="1"/>
    <cellStyle name="60% - Accent4" xfId="23289" builtinId="44" hidden="1" customBuiltin="1"/>
    <cellStyle name="60% - Accent4" xfId="22813" builtinId="44" hidden="1" customBuiltin="1"/>
    <cellStyle name="60% - Accent4" xfId="22425" builtinId="44" hidden="1" customBuiltin="1"/>
    <cellStyle name="60% - Accent4" xfId="22454" builtinId="44" hidden="1" customBuiltin="1"/>
    <cellStyle name="60% - Accent4" xfId="21778" builtinId="44" hidden="1" customBuiltin="1"/>
    <cellStyle name="60% - Accent4" xfId="21410" builtinId="44" hidden="1" customBuiltin="1"/>
    <cellStyle name="60% - Accent4" xfId="21030" builtinId="44" hidden="1" customBuiltin="1"/>
    <cellStyle name="60% - Accent4" xfId="20714" builtinId="44" hidden="1" customBuiltin="1"/>
    <cellStyle name="60% - Accent4" xfId="20040" builtinId="44" hidden="1" customBuiltin="1"/>
    <cellStyle name="60% - Accent4" xfId="11482" builtinId="44" hidden="1" customBuiltin="1"/>
    <cellStyle name="60% - Accent4" xfId="11651" builtinId="44" hidden="1" customBuiltin="1"/>
    <cellStyle name="60% - Accent4" xfId="11680" builtinId="44" hidden="1" customBuiltin="1"/>
    <cellStyle name="60% - Accent4" xfId="11706" builtinId="44" hidden="1" customBuiltin="1"/>
    <cellStyle name="60% - Accent4" xfId="11812" builtinId="44" hidden="1" customBuiltin="1"/>
    <cellStyle name="60% - Accent4" xfId="11901" builtinId="44" hidden="1" customBuiltin="1"/>
    <cellStyle name="60% - Accent4" xfId="11850" builtinId="44" hidden="1" customBuiltin="1"/>
    <cellStyle name="60% - Accent4" xfId="11780" builtinId="44" hidden="1" customBuiltin="1"/>
    <cellStyle name="60% - Accent4" xfId="11919" builtinId="44" hidden="1" customBuiltin="1"/>
    <cellStyle name="60% - Accent4" xfId="11978" builtinId="44" hidden="1" customBuiltin="1"/>
    <cellStyle name="60% - Accent4" xfId="12005" builtinId="44" hidden="1" customBuiltin="1"/>
    <cellStyle name="60% - Accent4" xfId="12035" builtinId="44" hidden="1" customBuiltin="1"/>
    <cellStyle name="60% - Accent4" xfId="10922" builtinId="44" hidden="1" customBuiltin="1"/>
    <cellStyle name="60% - Accent4" xfId="10480" builtinId="44" hidden="1" customBuiltin="1"/>
    <cellStyle name="60% - Accent4" xfId="10892" builtinId="44" hidden="1" customBuiltin="1"/>
    <cellStyle name="60% - Accent4" xfId="10920" builtinId="44" hidden="1" customBuiltin="1"/>
    <cellStyle name="60% - Accent4" xfId="8919" builtinId="44" hidden="1" customBuiltin="1"/>
    <cellStyle name="60% - Accent4" xfId="5910" builtinId="44" hidden="1" customBuiltin="1"/>
    <cellStyle name="60% - Accent4" xfId="12224" builtinId="44" hidden="1" customBuiltin="1"/>
    <cellStyle name="60% - Accent4" xfId="12143" builtinId="44" hidden="1" customBuiltin="1"/>
    <cellStyle name="60% - Accent4" xfId="12309" builtinId="44" hidden="1" customBuiltin="1"/>
    <cellStyle name="60% - Accent4" xfId="12341" builtinId="44" hidden="1" customBuiltin="1"/>
    <cellStyle name="60% - Accent4" xfId="12375" builtinId="44" hidden="1" customBuiltin="1"/>
    <cellStyle name="60% - Accent4" xfId="12438" builtinId="44" hidden="1" customBuiltin="1"/>
    <cellStyle name="60% - Accent4" xfId="12381" builtinId="44" hidden="1" customBuiltin="1"/>
    <cellStyle name="60% - Accent4" xfId="12307" builtinId="44" hidden="1" customBuiltin="1"/>
    <cellStyle name="60% - Accent4" xfId="12458" builtinId="44" hidden="1" customBuiltin="1"/>
    <cellStyle name="60% - Accent4" xfId="12490" builtinId="44" hidden="1" customBuiltin="1"/>
    <cellStyle name="60% - Accent4" xfId="12516" builtinId="44" hidden="1" customBuiltin="1"/>
    <cellStyle name="60% - Accent4" xfId="12542" builtinId="44" hidden="1" customBuiltin="1"/>
    <cellStyle name="60% - Accent4" xfId="12552" builtinId="44" hidden="1" customBuiltin="1"/>
    <cellStyle name="60% - Accent4" xfId="12592" builtinId="44" hidden="1" customBuiltin="1"/>
    <cellStyle name="60% - Accent4" xfId="12682" builtinId="44" hidden="1" customBuiltin="1"/>
    <cellStyle name="60% - Accent4" xfId="12591" builtinId="44" hidden="1" customBuiltin="1"/>
    <cellStyle name="60% - Accent4" xfId="12729" builtinId="44" hidden="1" customBuiltin="1"/>
    <cellStyle name="60% - Accent4" xfId="12757" builtinId="44" hidden="1" customBuiltin="1"/>
    <cellStyle name="60% - Accent4" xfId="12815" builtinId="44" hidden="1" customBuiltin="1"/>
    <cellStyle name="60% - Accent4" xfId="12845" builtinId="44" hidden="1" customBuiltin="1"/>
    <cellStyle name="60% - Accent4" xfId="12885" builtinId="44" hidden="1" customBuiltin="1"/>
    <cellStyle name="60% - Accent4" xfId="12915" builtinId="44" hidden="1" customBuiltin="1"/>
    <cellStyle name="60% - Accent4" xfId="12946" builtinId="44" hidden="1" customBuiltin="1"/>
    <cellStyle name="60% - Accent4" xfId="12974" builtinId="44" hidden="1" customBuiltin="1"/>
    <cellStyle name="60% - Accent4" xfId="13002" builtinId="44" hidden="1" customBuiltin="1"/>
    <cellStyle name="60% - Accent4" xfId="12952" builtinId="44" hidden="1" customBuiltin="1"/>
    <cellStyle name="60% - Accent4" xfId="12884" builtinId="44" hidden="1" customBuiltin="1"/>
    <cellStyle name="60% - Accent4" xfId="13075" builtinId="44" hidden="1" customBuiltin="1"/>
    <cellStyle name="60% - Accent4" xfId="7935" builtinId="44" hidden="1" customBuiltin="1"/>
    <cellStyle name="60% - Accent4" xfId="6130" builtinId="44" hidden="1" customBuiltin="1"/>
    <cellStyle name="60% - Accent4" xfId="7509" builtinId="44" hidden="1" customBuiltin="1"/>
    <cellStyle name="60% - Accent4" xfId="4648" builtinId="44" hidden="1" customBuiltin="1"/>
    <cellStyle name="60% - Accent4" xfId="7673" builtinId="44" hidden="1" customBuiltin="1"/>
    <cellStyle name="60% - Accent4" xfId="4614" builtinId="44" hidden="1" customBuiltin="1"/>
    <cellStyle name="60% - Accent4" xfId="12781" builtinId="44" hidden="1" customBuiltin="1"/>
    <cellStyle name="60% - Accent4" xfId="7836" builtinId="44" hidden="1" customBuiltin="1"/>
    <cellStyle name="60% - Accent4" xfId="5616" builtinId="44" hidden="1" customBuiltin="1"/>
    <cellStyle name="60% - Accent4" xfId="5732" builtinId="44" hidden="1" customBuiltin="1"/>
    <cellStyle name="60% - Accent4" xfId="9158" builtinId="44" hidden="1" customBuiltin="1"/>
    <cellStyle name="60% - Accent4" xfId="11045" builtinId="44" hidden="1" customBuiltin="1"/>
    <cellStyle name="60% - Accent4" xfId="13090" builtinId="44" hidden="1" customBuiltin="1"/>
    <cellStyle name="60% - Accent4" xfId="6313" builtinId="44" hidden="1" customBuiltin="1"/>
    <cellStyle name="60% - Accent4" xfId="11615" builtinId="44" hidden="1" customBuiltin="1"/>
    <cellStyle name="60% - Accent4" xfId="13153" builtinId="44" hidden="1" customBuiltin="1"/>
    <cellStyle name="60% - Accent4" xfId="13227" builtinId="44" hidden="1" customBuiltin="1"/>
    <cellStyle name="60% - Accent4" xfId="13262" builtinId="44" hidden="1" customBuiltin="1"/>
    <cellStyle name="60% - Accent4" xfId="13279" builtinId="44" hidden="1" customBuiltin="1"/>
    <cellStyle name="60% - Accent4" xfId="13324" builtinId="44" hidden="1" customBuiltin="1"/>
    <cellStyle name="60% - Accent4" xfId="13356" builtinId="44" hidden="1" customBuiltin="1"/>
    <cellStyle name="60% - Accent4" xfId="13422" builtinId="44" hidden="1" customBuiltin="1"/>
    <cellStyle name="60% - Accent4" xfId="13453" builtinId="44" hidden="1" customBuiltin="1"/>
    <cellStyle name="60% - Accent4" xfId="13397" builtinId="44" hidden="1" customBuiltin="1"/>
    <cellStyle name="60% - Accent4" xfId="13512" builtinId="44" hidden="1" customBuiltin="1"/>
    <cellStyle name="60% - Accent4" xfId="13582" builtinId="44" hidden="1" customBuiltin="1"/>
    <cellStyle name="60% - Accent4" xfId="13621" builtinId="44" hidden="1" customBuiltin="1"/>
    <cellStyle name="60% - Accent4" xfId="13666" builtinId="44" hidden="1" customBuiltin="1"/>
    <cellStyle name="60% - Accent4" xfId="13732" builtinId="44" hidden="1" customBuiltin="1"/>
    <cellStyle name="60% - Accent4" xfId="13764" builtinId="44" hidden="1" customBuiltin="1"/>
    <cellStyle name="60% - Accent4" xfId="13795" builtinId="44" hidden="1" customBuiltin="1"/>
    <cellStyle name="60% - Accent4" xfId="13739" builtinId="44" hidden="1" customBuiltin="1"/>
    <cellStyle name="60% - Accent4" xfId="13665" builtinId="44" hidden="1" customBuiltin="1"/>
    <cellStyle name="60% - Accent4" xfId="13854" builtinId="44" hidden="1" customBuiltin="1"/>
    <cellStyle name="60% - Accent4" xfId="13890" builtinId="44" hidden="1" customBuiltin="1"/>
    <cellStyle name="60% - Accent4" xfId="13924" builtinId="44" hidden="1" customBuiltin="1"/>
    <cellStyle name="60% - Accent4" xfId="14323" builtinId="44" hidden="1" customBuiltin="1"/>
    <cellStyle name="60% - Accent4" xfId="14366" builtinId="44" hidden="1" customBuiltin="1"/>
    <cellStyle name="60% - Accent4" xfId="14388" builtinId="44" hidden="1" customBuiltin="1"/>
    <cellStyle name="60% - Accent4" xfId="14409" builtinId="44" hidden="1" customBuiltin="1"/>
    <cellStyle name="60% - Accent4" xfId="14855" builtinId="44" hidden="1" customBuiltin="1"/>
    <cellStyle name="60% - Accent4" xfId="14879" builtinId="44" hidden="1" customBuiltin="1"/>
    <cellStyle name="60% - Accent4" xfId="14905" builtinId="44" hidden="1" customBuiltin="1"/>
    <cellStyle name="60% - Accent4" xfId="14929" builtinId="44" hidden="1" customBuiltin="1"/>
    <cellStyle name="60% - Accent4" xfId="14951" builtinId="44" hidden="1" customBuiltin="1"/>
    <cellStyle name="60% - Accent4" xfId="14992" builtinId="44" hidden="1" customBuiltin="1"/>
    <cellStyle name="60% - Accent4" xfId="15023" builtinId="44" hidden="1" customBuiltin="1"/>
    <cellStyle name="60% - Accent4" xfId="15057" builtinId="44" hidden="1" customBuiltin="1"/>
    <cellStyle name="60% - Accent4" xfId="15120" builtinId="44" hidden="1" customBuiltin="1"/>
    <cellStyle name="60% - Accent4" xfId="14990" builtinId="44" hidden="1" customBuiltin="1"/>
    <cellStyle name="60% - Accent4" xfId="15137" builtinId="44" hidden="1" customBuiltin="1"/>
    <cellStyle name="60% - Accent4" xfId="15165" builtinId="44" hidden="1" customBuiltin="1"/>
    <cellStyle name="60% - Accent4" xfId="15223" builtinId="44" hidden="1" customBuiltin="1"/>
    <cellStyle name="60% - Accent4" xfId="15258" builtinId="44" hidden="1" customBuiltin="1"/>
    <cellStyle name="60% - Accent4" xfId="15288" builtinId="44" hidden="1" customBuiltin="1"/>
    <cellStyle name="60% - Accent4" xfId="15320" builtinId="44" hidden="1" customBuiltin="1"/>
    <cellStyle name="60% - Accent4" xfId="15377" builtinId="44" hidden="1" customBuiltin="1"/>
    <cellStyle name="60% - Accent4" xfId="15325" builtinId="44" hidden="1" customBuiltin="1"/>
    <cellStyle name="60% - Accent4" xfId="15257" builtinId="44" hidden="1" customBuiltin="1"/>
    <cellStyle name="60% - Accent4" xfId="15395" builtinId="44" hidden="1" customBuiltin="1"/>
    <cellStyle name="60% - Accent4" xfId="15444" builtinId="44" hidden="1" customBuiltin="1"/>
    <cellStyle name="60% - Accent4" xfId="15468" builtinId="44" hidden="1" customBuiltin="1"/>
    <cellStyle name="60% - Accent4" xfId="15500" builtinId="44" hidden="1" customBuiltin="1"/>
    <cellStyle name="60% - Accent4" xfId="15598" builtinId="44" hidden="1" customBuiltin="1"/>
    <cellStyle name="60% - Accent4" xfId="15626" builtinId="44" hidden="1" customBuiltin="1"/>
    <cellStyle name="60% - Accent4" xfId="15654" builtinId="44" hidden="1" customBuiltin="1"/>
    <cellStyle name="60% - Accent4" xfId="15603" builtinId="44" hidden="1" customBuiltin="1"/>
    <cellStyle name="60% - Accent4" xfId="15672" builtinId="44" hidden="1" customBuiltin="1"/>
    <cellStyle name="60% - Accent4" xfId="15695" builtinId="44" hidden="1" customBuiltin="1"/>
    <cellStyle name="60% - Accent4" xfId="15719" builtinId="44" hidden="1" customBuiltin="1"/>
    <cellStyle name="60% - Accent4" xfId="15742" builtinId="44" hidden="1" customBuiltin="1"/>
    <cellStyle name="60% - Accent4" xfId="14732" builtinId="44" hidden="1" customBuiltin="1"/>
    <cellStyle name="60% - Accent4" xfId="14563" builtinId="44" hidden="1" customBuiltin="1"/>
    <cellStyle name="60% - Accent4" xfId="14661" builtinId="44" hidden="1" customBuiltin="1"/>
    <cellStyle name="60% - Accent4" xfId="14481" builtinId="44" hidden="1" customBuiltin="1"/>
    <cellStyle name="60% - Accent4" xfId="15923" builtinId="44" hidden="1" customBuiltin="1"/>
    <cellStyle name="60% - Accent4" xfId="15944" builtinId="44" hidden="1" customBuiltin="1"/>
    <cellStyle name="60% - Accent4" xfId="15967" builtinId="44" hidden="1" customBuiltin="1"/>
    <cellStyle name="60% - Accent4" xfId="16009" builtinId="44" hidden="1" customBuiltin="1"/>
    <cellStyle name="60% - Accent4" xfId="15888" builtinId="44" hidden="1" customBuiltin="1"/>
    <cellStyle name="60% - Accent4" xfId="16047" builtinId="44" hidden="1" customBuiltin="1"/>
    <cellStyle name="60% - Accent4" xfId="16079" builtinId="44" hidden="1" customBuiltin="1"/>
    <cellStyle name="60% - Accent4" xfId="16114" builtinId="44" hidden="1" customBuiltin="1"/>
    <cellStyle name="60% - Accent4" xfId="16174" builtinId="44" hidden="1" customBuiltin="1"/>
    <cellStyle name="60% - Accent4" xfId="16194" builtinId="44" hidden="1" customBuiltin="1"/>
    <cellStyle name="60% - Accent4" xfId="16222" builtinId="44" hidden="1" customBuiltin="1"/>
    <cellStyle name="60% - Accent4" xfId="16246" builtinId="44" hidden="1" customBuiltin="1"/>
    <cellStyle name="60% - Accent4" xfId="16271" builtinId="44" hidden="1" customBuiltin="1"/>
    <cellStyle name="60% - Accent4" xfId="16319" builtinId="44" hidden="1" customBuiltin="1"/>
    <cellStyle name="60% - Accent4" xfId="16349" builtinId="44" hidden="1" customBuiltin="1"/>
    <cellStyle name="60% - Accent4" xfId="16381" builtinId="44" hidden="1" customBuiltin="1"/>
    <cellStyle name="60% - Accent4" xfId="16408" builtinId="44" hidden="1" customBuiltin="1"/>
    <cellStyle name="60% - Accent4" xfId="16436" builtinId="44" hidden="1" customBuiltin="1"/>
    <cellStyle name="60% - Accent4" xfId="16318" builtinId="44" hidden="1" customBuiltin="1"/>
    <cellStyle name="60% - Accent4" xfId="16498" builtinId="44" hidden="1" customBuiltin="1"/>
    <cellStyle name="60% - Accent4" xfId="16521" builtinId="44" hidden="1" customBuiltin="1"/>
    <cellStyle name="60% - Accent4" xfId="16553" builtinId="44" hidden="1" customBuiltin="1"/>
    <cellStyle name="60% - Accent4" xfId="16589" builtinId="44" hidden="1" customBuiltin="1"/>
    <cellStyle name="60% - Accent4" xfId="16652" builtinId="44" hidden="1" customBuiltin="1"/>
    <cellStyle name="60% - Accent4" xfId="16680" builtinId="44" hidden="1" customBuiltin="1"/>
    <cellStyle name="60% - Accent4" xfId="16708" builtinId="44" hidden="1" customBuiltin="1"/>
    <cellStyle name="60% - Accent4" xfId="16658" builtinId="44" hidden="1" customBuiltin="1"/>
    <cellStyle name="60% - Accent4" xfId="16588" builtinId="44" hidden="1" customBuiltin="1"/>
    <cellStyle name="60% - Accent4" xfId="16750" builtinId="44" hidden="1" customBuiltin="1"/>
    <cellStyle name="60% - Accent4" xfId="16794" builtinId="44" hidden="1" customBuiltin="1"/>
    <cellStyle name="60% - Accent4" xfId="16823" builtinId="44" hidden="1" customBuiltin="1"/>
    <cellStyle name="60% - Accent4" xfId="4460" builtinId="44" hidden="1" customBuiltin="1"/>
    <cellStyle name="60% - Accent4" xfId="14031" builtinId="44" hidden="1" customBuiltin="1"/>
    <cellStyle name="60% - Accent4" xfId="16909" builtinId="44" hidden="1" customBuiltin="1"/>
    <cellStyle name="60% - Accent4" xfId="16972" builtinId="44" hidden="1" customBuiltin="1"/>
    <cellStyle name="60% - Accent4" xfId="16958" builtinId="44" hidden="1" customBuiltin="1"/>
    <cellStyle name="60% - Accent4" xfId="4478" builtinId="44" hidden="1" customBuiltin="1"/>
    <cellStyle name="60% - Accent4" xfId="5879" builtinId="44" hidden="1" customBuiltin="1"/>
    <cellStyle name="60% - Accent4" xfId="5454" builtinId="44" hidden="1" customBuiltin="1"/>
    <cellStyle name="60% - Accent4" xfId="4561" builtinId="44" hidden="1" customBuiltin="1"/>
    <cellStyle name="60% - Accent4" xfId="4302" builtinId="44" hidden="1" customBuiltin="1"/>
    <cellStyle name="60% - Accent4" xfId="14143" builtinId="44" hidden="1" customBuiltin="1"/>
    <cellStyle name="60% - Accent4" xfId="6111" builtinId="44" hidden="1" customBuiltin="1"/>
    <cellStyle name="60% - Accent4" xfId="16893" builtinId="44" hidden="1" customBuiltin="1"/>
    <cellStyle name="60% - Accent4" xfId="7884" builtinId="44" hidden="1" customBuiltin="1"/>
    <cellStyle name="60% - Accent4" xfId="5520" builtinId="44" hidden="1" customBuiltin="1"/>
    <cellStyle name="60% - Accent4" xfId="16861" builtinId="44" hidden="1" customBuiltin="1"/>
    <cellStyle name="60% - Accent4" xfId="16859" builtinId="44" hidden="1" customBuiltin="1"/>
    <cellStyle name="60% - Accent4" xfId="7820" builtinId="44" hidden="1" customBuiltin="1"/>
    <cellStyle name="60% - Accent4" xfId="4908" builtinId="44" hidden="1" customBuiltin="1"/>
    <cellStyle name="60% - Accent4" xfId="14667" builtinId="44" hidden="1" customBuiltin="1"/>
    <cellStyle name="60% - Accent4" xfId="6161" builtinId="44" hidden="1" customBuiltin="1"/>
    <cellStyle name="60% - Accent4" xfId="6013" builtinId="44" hidden="1" customBuiltin="1"/>
    <cellStyle name="60% - Accent4" xfId="10993" builtinId="44" hidden="1" customBuiltin="1"/>
    <cellStyle name="60% - Accent4" xfId="12486" builtinId="44" hidden="1" customBuiltin="1"/>
    <cellStyle name="60% - Accent4" xfId="7570" builtinId="44" hidden="1" customBuiltin="1"/>
    <cellStyle name="60% - Accent4" xfId="8183" builtinId="44" hidden="1" customBuiltin="1"/>
    <cellStyle name="60% - Accent4" xfId="5272" builtinId="44" hidden="1" customBuiltin="1"/>
    <cellStyle name="60% - Accent4" xfId="7915" builtinId="44" hidden="1" customBuiltin="1"/>
    <cellStyle name="60% - Accent4" xfId="4529" builtinId="44" hidden="1" customBuiltin="1"/>
    <cellStyle name="60% - Accent4" xfId="5719" builtinId="44" hidden="1" customBuiltin="1"/>
    <cellStyle name="60% - Accent4" xfId="5846" builtinId="44" hidden="1" customBuiltin="1"/>
    <cellStyle name="60% - Accent4" xfId="6026" builtinId="44" hidden="1" customBuiltin="1"/>
    <cellStyle name="60% - Accent4" xfId="5424" builtinId="44" hidden="1" customBuiltin="1"/>
    <cellStyle name="60% - Accent4" xfId="4846" builtinId="44" hidden="1" customBuiltin="1"/>
    <cellStyle name="60% - Accent4" xfId="10961" builtinId="44" hidden="1" customBuiltin="1"/>
    <cellStyle name="60% - Accent4" xfId="16500" builtinId="44" hidden="1" customBuiltin="1"/>
    <cellStyle name="60% - Accent4" xfId="16180" builtinId="44" hidden="1" customBuiltin="1"/>
    <cellStyle name="60% - Accent4" xfId="5231" builtinId="44" hidden="1" customBuiltin="1"/>
    <cellStyle name="60% - Accent4" xfId="13976" builtinId="44" hidden="1" customBuiltin="1"/>
    <cellStyle name="60% - Accent4" xfId="17184" builtinId="44" hidden="1" customBuiltin="1"/>
    <cellStyle name="60% - Accent4" xfId="17209" builtinId="44" hidden="1" customBuiltin="1"/>
    <cellStyle name="60% - Accent4" xfId="17238" builtinId="44" hidden="1" customBuiltin="1"/>
    <cellStyle name="60% - Accent4" xfId="17289" builtinId="44" hidden="1" customBuiltin="1"/>
    <cellStyle name="60% - Accent4" xfId="17333" builtinId="44" hidden="1" customBuiltin="1"/>
    <cellStyle name="60% - Accent4" xfId="17366" builtinId="44" hidden="1" customBuiltin="1"/>
    <cellStyle name="60% - Accent4" xfId="17400" builtinId="44" hidden="1" customBuiltin="1"/>
    <cellStyle name="60% - Accent4" xfId="17433" builtinId="44" hidden="1" customBuiltin="1"/>
    <cellStyle name="60% - Accent4" xfId="17406" builtinId="44" hidden="1" customBuiltin="1"/>
    <cellStyle name="60% - Accent4" xfId="17331" builtinId="44" hidden="1" customBuiltin="1"/>
    <cellStyle name="60% - Accent4" xfId="17483" builtinId="44" hidden="1" customBuiltin="1"/>
    <cellStyle name="60% - Accent4" xfId="17540" builtinId="44" hidden="1" customBuiltin="1"/>
    <cellStyle name="60% - Accent4" xfId="17577" builtinId="44" hidden="1" customBuiltin="1"/>
    <cellStyle name="60% - Accent4" xfId="17615" builtinId="44" hidden="1" customBuiltin="1"/>
    <cellStyle name="60% - Accent4" xfId="17645" builtinId="44" hidden="1" customBuiltin="1"/>
    <cellStyle name="60% - Accent4" xfId="17676" builtinId="44" hidden="1" customBuiltin="1"/>
    <cellStyle name="60% - Accent4" xfId="17735" builtinId="44" hidden="1" customBuiltin="1"/>
    <cellStyle name="60% - Accent4" xfId="17682" builtinId="44" hidden="1" customBuiltin="1"/>
    <cellStyle name="60% - Accent4" xfId="17614" builtinId="44" hidden="1" customBuiltin="1"/>
    <cellStyle name="60% - Accent4" xfId="17779" builtinId="44" hidden="1" customBuiltin="1"/>
    <cellStyle name="60% - Accent4" xfId="17829" builtinId="44" hidden="1" customBuiltin="1"/>
    <cellStyle name="60% - Accent4" xfId="17861" builtinId="44" hidden="1" customBuiltin="1"/>
    <cellStyle name="60% - Accent4" xfId="17899" builtinId="44" hidden="1" customBuiltin="1"/>
    <cellStyle name="60% - Accent4" xfId="17929" builtinId="44" hidden="1" customBuiltin="1"/>
    <cellStyle name="60% - Accent4" xfId="17991" builtinId="44" hidden="1" customBuiltin="1"/>
    <cellStyle name="60% - Accent4" xfId="18019" builtinId="44" hidden="1" customBuiltin="1"/>
    <cellStyle name="60% - Accent4" xfId="17967" builtinId="44" hidden="1" customBuiltin="1"/>
    <cellStyle name="60% - Accent4" xfId="17898" builtinId="44" hidden="1" customBuiltin="1"/>
    <cellStyle name="60% - Accent4" xfId="18061" builtinId="44" hidden="1" customBuiltin="1"/>
    <cellStyle name="60% - Accent4" xfId="18086" builtinId="44" hidden="1" customBuiltin="1"/>
    <cellStyle name="60% - Accent4" xfId="18111" builtinId="44" hidden="1" customBuiltin="1"/>
    <cellStyle name="60% - Accent4" xfId="16717" builtinId="44" hidden="1" customBuiltin="1"/>
    <cellStyle name="60% - Accent4" xfId="17062" builtinId="44" hidden="1" customBuiltin="1"/>
    <cellStyle name="60% - Accent4" xfId="17088" builtinId="44" hidden="1" customBuiltin="1"/>
    <cellStyle name="60% - Accent4" xfId="15187" builtinId="44" hidden="1" customBuiltin="1"/>
    <cellStyle name="60% - Accent4" xfId="18285" builtinId="44" hidden="1" customBuiltin="1"/>
    <cellStyle name="60% - Accent4" xfId="18306" builtinId="44" hidden="1" customBuiltin="1"/>
    <cellStyle name="60% - Accent4" xfId="18329" builtinId="44" hidden="1" customBuiltin="1"/>
    <cellStyle name="60% - Accent4" xfId="18250" builtinId="44" hidden="1" customBuiltin="1"/>
    <cellStyle name="60% - Accent4" xfId="18412" builtinId="44" hidden="1" customBuiltin="1"/>
    <cellStyle name="60% - Accent4" xfId="18444" builtinId="44" hidden="1" customBuiltin="1"/>
    <cellStyle name="60% - Accent4" xfId="18141" builtinId="44" hidden="1" customBuiltin="1"/>
    <cellStyle name="60% - Accent4" xfId="15538" builtinId="44" hidden="1" customBuiltin="1"/>
    <cellStyle name="60% - Accent4" xfId="8378" builtinId="44" hidden="1" customBuiltin="1"/>
    <cellStyle name="60% - Accent4" xfId="16144" builtinId="44" hidden="1" customBuiltin="1"/>
    <cellStyle name="60% - Accent4" xfId="15211" builtinId="44" hidden="1" customBuiltin="1"/>
    <cellStyle name="60% - Accent4" xfId="13390" builtinId="44" hidden="1" customBuiltin="1"/>
    <cellStyle name="60% - Accent4" xfId="12786" builtinId="44" hidden="1" customBuiltin="1"/>
    <cellStyle name="60% - Accent4" xfId="11844" builtinId="44" hidden="1" customBuiltin="1"/>
    <cellStyle name="60% - Accent4" xfId="3004" builtinId="44" hidden="1" customBuiltin="1"/>
    <cellStyle name="60% - Accent4" xfId="10005" builtinId="44" hidden="1" customBuiltin="1"/>
    <cellStyle name="60% - Accent4" xfId="7420" builtinId="44" hidden="1" customBuiltin="1"/>
    <cellStyle name="60% - Accent4" xfId="2700" builtinId="44" hidden="1" customBuiltin="1"/>
    <cellStyle name="60% - Accent4" xfId="24564" builtinId="44" hidden="1" customBuiltin="1"/>
    <cellStyle name="60% - Accent4" xfId="10821" builtinId="44" hidden="1" customBuiltin="1"/>
    <cellStyle name="60% - Accent4" xfId="14129" builtinId="44" hidden="1" customBuiltin="1"/>
    <cellStyle name="60% - Accent4" xfId="7754" builtinId="44" hidden="1" customBuiltin="1"/>
    <cellStyle name="60% - Accent4" xfId="19209" builtinId="44" hidden="1" customBuiltin="1"/>
    <cellStyle name="60% - Accent4" xfId="17202" builtinId="44" hidden="1" customBuiltin="1"/>
    <cellStyle name="60% - Accent4" xfId="15418" builtinId="44" hidden="1" customBuiltin="1"/>
    <cellStyle name="60% - Accent4" xfId="11873" builtinId="44" hidden="1" customBuiltin="1"/>
    <cellStyle name="60% - Accent4" xfId="22410" builtinId="44" hidden="1" customBuiltin="1"/>
    <cellStyle name="60% - Accent4" xfId="23940" builtinId="44" hidden="1" customBuiltin="1"/>
    <cellStyle name="60% - Accent4" xfId="23155" builtinId="44" hidden="1" customBuiltin="1"/>
    <cellStyle name="60% - Accent4" xfId="5894" builtinId="44" hidden="1" customBuiltin="1"/>
    <cellStyle name="60% - Accent4" xfId="20687" builtinId="44" hidden="1" customBuiltin="1"/>
    <cellStyle name="60% - Accent4" xfId="24356" builtinId="44" hidden="1" customBuiltin="1"/>
    <cellStyle name="60% - Accent4" xfId="27781" builtinId="44" hidden="1" customBuiltin="1"/>
    <cellStyle name="60% - Accent4" xfId="27786" builtinId="44" hidden="1" customBuiltin="1"/>
    <cellStyle name="60% - Accent4" xfId="27715" builtinId="44" hidden="1" customBuiltin="1"/>
    <cellStyle name="60% - Accent4" xfId="27856" builtinId="44" hidden="1" customBuiltin="1"/>
    <cellStyle name="60% - Accent4" xfId="27902" builtinId="44" hidden="1" customBuiltin="1"/>
    <cellStyle name="60% - Accent4" xfId="27967" builtinId="44" hidden="1" customBuiltin="1"/>
    <cellStyle name="60% - Accent4" xfId="27996" builtinId="44" hidden="1" customBuiltin="1"/>
    <cellStyle name="60% - Accent4" xfId="28027" builtinId="44" hidden="1" customBuiltin="1"/>
    <cellStyle name="60% - Accent4" xfId="28082" builtinId="44" hidden="1" customBuiltin="1"/>
    <cellStyle name="60% - Accent4" xfId="28032" builtinId="44" hidden="1" customBuiltin="1"/>
    <cellStyle name="60% - Accent4" xfId="27966" builtinId="44" hidden="1" customBuiltin="1"/>
    <cellStyle name="60% - Accent4" xfId="28118" builtinId="44" hidden="1" customBuiltin="1"/>
    <cellStyle name="60% - Accent4" xfId="28139" builtinId="44" hidden="1" customBuiltin="1"/>
    <cellStyle name="60% - Accent4" xfId="28160" builtinId="44" hidden="1" customBuiltin="1"/>
    <cellStyle name="60% - Accent4" xfId="28252" builtinId="44" hidden="1" customBuiltin="1"/>
    <cellStyle name="60% - Accent4" xfId="28283" builtinId="44" hidden="1" customBuiltin="1"/>
    <cellStyle name="60% - Accent4" xfId="28338" builtinId="44" hidden="1" customBuiltin="1"/>
    <cellStyle name="60% - Accent4" xfId="26544" builtinId="44" hidden="1" customBuiltin="1"/>
    <cellStyle name="60% - Accent4" xfId="25243" builtinId="44" hidden="1" customBuiltin="1"/>
    <cellStyle name="60% - Accent4" xfId="25125" builtinId="44" hidden="1" customBuiltin="1"/>
    <cellStyle name="60% - Accent4" xfId="25283" builtinId="44" hidden="1" customBuiltin="1"/>
    <cellStyle name="60% - Accent4" xfId="25331" builtinId="44" hidden="1" customBuiltin="1"/>
    <cellStyle name="60% - Accent4" xfId="25361" builtinId="44" hidden="1" customBuiltin="1"/>
    <cellStyle name="60% - Accent4" xfId="25397" builtinId="44" hidden="1" customBuiltin="1"/>
    <cellStyle name="60% - Accent4" xfId="25427" builtinId="44" hidden="1" customBuiltin="1"/>
    <cellStyle name="60% - Accent4" xfId="25486" builtinId="44" hidden="1" customBuiltin="1"/>
    <cellStyle name="60% - Accent4" xfId="25514" builtinId="44" hidden="1" customBuiltin="1"/>
    <cellStyle name="60% - Accent4" xfId="25464" builtinId="44" hidden="1" customBuiltin="1"/>
    <cellStyle name="60% - Accent4" xfId="25396" builtinId="44" hidden="1" customBuiltin="1"/>
    <cellStyle name="60% - Accent4" xfId="25531" builtinId="44" hidden="1" customBuiltin="1"/>
    <cellStyle name="60% - Accent4" xfId="25555" builtinId="44" hidden="1" customBuiltin="1"/>
    <cellStyle name="60% - Accent4" xfId="25578" builtinId="44" hidden="1" customBuiltin="1"/>
    <cellStyle name="60% - Accent4" xfId="17012" builtinId="44" hidden="1" customBuiltin="1"/>
    <cellStyle name="60% - Accent4" xfId="23449" builtinId="44" hidden="1" customBuiltin="1"/>
    <cellStyle name="60% - Accent4" xfId="20107" builtinId="44" hidden="1" customBuiltin="1"/>
    <cellStyle name="60% - Accent4" xfId="5154" builtinId="44" hidden="1" customBuiltin="1"/>
    <cellStyle name="60% - Accent4" xfId="4563" builtinId="44" hidden="1" customBuiltin="1"/>
    <cellStyle name="60% - Accent4" xfId="25304" builtinId="44" hidden="1" customBuiltin="1"/>
    <cellStyle name="60% - Accent4" xfId="14544" builtinId="44" hidden="1" customBuiltin="1"/>
    <cellStyle name="60% - Accent4" xfId="20473" builtinId="44" hidden="1" customBuiltin="1"/>
    <cellStyle name="60% - Accent4" xfId="23308" builtinId="44" hidden="1" customBuiltin="1"/>
    <cellStyle name="60% - Accent4" xfId="23684" builtinId="44" hidden="1" customBuiltin="1"/>
    <cellStyle name="60% - Accent4" xfId="17067" builtinId="44" hidden="1" customBuiltin="1"/>
    <cellStyle name="60% - Accent4" xfId="17712" builtinId="44" hidden="1" customBuiltin="1"/>
    <cellStyle name="60% - Accent4" xfId="25630" builtinId="44" hidden="1" customBuiltin="1"/>
    <cellStyle name="60% - Accent4" xfId="4319" builtinId="44" hidden="1" customBuiltin="1"/>
    <cellStyle name="60% - Accent4" xfId="25693" builtinId="44" hidden="1" customBuiltin="1"/>
    <cellStyle name="60% - Accent4" xfId="25729" builtinId="44" hidden="1" customBuiltin="1"/>
    <cellStyle name="60% - Accent4" xfId="25764" builtinId="44" hidden="1" customBuiltin="1"/>
    <cellStyle name="60% - Accent4" xfId="25826" builtinId="44" hidden="1" customBuiltin="1"/>
    <cellStyle name="60% - Accent4" xfId="25858" builtinId="44" hidden="1" customBuiltin="1"/>
    <cellStyle name="60% - Accent4" xfId="25924" builtinId="44" hidden="1" customBuiltin="1"/>
    <cellStyle name="60% - Accent4" xfId="25899" builtinId="44" hidden="1" customBuiltin="1"/>
    <cellStyle name="60% - Accent4" xfId="23514" builtinId="44" hidden="1" customBuiltin="1"/>
    <cellStyle name="60% - Accent4" xfId="23551" builtinId="44" hidden="1" customBuiltin="1"/>
    <cellStyle name="60% - Accent4" xfId="23575" builtinId="44" hidden="1" customBuiltin="1"/>
    <cellStyle name="60% - Accent4" xfId="23455" builtinId="44" hidden="1" customBuiltin="1"/>
    <cellStyle name="60% - Accent4" xfId="23484" builtinId="44" hidden="1" customBuiltin="1"/>
    <cellStyle name="60% - Accent4" xfId="24737" builtinId="44" hidden="1" customBuiltin="1"/>
    <cellStyle name="60% - Accent4" xfId="24781" builtinId="44" hidden="1" customBuiltin="1"/>
    <cellStyle name="60% - Accent4" xfId="24802" builtinId="44" hidden="1" customBuiltin="1"/>
    <cellStyle name="60% - Accent4" xfId="24823" builtinId="44" hidden="1" customBuiltin="1"/>
    <cellStyle name="60% - Accent4" xfId="24702" builtinId="44" hidden="1" customBuiltin="1"/>
    <cellStyle name="60% - Accent4" xfId="24862" builtinId="44" hidden="1" customBuiltin="1"/>
    <cellStyle name="60% - Accent4" xfId="24933" builtinId="44" hidden="1" customBuiltin="1"/>
    <cellStyle name="60% - Accent4" xfId="24860" builtinId="44" hidden="1" customBuiltin="1"/>
    <cellStyle name="60% - Accent4" xfId="25005" builtinId="44" hidden="1" customBuiltin="1"/>
    <cellStyle name="60% - Accent4" xfId="25056" builtinId="44" hidden="1" customBuiltin="1"/>
    <cellStyle name="60% - Accent4" xfId="25080" builtinId="44" hidden="1" customBuiltin="1"/>
    <cellStyle name="60% - Accent4" xfId="25090" builtinId="44" hidden="1" customBuiltin="1"/>
    <cellStyle name="60% - Accent4" xfId="25126" builtinId="44" hidden="1" customBuiltin="1"/>
    <cellStyle name="60% - Accent4" xfId="25156" builtinId="44" hidden="1" customBuiltin="1"/>
    <cellStyle name="60% - Accent4" xfId="7761" builtinId="44" hidden="1" customBuiltin="1"/>
    <cellStyle name="60% - Accent4" xfId="15419" builtinId="44" hidden="1" customBuiltin="1"/>
    <cellStyle name="60% - Accent4" xfId="13964" builtinId="44" hidden="1" customBuiltin="1"/>
    <cellStyle name="60% - Accent4" xfId="7896" builtinId="44" hidden="1" customBuiltin="1"/>
    <cellStyle name="60% - Accent4" xfId="11947" builtinId="44" hidden="1" customBuiltin="1"/>
    <cellStyle name="60% - Accent4" xfId="26374" builtinId="44" hidden="1" customBuiltin="1"/>
    <cellStyle name="60% - Accent4" xfId="24517" builtinId="44" hidden="1" customBuiltin="1"/>
    <cellStyle name="60% - Accent4" xfId="19665" builtinId="44" hidden="1" customBuiltin="1"/>
    <cellStyle name="60% - Accent4" xfId="19362" builtinId="44" hidden="1" customBuiltin="1"/>
    <cellStyle name="60% - Accent4" xfId="19032" builtinId="44" hidden="1" customBuiltin="1"/>
    <cellStyle name="60% - Accent4" xfId="7955" builtinId="44" hidden="1" customBuiltin="1"/>
    <cellStyle name="60% - Accent4" xfId="25955" builtinId="44" hidden="1" customBuiltin="1"/>
    <cellStyle name="60% - Accent4" xfId="26439" builtinId="44" hidden="1" customBuiltin="1"/>
    <cellStyle name="60% - Accent4" xfId="26482" builtinId="44" hidden="1" customBuiltin="1"/>
    <cellStyle name="60% - Accent4" xfId="26507" builtinId="44" hidden="1" customBuiltin="1"/>
    <cellStyle name="60% - Accent4" xfId="26707" builtinId="44" hidden="1" customBuiltin="1"/>
    <cellStyle name="60% - Accent4" xfId="26752" builtinId="44" hidden="1" customBuiltin="1"/>
    <cellStyle name="60% - Accent4" xfId="26649" builtinId="44" hidden="1" customBuiltin="1"/>
    <cellStyle name="60% - Accent4" xfId="26811" builtinId="44" hidden="1" customBuiltin="1"/>
    <cellStyle name="60% - Accent4" xfId="26842" builtinId="44" hidden="1" customBuiltin="1"/>
    <cellStyle name="60% - Accent4" xfId="26875" builtinId="44" hidden="1" customBuiltin="1"/>
    <cellStyle name="60% - Accent4" xfId="26880" builtinId="44" hidden="1" customBuiltin="1"/>
    <cellStyle name="60% - Accent4" xfId="26809" builtinId="44" hidden="1" customBuiltin="1"/>
    <cellStyle name="60% - Accent4" xfId="26951" builtinId="44" hidden="1" customBuiltin="1"/>
    <cellStyle name="60% - Accent4" xfId="26976" builtinId="44" hidden="1" customBuiltin="1"/>
    <cellStyle name="60% - Accent4" xfId="26998" builtinId="44" hidden="1" customBuiltin="1"/>
    <cellStyle name="60% - Accent4" xfId="27019" builtinId="44" hidden="1" customBuiltin="1"/>
    <cellStyle name="60% - Accent4" xfId="27065" builtinId="44" hidden="1" customBuiltin="1"/>
    <cellStyle name="60% - Accent4" xfId="27094" builtinId="44" hidden="1" customBuiltin="1"/>
    <cellStyle name="60% - Accent4" xfId="27153" builtinId="44" hidden="1" customBuiltin="1"/>
    <cellStyle name="60% - Accent4" xfId="27181" builtinId="44" hidden="1" customBuiltin="1"/>
    <cellStyle name="60% - Accent4" xfId="27064" builtinId="44" hidden="1" customBuiltin="1"/>
    <cellStyle name="60% - Accent4" xfId="27217" builtinId="44" hidden="1" customBuiltin="1"/>
    <cellStyle name="60% - Accent4" xfId="27239" builtinId="44" hidden="1" customBuiltin="1"/>
    <cellStyle name="60% - Accent4" xfId="27260" builtinId="44" hidden="1" customBuiltin="1"/>
    <cellStyle name="60% - Accent4" xfId="27290" builtinId="44" hidden="1" customBuiltin="1"/>
    <cellStyle name="60% - Accent4" xfId="27354" builtinId="44" hidden="1" customBuiltin="1"/>
    <cellStyle name="60% - Accent4" xfId="27385" builtinId="44" hidden="1" customBuiltin="1"/>
    <cellStyle name="60% - Accent4" xfId="27413" builtinId="44" hidden="1" customBuiltin="1"/>
    <cellStyle name="60% - Accent4" xfId="27390" builtinId="44" hidden="1" customBuiltin="1"/>
    <cellStyle name="60% - Accent4" xfId="27324" builtinId="44" hidden="1" customBuiltin="1"/>
    <cellStyle name="60% - Accent4" xfId="27455" builtinId="44" hidden="1" customBuiltin="1"/>
    <cellStyle name="60% - Accent4" xfId="27499" builtinId="44" hidden="1" customBuiltin="1"/>
    <cellStyle name="60% - Accent4" xfId="27520" builtinId="44" hidden="1" customBuiltin="1"/>
    <cellStyle name="60% - Accent4" xfId="26601" builtinId="44" hidden="1" customBuiltin="1"/>
    <cellStyle name="60% - Accent4" xfId="26599" builtinId="44" hidden="1" customBuiltin="1"/>
    <cellStyle name="60% - Accent4" xfId="26490" builtinId="44" hidden="1" customBuiltin="1"/>
    <cellStyle name="60% - Accent4" xfId="26518" builtinId="44" hidden="1" customBuiltin="1"/>
    <cellStyle name="60% - Accent4" xfId="27594" builtinId="44" hidden="1" customBuiltin="1"/>
    <cellStyle name="60% - Accent4" xfId="27615" builtinId="44" hidden="1" customBuiltin="1"/>
    <cellStyle name="60% - Accent4" xfId="27638" builtinId="44" hidden="1" customBuiltin="1"/>
    <cellStyle name="60% - Accent4" xfId="27559" builtinId="44" hidden="1" customBuiltin="1"/>
    <cellStyle name="60% - Accent4" xfId="27717" builtinId="44" hidden="1" customBuiltin="1"/>
    <cellStyle name="60% - Accent4" xfId="27748" builtinId="44" hidden="1" customBuiltin="1"/>
    <cellStyle name="60% - Accent4" xfId="19902" builtinId="44" hidden="1" customBuiltin="1"/>
    <cellStyle name="60% - Accent4" xfId="19748" builtinId="44" hidden="1" customBuiltin="1"/>
    <cellStyle name="60% - Accent4" xfId="20425" builtinId="44" hidden="1" customBuiltin="1"/>
    <cellStyle name="60% - Accent4" xfId="20893" builtinId="44" hidden="1" customBuiltin="1"/>
    <cellStyle name="60% - Accent4" xfId="22287" builtinId="44" hidden="1" customBuiltin="1"/>
    <cellStyle name="60% - Accent4" xfId="21877" builtinId="44" hidden="1" customBuiltin="1"/>
    <cellStyle name="60% - Accent4" xfId="21171" builtinId="44" hidden="1" customBuiltin="1"/>
    <cellStyle name="60% - Accent4" xfId="24447" builtinId="44" hidden="1" customBuiltin="1"/>
    <cellStyle name="60% - Accent4" xfId="20485" builtinId="44" hidden="1" customBuiltin="1"/>
    <cellStyle name="60% - Accent4" xfId="25825" builtinId="44" hidden="1" customBuiltin="1"/>
    <cellStyle name="60% - Accent4" xfId="26014" builtinId="44" hidden="1" customBuiltin="1"/>
    <cellStyle name="60% - Accent4" xfId="26050" builtinId="44" hidden="1" customBuiltin="1"/>
    <cellStyle name="60% - Accent4" xfId="26215" builtinId="44" hidden="1" customBuiltin="1"/>
    <cellStyle name="60% - Accent4" xfId="26244" builtinId="44" hidden="1" customBuiltin="1"/>
    <cellStyle name="60% - Accent4" xfId="26272" builtinId="44" hidden="1" customBuiltin="1"/>
    <cellStyle name="60% - Accent4" xfId="26220" builtinId="44" hidden="1" customBuiltin="1"/>
    <cellStyle name="60% - Accent4" xfId="26286" builtinId="44" hidden="1" customBuiltin="1"/>
    <cellStyle name="60% - Accent4" xfId="26308" builtinId="44" hidden="1" customBuiltin="1"/>
    <cellStyle name="60% - Accent4" xfId="26331" builtinId="44" hidden="1" customBuiltin="1"/>
    <cellStyle name="60% - Accent4" xfId="26352" builtinId="44" hidden="1" customBuiltin="1"/>
    <cellStyle name="60% - Accent4" xfId="26417" builtinId="44" hidden="1" customBuiltin="1"/>
    <cellStyle name="60% - Accent4" xfId="15535" builtinId="44" hidden="1" customBuiltin="1"/>
    <cellStyle name="60% - Accent4" xfId="14451" builtinId="44" hidden="1" customBuiltin="1"/>
    <cellStyle name="60% - Accent4" xfId="13128" builtinId="44" hidden="1" customBuiltin="1"/>
    <cellStyle name="60% - Accent4" xfId="12622" builtinId="44" hidden="1" customBuiltin="1"/>
    <cellStyle name="60% - Accent4" xfId="11781" builtinId="44" hidden="1" customBuiltin="1"/>
    <cellStyle name="60% - Accent4" xfId="3931" builtinId="44" hidden="1" customBuiltin="1"/>
    <cellStyle name="60% - Accent4" xfId="28189" builtinId="44" hidden="1" customBuiltin="1"/>
    <cellStyle name="60% - Accent4" xfId="20234" builtinId="44" hidden="1" customBuiltin="1"/>
    <cellStyle name="60% - Accent4" xfId="19937" builtinId="44" hidden="1" customBuiltin="1"/>
    <cellStyle name="60% - Accent4" xfId="20007" builtinId="44" hidden="1" customBuiltin="1"/>
    <cellStyle name="60% - Accent4" xfId="13943" builtinId="44" hidden="1" customBuiltin="1"/>
    <cellStyle name="60% - Accent4" xfId="19001" builtinId="44" hidden="1" customBuiltin="1"/>
    <cellStyle name="60% - Accent4" xfId="17090" builtinId="44" hidden="1" customBuiltin="1"/>
    <cellStyle name="60% - Accent4" xfId="17141" builtinId="44" hidden="1" customBuiltin="1"/>
    <cellStyle name="60% - Accent4" xfId="14608" builtinId="44" hidden="1" customBuiltin="1"/>
    <cellStyle name="60% - Accent4" xfId="16476" builtinId="44" hidden="1" customBuiltin="1"/>
    <cellStyle name="60% - Accent4" xfId="19133" builtinId="44" hidden="1" customBuiltin="1"/>
    <cellStyle name="60% - Accent4" xfId="19156" builtinId="44" hidden="1" customBuiltin="1"/>
    <cellStyle name="60% - Accent4" xfId="14280" builtinId="44" hidden="1" customBuiltin="1"/>
    <cellStyle name="60% - Accent4" xfId="19108" builtinId="44" hidden="1" customBuiltin="1"/>
    <cellStyle name="60% - Accent4" xfId="18970" builtinId="44" hidden="1" customBuiltin="1"/>
    <cellStyle name="60% - Accent4" xfId="5250" builtinId="44" hidden="1" customBuiltin="1"/>
    <cellStyle name="60% - Accent4" xfId="26084" builtinId="44" hidden="1" customBuiltin="1"/>
    <cellStyle name="60% - Accent4" xfId="27680" builtinId="44" hidden="1" customBuiltin="1"/>
    <cellStyle name="60% - Accent4" xfId="27325" builtinId="44" hidden="1" customBuiltin="1"/>
    <cellStyle name="60% - Accent4" xfId="26154" builtinId="44" hidden="1" customBuiltin="1"/>
    <cellStyle name="60% - Accent4" xfId="23577" builtinId="44" hidden="1" customBuiltin="1"/>
    <cellStyle name="60% - Accent4" xfId="28310" builtinId="44" hidden="1" customBuiltin="1"/>
    <cellStyle name="60% - Accent4" xfId="20961" builtinId="44" hidden="1" customBuiltin="1"/>
    <cellStyle name="60% - Accent4" xfId="21079" builtinId="44" hidden="1" customBuiltin="1"/>
    <cellStyle name="60% - Accent4" xfId="21102" builtinId="44" hidden="1" customBuiltin="1"/>
    <cellStyle name="60% - Accent4" xfId="21133" builtinId="44" hidden="1" customBuiltin="1"/>
    <cellStyle name="60% - Accent4" xfId="21201" builtinId="44" hidden="1" customBuiltin="1"/>
    <cellStyle name="60% - Accent4" xfId="21262" builtinId="44" hidden="1" customBuiltin="1"/>
    <cellStyle name="60% - Accent4" xfId="21290" builtinId="44" hidden="1" customBuiltin="1"/>
    <cellStyle name="60% - Accent4" xfId="21239" builtinId="44" hidden="1" customBuiltin="1"/>
    <cellStyle name="60% - Accent4" xfId="20468" builtinId="44" hidden="1" customBuiltin="1"/>
    <cellStyle name="60% - Accent4" xfId="20521" builtinId="44" hidden="1" customBuiltin="1"/>
    <cellStyle name="60% - Accent4" xfId="20547" builtinId="44" hidden="1" customBuiltin="1"/>
    <cellStyle name="60% - Accent4" xfId="20572" builtinId="44" hidden="1" customBuiltin="1"/>
    <cellStyle name="60% - Accent4" xfId="20615" builtinId="44" hidden="1" customBuiltin="1"/>
    <cellStyle name="60% - Accent4" xfId="20648" builtinId="44" hidden="1" customBuiltin="1"/>
    <cellStyle name="60% - Accent4" xfId="20681" builtinId="44" hidden="1" customBuiltin="1"/>
    <cellStyle name="60% - Accent4" xfId="20147" builtinId="44" hidden="1" customBuiltin="1"/>
    <cellStyle name="60% - Accent4" xfId="20168" builtinId="44" hidden="1" customBuiltin="1"/>
    <cellStyle name="60% - Accent4" xfId="20191" builtinId="44" hidden="1" customBuiltin="1"/>
    <cellStyle name="60% - Accent4" xfId="20213" builtinId="44" hidden="1" customBuiltin="1"/>
    <cellStyle name="60% - Accent4" xfId="22345" builtinId="44" hidden="1" customBuiltin="1"/>
    <cellStyle name="60% - Accent4" xfId="5570" builtinId="44" hidden="1" customBuiltin="1"/>
    <cellStyle name="60% - Accent4" xfId="4645" builtinId="44" hidden="1" customBuiltin="1"/>
    <cellStyle name="60% - Accent4" xfId="22462" builtinId="44" hidden="1" customBuiltin="1"/>
    <cellStyle name="60% - Accent4" xfId="21022" builtinId="44" hidden="1" customBuiltin="1"/>
    <cellStyle name="60% - Accent4" xfId="22526" builtinId="44" hidden="1" customBuiltin="1"/>
    <cellStyle name="60% - Accent4" xfId="22563" builtinId="44" hidden="1" customBuiltin="1"/>
    <cellStyle name="60% - Accent4" xfId="22598" builtinId="44" hidden="1" customBuiltin="1"/>
    <cellStyle name="60% - Accent4" xfId="22615" builtinId="44" hidden="1" customBuiltin="1"/>
    <cellStyle name="60% - Accent4" xfId="22692" builtinId="44" hidden="1" customBuiltin="1"/>
    <cellStyle name="60% - Accent4" xfId="22726" builtinId="44" hidden="1" customBuiltin="1"/>
    <cellStyle name="60% - Accent4" xfId="22758" builtinId="44" hidden="1" customBuiltin="1"/>
    <cellStyle name="60% - Accent4" xfId="22789" builtinId="44" hidden="1" customBuiltin="1"/>
    <cellStyle name="60% - Accent4" xfId="22733" builtinId="44" hidden="1" customBuiltin="1"/>
    <cellStyle name="60% - Accent4" xfId="22659" builtinId="44" hidden="1" customBuiltin="1"/>
    <cellStyle name="60% - Accent4" xfId="22848" builtinId="44" hidden="1" customBuiltin="1"/>
    <cellStyle name="60% - Accent4" xfId="22957" builtinId="44" hidden="1" customBuiltin="1"/>
    <cellStyle name="60% - Accent4" xfId="23002" builtinId="44" hidden="1" customBuiltin="1"/>
    <cellStyle name="60% - Accent4" xfId="23068" builtinId="44" hidden="1" customBuiltin="1"/>
    <cellStyle name="60% - Accent4" xfId="23100" builtinId="44" hidden="1" customBuiltin="1"/>
    <cellStyle name="60% - Accent4" xfId="23131" builtinId="44" hidden="1" customBuiltin="1"/>
    <cellStyle name="60% - Accent4" xfId="23075" builtinId="44" hidden="1" customBuiltin="1"/>
    <cellStyle name="60% - Accent4" xfId="23001" builtinId="44" hidden="1" customBuiltin="1"/>
    <cellStyle name="60% - Accent4" xfId="23190" builtinId="44" hidden="1" customBuiltin="1"/>
    <cellStyle name="60% - Accent4" xfId="23226" builtinId="44" hidden="1" customBuiltin="1"/>
    <cellStyle name="60% - Accent4" xfId="23260" builtinId="44" hidden="1" customBuiltin="1"/>
    <cellStyle name="60% - Accent4" xfId="23355" builtinId="44" hidden="1" customBuiltin="1"/>
    <cellStyle name="60% - Accent4" xfId="23376" builtinId="44" hidden="1" customBuiltin="1"/>
    <cellStyle name="60% - Accent4" xfId="23399" builtinId="44" hidden="1" customBuiltin="1"/>
    <cellStyle name="60% - Accent4" xfId="23442" builtinId="44" hidden="1" customBuiltin="1"/>
    <cellStyle name="60% - Accent4" xfId="23473" builtinId="44" hidden="1" customBuiltin="1"/>
    <cellStyle name="60% - Accent4" xfId="23745" builtinId="44" hidden="1" customBuiltin="1"/>
    <cellStyle name="60% - Accent4" xfId="23769" builtinId="44" hidden="1" customBuiltin="1"/>
    <cellStyle name="60% - Accent4" xfId="23627" builtinId="44" hidden="1" customBuiltin="1"/>
    <cellStyle name="60% - Accent4" xfId="23811" builtinId="44" hidden="1" customBuiltin="1"/>
    <cellStyle name="60% - Accent4" xfId="23844" builtinId="44" hidden="1" customBuiltin="1"/>
    <cellStyle name="60% - Accent4" xfId="23877" builtinId="44" hidden="1" customBuiltin="1"/>
    <cellStyle name="60% - Accent4" xfId="23883" builtinId="44" hidden="1" customBuiltin="1"/>
    <cellStyle name="60% - Accent4" xfId="23957" builtinId="44" hidden="1" customBuiltin="1"/>
    <cellStyle name="60% - Accent4" xfId="28416" builtinId="44" hidden="1" customBuiltin="1"/>
    <cellStyle name="60% - Accent4" xfId="28437" builtinId="44" hidden="1" customBuiltin="1"/>
    <cellStyle name="60% - Accent4" xfId="28096" builtinId="44" hidden="1" customBuiltin="1"/>
    <cellStyle name="60% - Accent4" xfId="27811" builtinId="44" hidden="1" customBuiltin="1"/>
    <cellStyle name="60% - Accent4" xfId="27541" builtinId="44" hidden="1" customBuiltin="1"/>
    <cellStyle name="60% - Accent4" xfId="27195" builtinId="44" hidden="1" customBuiltin="1"/>
    <cellStyle name="60% - Accent4" xfId="26396" builtinId="44" hidden="1" customBuiltin="1"/>
    <cellStyle name="60% - Accent4" xfId="25215" builtinId="44" hidden="1" customBuiltin="1"/>
    <cellStyle name="60% - Accent4" xfId="22225" builtinId="44" hidden="1" customBuiltin="1"/>
    <cellStyle name="60% - Accent4" xfId="22362" builtinId="44" hidden="1" customBuiltin="1"/>
    <cellStyle name="60% - Accent4" xfId="22387" builtinId="44" hidden="1" customBuiltin="1"/>
    <cellStyle name="60% - Accent4" xfId="20244" builtinId="44" hidden="1" customBuiltin="1"/>
    <cellStyle name="60% - Accent4" xfId="4699" builtinId="44" hidden="1" customBuiltin="1"/>
    <cellStyle name="60% - Accent4" xfId="5031" builtinId="44" hidden="1" customBuiltin="1"/>
    <cellStyle name="60% - Accent4" xfId="7583" builtinId="44" hidden="1" customBuiltin="1"/>
    <cellStyle name="60% - Accent4" xfId="6177" builtinId="44" hidden="1" customBuiltin="1"/>
    <cellStyle name="60% - Accent4" xfId="22131" builtinId="44" hidden="1" customBuiltin="1"/>
    <cellStyle name="60% - Accent4" xfId="17036" builtinId="44" hidden="1" customBuiltin="1"/>
    <cellStyle name="60% - Accent4" xfId="7838" builtinId="44" hidden="1" customBuiltin="1"/>
    <cellStyle name="60% - Accent4" xfId="17189" builtinId="44" hidden="1" customBuiltin="1"/>
    <cellStyle name="60% - Accent4" xfId="16284" builtinId="44" hidden="1" customBuiltin="1"/>
    <cellStyle name="60% - Accent4" xfId="14344" builtinId="44" hidden="1" customBuiltin="1"/>
    <cellStyle name="60% - Accent4" xfId="5502" builtinId="44" hidden="1" customBuiltin="1"/>
    <cellStyle name="60% - Accent4" xfId="12654" builtinId="44" hidden="1" customBuiltin="1"/>
    <cellStyle name="60% - Accent4" xfId="8097" builtinId="44" hidden="1" customBuiltin="1"/>
    <cellStyle name="60% - Accent4" xfId="24418" builtinId="44" hidden="1" customBuiltin="1"/>
    <cellStyle name="60% - Accent4" xfId="28288" builtinId="44" hidden="1" customBuiltin="1"/>
    <cellStyle name="60% - Accent4" xfId="28352" builtinId="44" hidden="1" customBuiltin="1"/>
    <cellStyle name="60% - Accent4" xfId="28395" builtinId="44" hidden="1" customBuiltin="1"/>
    <cellStyle name="60% - Accent4" xfId="17744" builtinId="44" hidden="1" customBuiltin="1"/>
    <cellStyle name="60% - Accent4" xfId="18875" builtinId="44" hidden="1" customBuiltin="1"/>
    <cellStyle name="60% - Accent4" xfId="18588" builtinId="44" hidden="1" customBuiltin="1"/>
    <cellStyle name="60% - Accent4" xfId="17805" builtinId="44" hidden="1" customBuiltin="1"/>
    <cellStyle name="60% - Accent4" xfId="23809" builtinId="44" hidden="1" customBuiltin="1"/>
    <cellStyle name="60% - Accent4" xfId="24424" builtinId="44" hidden="1" customBuiltin="1"/>
    <cellStyle name="60% - Accent4" xfId="24492" builtinId="44" hidden="1" customBuiltin="1"/>
    <cellStyle name="60% - Accent4" xfId="23691" builtinId="44" hidden="1" customBuiltin="1"/>
    <cellStyle name="60% - Accent4" xfId="21307" builtinId="44" hidden="1" customBuiltin="1"/>
    <cellStyle name="60% - Accent4" xfId="21357" builtinId="44" hidden="1" customBuiltin="1"/>
    <cellStyle name="60% - Accent4" xfId="20374" builtinId="44" hidden="1" customBuiltin="1"/>
    <cellStyle name="60% - Accent4" xfId="20310" builtinId="44" hidden="1" customBuiltin="1"/>
    <cellStyle name="60% - Accent4" xfId="20347" builtinId="44" hidden="1" customBuiltin="1"/>
    <cellStyle name="60% - Accent4" xfId="20372" builtinId="44" hidden="1" customBuiltin="1"/>
    <cellStyle name="60% - Accent4" xfId="20279" builtinId="44" hidden="1" customBuiltin="1"/>
    <cellStyle name="60% - Accent4" xfId="21554" builtinId="44" hidden="1" customBuiltin="1"/>
    <cellStyle name="60% - Accent4" xfId="21575" builtinId="44" hidden="1" customBuiltin="1"/>
    <cellStyle name="60% - Accent4" xfId="21598" builtinId="44" hidden="1" customBuiltin="1"/>
    <cellStyle name="60% - Accent4" xfId="21619" builtinId="44" hidden="1" customBuiltin="1"/>
    <cellStyle name="60% - Accent4" xfId="21640" builtinId="44" hidden="1" customBuiltin="1"/>
    <cellStyle name="60% - Accent4" xfId="21519" builtinId="44" hidden="1" customBuiltin="1"/>
    <cellStyle name="60% - Accent4" xfId="21713" builtinId="44" hidden="1" customBuiltin="1"/>
    <cellStyle name="60% - Accent4" xfId="21746" builtinId="44" hidden="1" customBuiltin="1"/>
    <cellStyle name="60% - Accent4" xfId="21753" builtinId="44" hidden="1" customBuiltin="1"/>
    <cellStyle name="60% - Accent4" xfId="21679" builtinId="44" hidden="1" customBuiltin="1"/>
    <cellStyle name="60% - Accent4" xfId="21853" builtinId="44" hidden="1" customBuiltin="1"/>
    <cellStyle name="60% - Accent4" xfId="21901" builtinId="44" hidden="1" customBuiltin="1"/>
    <cellStyle name="60% - Accent4" xfId="21912" builtinId="44" hidden="1" customBuiltin="1"/>
    <cellStyle name="60% - Accent4" xfId="21950" builtinId="44" hidden="1" customBuiltin="1"/>
    <cellStyle name="60% - Accent4" xfId="21980" builtinId="44" hidden="1" customBuiltin="1"/>
    <cellStyle name="60% - Accent4" xfId="22011" builtinId="44" hidden="1" customBuiltin="1"/>
    <cellStyle name="60% - Accent4" xfId="22040" builtinId="44" hidden="1" customBuiltin="1"/>
    <cellStyle name="60% - Accent4" xfId="22068" builtinId="44" hidden="1" customBuiltin="1"/>
    <cellStyle name="60% - Accent4" xfId="22018" builtinId="44" hidden="1" customBuiltin="1"/>
    <cellStyle name="60% - Accent4" xfId="22109" builtinId="44" hidden="1" customBuiltin="1"/>
    <cellStyle name="60% - Accent4" xfId="22134" builtinId="44" hidden="1" customBuiltin="1"/>
    <cellStyle name="60% - Accent4" xfId="22158" builtinId="44" hidden="1" customBuiltin="1"/>
    <cellStyle name="60% - Accent4" xfId="22226" builtinId="44" hidden="1" customBuiltin="1"/>
    <cellStyle name="60% - Accent4" xfId="22256" builtinId="44" hidden="1" customBuiltin="1"/>
    <cellStyle name="60% - Accent4" xfId="22317" builtinId="44" hidden="1" customBuiltin="1"/>
    <cellStyle name="60% - Accent4" xfId="20613" builtinId="44" hidden="1" customBuiltin="1"/>
    <cellStyle name="60% - Accent4" xfId="20763" builtinId="44" hidden="1" customBuiltin="1"/>
    <cellStyle name="60% - Accent4" xfId="20793" builtinId="44" hidden="1" customBuiltin="1"/>
    <cellStyle name="60% - Accent4" xfId="20820" builtinId="44" hidden="1" customBuiltin="1"/>
    <cellStyle name="60% - Accent4" xfId="20844" builtinId="44" hidden="1" customBuiltin="1"/>
    <cellStyle name="60% - Accent4" xfId="20856" builtinId="44" hidden="1" customBuiltin="1"/>
    <cellStyle name="60% - Accent4" xfId="20924" builtinId="44" hidden="1" customBuiltin="1"/>
    <cellStyle name="60% - Accent4" xfId="20955" builtinId="44" hidden="1" customBuiltin="1"/>
    <cellStyle name="60% - Accent4" xfId="20985" builtinId="44" hidden="1" customBuiltin="1"/>
    <cellStyle name="60% - Accent4" xfId="21013" builtinId="44" hidden="1" customBuiltin="1"/>
    <cellStyle name="60% - Accent4" xfId="19536" builtinId="44" hidden="1" customBuiltin="1"/>
    <cellStyle name="60% - Accent4" xfId="19505" builtinId="44" hidden="1" customBuiltin="1"/>
    <cellStyle name="60% - Accent4" xfId="12660" builtinId="44" hidden="1" customBuiltin="1"/>
    <cellStyle name="60% - Accent4" xfId="24894" builtinId="44" hidden="1" customBuiltin="1"/>
    <cellStyle name="60% - Accent4" xfId="25892" builtinId="44" hidden="1" customBuiltin="1"/>
    <cellStyle name="60% - Accent4" xfId="5131" builtinId="44" hidden="1" customBuiltin="1"/>
    <cellStyle name="60% - Accent4" xfId="25032" builtinId="44" hidden="1" customBuiltin="1"/>
    <cellStyle name="60% - Accent4" xfId="28223" builtinId="44" hidden="1" customBuiltin="1"/>
    <cellStyle name="60% - Accent4" xfId="26461" builtinId="44" hidden="1" customBuiltin="1"/>
    <cellStyle name="60% - Accent4" xfId="23986" builtinId="44" hidden="1" customBuiltin="1"/>
    <cellStyle name="60% - Accent4" xfId="24035" builtinId="44" hidden="1" customBuiltin="1"/>
    <cellStyle name="60% - Accent4" xfId="24047" builtinId="44" hidden="1" customBuiltin="1"/>
    <cellStyle name="60% - Accent4" xfId="24083" builtinId="44" hidden="1" customBuiltin="1"/>
    <cellStyle name="60% - Accent4" xfId="24201" builtinId="44" hidden="1" customBuiltin="1"/>
    <cellStyle name="60% - Accent4" xfId="24150" builtinId="44" hidden="1" customBuiltin="1"/>
    <cellStyle name="60% - Accent4" xfId="24082" builtinId="44" hidden="1" customBuiltin="1"/>
    <cellStyle name="60% - Accent4" xfId="24242" builtinId="44" hidden="1" customBuiltin="1"/>
    <cellStyle name="60% - Accent4" xfId="24266" builtinId="44" hidden="1" customBuiltin="1"/>
    <cellStyle name="60% - Accent4" xfId="24289" builtinId="44" hidden="1" customBuiltin="1"/>
    <cellStyle name="60% - Accent4" xfId="24320" builtinId="44" hidden="1" customBuiltin="1"/>
    <cellStyle name="60% - Accent4" xfId="24357" builtinId="44" hidden="1" customBuiltin="1"/>
    <cellStyle name="60% - Accent4" xfId="24387" builtinId="44" hidden="1" customBuiltin="1"/>
    <cellStyle name="60% - Accent4" xfId="24475" builtinId="44" hidden="1" customBuiltin="1"/>
    <cellStyle name="60% - Accent4" xfId="14813" builtinId="44" hidden="1" customBuiltin="1"/>
    <cellStyle name="60% - Accent4" xfId="13191" builtinId="44" hidden="1" customBuiltin="1"/>
    <cellStyle name="60% - Accent4" xfId="12710" builtinId="44" hidden="1" customBuiltin="1"/>
    <cellStyle name="60% - Accent4" xfId="11738" builtinId="44" hidden="1" customBuiltin="1"/>
    <cellStyle name="60% - Accent4" xfId="2801" builtinId="44" hidden="1" customBuiltin="1"/>
    <cellStyle name="60% - Accent4" xfId="995" builtinId="44" hidden="1" customBuiltin="1"/>
    <cellStyle name="60% - Accent4" xfId="5900" builtinId="44" hidden="1" customBuiltin="1"/>
    <cellStyle name="60% - Accent4" xfId="20745" builtinId="44" hidden="1" customBuiltin="1"/>
    <cellStyle name="60% - Accent4" xfId="17513" builtinId="44" hidden="1" customBuiltin="1"/>
    <cellStyle name="60% - Accent4" xfId="19480" builtinId="44" hidden="1" customBuiltin="1"/>
    <cellStyle name="60% - Accent4" xfId="19595" builtinId="44" hidden="1" customBuiltin="1"/>
    <cellStyle name="60% - Accent4" xfId="18853" builtinId="44" hidden="1" customBuiltin="1"/>
    <cellStyle name="60% - Accent4" xfId="18558" builtinId="44" hidden="1" customBuiltin="1"/>
    <cellStyle name="60% - Accent4" xfId="17706" builtinId="44" hidden="1" customBuiltin="1"/>
    <cellStyle name="60% - Accent4" xfId="8434" builtinId="44" hidden="1" customBuiltin="1"/>
    <cellStyle name="60% - Accent4" xfId="16726" builtinId="44" hidden="1" customBuiltin="1"/>
    <cellStyle name="60% - Accent4" xfId="14432" builtinId="44" hidden="1" customBuiltin="1"/>
    <cellStyle name="60% - Accent4" xfId="18750" builtinId="44" hidden="1" customBuiltin="1"/>
    <cellStyle name="60% - Accent4" xfId="18779" builtinId="44" hidden="1" customBuiltin="1"/>
    <cellStyle name="60% - Accent4" xfId="18687" builtinId="44" hidden="1" customBuiltin="1"/>
    <cellStyle name="60% - Accent4" xfId="18719" builtinId="44" hidden="1" customBuiltin="1"/>
    <cellStyle name="60% - Accent4" xfId="18688" builtinId="44" hidden="1" customBuiltin="1"/>
    <cellStyle name="60% - Accent4 2" xfId="34064" xr:uid="{B69C9CA7-C7B1-4CAD-A3D7-CF8D7D87F6A0}"/>
    <cellStyle name="60% - Accent5" xfId="20748" builtinId="48" hidden="1" customBuiltin="1"/>
    <cellStyle name="60% - Accent5" xfId="19977" builtinId="48" hidden="1" customBuiltin="1"/>
    <cellStyle name="60% - Accent5" xfId="3731" builtinId="48" hidden="1" customBuiltin="1"/>
    <cellStyle name="60% - Accent5" xfId="6551" builtinId="48" hidden="1" customBuiltin="1"/>
    <cellStyle name="60% - Accent5" xfId="3786" builtinId="48" hidden="1" customBuiltin="1"/>
    <cellStyle name="60% - Accent5" xfId="3222" builtinId="48" hidden="1" customBuiltin="1"/>
    <cellStyle name="60% - Accent5" xfId="8685" builtinId="48" hidden="1" customBuiltin="1"/>
    <cellStyle name="60% - Accent5" xfId="21382" builtinId="48" hidden="1" customBuiltin="1"/>
    <cellStyle name="60% - Accent5" xfId="27751" builtinId="48" hidden="1" customBuiltin="1"/>
    <cellStyle name="60% - Accent5" xfId="27444" builtinId="48" hidden="1" customBuiltin="1"/>
    <cellStyle name="60% - Accent5" xfId="27000" builtinId="48" hidden="1" customBuiltin="1"/>
    <cellStyle name="60% - Accent5" xfId="26419" builtinId="48" hidden="1" customBuiltin="1"/>
    <cellStyle name="60% - Accent5" xfId="8402" builtinId="48" hidden="1" customBuiltin="1"/>
    <cellStyle name="60% - Accent5" xfId="10237" builtinId="48" hidden="1" customBuiltin="1"/>
    <cellStyle name="60% - Accent5" xfId="7078" builtinId="48" hidden="1" customBuiltin="1"/>
    <cellStyle name="60% - Accent5" xfId="417" builtinId="48" hidden="1" customBuiltin="1"/>
    <cellStyle name="60% - Accent5" xfId="663" builtinId="48" hidden="1" customBuiltin="1"/>
    <cellStyle name="60% - Accent5" xfId="697" builtinId="48" hidden="1" customBuiltin="1"/>
    <cellStyle name="60% - Accent5" xfId="769" builtinId="48" hidden="1" customBuiltin="1"/>
    <cellStyle name="60% - Accent5" xfId="803" builtinId="48" hidden="1" customBuiltin="1"/>
    <cellStyle name="60% - Accent5" xfId="802" builtinId="48" hidden="1" customBuiltin="1"/>
    <cellStyle name="60% - Accent5" xfId="828" builtinId="48" hidden="1" customBuiltin="1"/>
    <cellStyle name="60% - Accent5" xfId="278" builtinId="48" hidden="1" customBuiltin="1"/>
    <cellStyle name="60% - Accent5" xfId="315" builtinId="48" hidden="1" customBuiltin="1"/>
    <cellStyle name="60% - Accent5" xfId="349" builtinId="48" hidden="1" customBuiltin="1"/>
    <cellStyle name="60% - Accent5" xfId="384" builtinId="48" hidden="1" customBuiltin="1"/>
    <cellStyle name="60% - Accent5" xfId="472" builtinId="48" hidden="1" customBuiltin="1"/>
    <cellStyle name="60% - Accent5" xfId="506" builtinId="48" hidden="1" customBuiltin="1"/>
    <cellStyle name="60% - Accent5" xfId="207" builtinId="48" hidden="1" customBuiltin="1"/>
    <cellStyle name="60% - Accent5" xfId="87" builtinId="48" hidden="1" customBuiltin="1"/>
    <cellStyle name="60% - Accent5" xfId="122" builtinId="48" hidden="1" customBuiltin="1"/>
    <cellStyle name="60% - Accent5" xfId="39" builtinId="48" hidden="1" customBuiltin="1"/>
    <cellStyle name="60% - Accent5" xfId="165" builtinId="48" hidden="1" customBuiltin="1"/>
    <cellStyle name="60% - Accent5" xfId="2728" builtinId="48" hidden="1" customBuiltin="1"/>
    <cellStyle name="60% - Accent5" xfId="1634" builtinId="48" hidden="1" customBuiltin="1"/>
    <cellStyle name="60% - Accent5" xfId="28162" builtinId="48" hidden="1" customBuiltin="1"/>
    <cellStyle name="60% - Accent5" xfId="27522" builtinId="48" hidden="1" customBuiltin="1"/>
    <cellStyle name="60% - Accent5" xfId="26654" builtinId="48" hidden="1" customBuiltin="1"/>
    <cellStyle name="60% - Accent5" xfId="10540" builtinId="48" hidden="1" customBuiltin="1"/>
    <cellStyle name="60% - Accent5" xfId="9769" builtinId="48" hidden="1" customBuiltin="1"/>
    <cellStyle name="60% - Accent5" xfId="8998" builtinId="48" hidden="1" customBuiltin="1"/>
    <cellStyle name="60% - Accent5" xfId="21879" builtinId="48" hidden="1" customBuiltin="1"/>
    <cellStyle name="60% - Accent5" xfId="21104" builtinId="48" hidden="1" customBuiltin="1"/>
    <cellStyle name="60% - Accent5" xfId="20042" builtinId="48" hidden="1" customBuiltin="1"/>
    <cellStyle name="60% - Accent5" xfId="18483" builtinId="48" hidden="1" customBuiltin="1"/>
    <cellStyle name="60% - Accent5" xfId="22793" builtinId="48" hidden="1" customBuiltin="1"/>
    <cellStyle name="60% - Accent5" xfId="22792" builtinId="48" hidden="1" customBuiltin="1"/>
    <cellStyle name="60% - Accent5" xfId="22817" builtinId="48" hidden="1" customBuiltin="1"/>
    <cellStyle name="60% - Accent5" xfId="22888" builtinId="48" hidden="1" customBuiltin="1"/>
    <cellStyle name="60% - Accent5" xfId="22960" builtinId="48" hidden="1" customBuiltin="1"/>
    <cellStyle name="60% - Accent5" xfId="23006" builtinId="48" hidden="1" customBuiltin="1"/>
    <cellStyle name="60% - Accent5" xfId="23038" builtinId="48" hidden="1" customBuiltin="1"/>
    <cellStyle name="60% - Accent5" xfId="23072" builtinId="48" hidden="1" customBuiltin="1"/>
    <cellStyle name="60% - Accent5" xfId="23104" builtinId="48" hidden="1" customBuiltin="1"/>
    <cellStyle name="60% - Accent5" xfId="23135" builtinId="48" hidden="1" customBuiltin="1"/>
    <cellStyle name="60% - Accent5" xfId="23194" builtinId="48" hidden="1" customBuiltin="1"/>
    <cellStyle name="60% - Accent5" xfId="23230" builtinId="48" hidden="1" customBuiltin="1"/>
    <cellStyle name="60% - Accent5" xfId="23264" builtinId="48" hidden="1" customBuiltin="1"/>
    <cellStyle name="60% - Accent5" xfId="23291" builtinId="48" hidden="1" customBuiltin="1"/>
    <cellStyle name="60% - Accent5" xfId="23357" builtinId="48" hidden="1" customBuiltin="1"/>
    <cellStyle name="60% - Accent5" xfId="23378" builtinId="48" hidden="1" customBuiltin="1"/>
    <cellStyle name="60% - Accent5" xfId="23423" builtinId="48" hidden="1" customBuiltin="1"/>
    <cellStyle name="60% - Accent5" xfId="23444" builtinId="48" hidden="1" customBuiltin="1"/>
    <cellStyle name="60% - Accent5" xfId="23693" builtinId="48" hidden="1" customBuiltin="1"/>
    <cellStyle name="60% - Accent5" xfId="23721" builtinId="48" hidden="1" customBuiltin="1"/>
    <cellStyle name="60% - Accent5" xfId="23747" builtinId="48" hidden="1" customBuiltin="1"/>
    <cellStyle name="60% - Accent5" xfId="23815" builtinId="48" hidden="1" customBuiltin="1"/>
    <cellStyle name="60% - Accent5" xfId="23847" builtinId="48" hidden="1" customBuiltin="1"/>
    <cellStyle name="60% - Accent5" xfId="23880" builtinId="48" hidden="1" customBuiltin="1"/>
    <cellStyle name="60% - Accent5" xfId="23913" builtinId="48" hidden="1" customBuiltin="1"/>
    <cellStyle name="60% - Accent5" xfId="23943" builtinId="48" hidden="1" customBuiltin="1"/>
    <cellStyle name="60% - Accent5" xfId="23942" builtinId="48" hidden="1" customBuiltin="1"/>
    <cellStyle name="60% - Accent5" xfId="23873" builtinId="48" hidden="1" customBuiltin="1"/>
    <cellStyle name="60% - Accent5" xfId="23988" builtinId="48" hidden="1" customBuiltin="1"/>
    <cellStyle name="60% - Accent5" xfId="24014" builtinId="48" hidden="1" customBuiltin="1"/>
    <cellStyle name="60% - Accent5" xfId="24037" builtinId="48" hidden="1" customBuiltin="1"/>
    <cellStyle name="60% - Accent5" xfId="24049" builtinId="48" hidden="1" customBuiltin="1"/>
    <cellStyle name="60% - Accent5" xfId="24087" builtinId="48" hidden="1" customBuiltin="1"/>
    <cellStyle name="60% - Accent5" xfId="24176" builtinId="48" hidden="1" customBuiltin="1"/>
    <cellStyle name="60% - Accent5" xfId="24204" builtinId="48" hidden="1" customBuiltin="1"/>
    <cellStyle name="60% - Accent5" xfId="24141" builtinId="48" hidden="1" customBuiltin="1"/>
    <cellStyle name="60% - Accent5" xfId="24220" builtinId="48" hidden="1" customBuiltin="1"/>
    <cellStyle name="60% - Accent5" xfId="13995" builtinId="48" hidden="1" customBuiltin="1"/>
    <cellStyle name="60% - Accent5" xfId="17601" builtinId="48" hidden="1" customBuiltin="1"/>
    <cellStyle name="60% - Accent5" xfId="17004" builtinId="48" hidden="1" customBuiltin="1"/>
    <cellStyle name="60% - Accent5" xfId="10596" builtinId="48" hidden="1" customBuiltin="1"/>
    <cellStyle name="60% - Accent5" xfId="14121" builtinId="48" hidden="1" customBuiltin="1"/>
    <cellStyle name="60% - Accent5" xfId="18480" builtinId="48" hidden="1" customBuiltin="1"/>
    <cellStyle name="60% - Accent5" xfId="20817" builtinId="48" hidden="1" customBuiltin="1"/>
    <cellStyle name="60% - Accent5" xfId="20047" builtinId="48" hidden="1" customBuiltin="1"/>
    <cellStyle name="60% - Accent5" xfId="20119" builtinId="48" hidden="1" customBuiltin="1"/>
    <cellStyle name="60% - Accent5" xfId="21752" builtinId="48" hidden="1" customBuiltin="1"/>
    <cellStyle name="60% - Accent5" xfId="8420" builtinId="48" hidden="1" customBuiltin="1"/>
    <cellStyle name="60% - Accent5" xfId="16184" builtinId="48" hidden="1" customBuiltin="1"/>
    <cellStyle name="60% - Accent5" xfId="22491" builtinId="48" hidden="1" customBuiltin="1"/>
    <cellStyle name="60% - Accent5" xfId="22530" builtinId="48" hidden="1" customBuiltin="1"/>
    <cellStyle name="60% - Accent5" xfId="22567" builtinId="48" hidden="1" customBuiltin="1"/>
    <cellStyle name="60% - Accent5" xfId="22602" builtinId="48" hidden="1" customBuiltin="1"/>
    <cellStyle name="60% - Accent5" xfId="22664" builtinId="48" hidden="1" customBuiltin="1"/>
    <cellStyle name="60% - Accent5" xfId="22696" builtinId="48" hidden="1" customBuiltin="1"/>
    <cellStyle name="60% - Accent5" xfId="22230" builtinId="48" hidden="1" customBuiltin="1"/>
    <cellStyle name="60% - Accent5" xfId="22259" builtinId="48" hidden="1" customBuiltin="1"/>
    <cellStyle name="60% - Accent5" xfId="22465" builtinId="48" hidden="1" customBuiltin="1"/>
    <cellStyle name="60% - Accent5" xfId="1469" builtinId="48" hidden="1" customBuiltin="1"/>
    <cellStyle name="60% - Accent5" xfId="19539" builtinId="48" hidden="1" customBuiltin="1"/>
    <cellStyle name="60% - Accent5" xfId="19785" builtinId="48" hidden="1" customBuiltin="1"/>
    <cellStyle name="60% - Accent5" xfId="27925" builtinId="48" hidden="1" customBuiltin="1"/>
    <cellStyle name="60% - Accent5" xfId="27970" builtinId="48" hidden="1" customBuiltin="1"/>
    <cellStyle name="60% - Accent5" xfId="27784" builtinId="48" hidden="1" customBuiltin="1"/>
    <cellStyle name="60% - Accent5" xfId="10042" builtinId="48" hidden="1" customBuiltin="1"/>
    <cellStyle name="60% - Accent5" xfId="16083" builtinId="48" hidden="1" customBuiltin="1"/>
    <cellStyle name="60% - Accent5" xfId="16224" builtinId="48" hidden="1" customBuiltin="1"/>
    <cellStyle name="60% - Accent5" xfId="21334" builtinId="48" hidden="1" customBuiltin="1"/>
    <cellStyle name="60% - Accent5" xfId="21359" builtinId="48" hidden="1" customBuiltin="1"/>
    <cellStyle name="60% - Accent5" xfId="21175" builtinId="48" hidden="1" customBuiltin="1"/>
    <cellStyle name="60% - Accent5" xfId="14244" builtinId="48" hidden="1" customBuiltin="1"/>
    <cellStyle name="60% - Accent5" xfId="11142" builtinId="48" hidden="1" customBuiltin="1"/>
    <cellStyle name="60% - Accent5" xfId="11321" builtinId="48" hidden="1" customBuiltin="1"/>
    <cellStyle name="60% - Accent5" xfId="4440" builtinId="48" hidden="1" customBuiltin="1"/>
    <cellStyle name="60% - Accent5" xfId="5173" builtinId="48" hidden="1" customBuiltin="1"/>
    <cellStyle name="60% - Accent5" xfId="4134" builtinId="48" hidden="1" customBuiltin="1"/>
    <cellStyle name="60% - Accent5" xfId="15697" builtinId="48" hidden="1" customBuiltin="1"/>
    <cellStyle name="60% - Accent5" xfId="1529" builtinId="48" hidden="1" customBuiltin="1"/>
    <cellStyle name="60% - Accent5" xfId="12440" builtinId="48" hidden="1" customBuiltin="1"/>
    <cellStyle name="60% - Accent5" xfId="12371" builtinId="48" hidden="1" customBuiltin="1"/>
    <cellStyle name="60% - Accent5" xfId="12268" builtinId="48" hidden="1" customBuiltin="1"/>
    <cellStyle name="60% - Accent5" xfId="5561" builtinId="48" hidden="1" customBuiltin="1"/>
    <cellStyle name="60% - Accent5" xfId="10139" builtinId="48" hidden="1" customBuiltin="1"/>
    <cellStyle name="60% - Accent5" xfId="2900" builtinId="48" hidden="1" customBuiltin="1"/>
    <cellStyle name="60% - Accent5" xfId="1962" builtinId="48" hidden="1" customBuiltin="1"/>
    <cellStyle name="60% - Accent5" xfId="1943" builtinId="48" hidden="1" customBuiltin="1"/>
    <cellStyle name="60% - Accent5" xfId="1908" builtinId="48" hidden="1" customBuiltin="1"/>
    <cellStyle name="60% - Accent5" xfId="1973" builtinId="48" hidden="1" customBuiltin="1"/>
    <cellStyle name="60% - Accent5" xfId="3041" builtinId="48" hidden="1" customBuiltin="1"/>
    <cellStyle name="60% - Accent5" xfId="3062" builtinId="48" hidden="1" customBuiltin="1"/>
    <cellStyle name="60% - Accent5" xfId="3085" builtinId="48" hidden="1" customBuiltin="1"/>
    <cellStyle name="60% - Accent5" xfId="3106" builtinId="48" hidden="1" customBuiltin="1"/>
    <cellStyle name="60% - Accent5" xfId="3127" builtinId="48" hidden="1" customBuiltin="1"/>
    <cellStyle name="60% - Accent5" xfId="3196" builtinId="48" hidden="1" customBuiltin="1"/>
    <cellStyle name="60% - Accent5" xfId="3229" builtinId="48" hidden="1" customBuiltin="1"/>
    <cellStyle name="60% - Accent5" xfId="3259" builtinId="48" hidden="1" customBuiltin="1"/>
    <cellStyle name="60% - Accent5" xfId="3289" builtinId="48" hidden="1" customBuiltin="1"/>
    <cellStyle name="60% - Accent5" xfId="3303" builtinId="48" hidden="1" customBuiltin="1"/>
    <cellStyle name="60% - Accent5" xfId="3328" builtinId="48" hidden="1" customBuiltin="1"/>
    <cellStyle name="60% - Accent5" xfId="3349" builtinId="48" hidden="1" customBuiltin="1"/>
    <cellStyle name="60% - Accent5" xfId="3370" builtinId="48" hidden="1" customBuiltin="1"/>
    <cellStyle name="60% - Accent5" xfId="3444" builtinId="48" hidden="1" customBuiltin="1"/>
    <cellStyle name="60% - Accent5" xfId="3475" builtinId="48" hidden="1" customBuiltin="1"/>
    <cellStyle name="60% - Accent5" xfId="3502" builtinId="48" hidden="1" customBuiltin="1"/>
    <cellStyle name="60% - Accent5" xfId="3469" builtinId="48" hidden="1" customBuiltin="1"/>
    <cellStyle name="60% - Accent5" xfId="3543" builtinId="48" hidden="1" customBuiltin="1"/>
    <cellStyle name="60% - Accent5" xfId="3565" builtinId="48" hidden="1" customBuiltin="1"/>
    <cellStyle name="60% - Accent5" xfId="3636" builtinId="48" hidden="1" customBuiltin="1"/>
    <cellStyle name="60% - Accent5" xfId="3700" builtinId="48" hidden="1" customBuiltin="1"/>
    <cellStyle name="60% - Accent5" xfId="3758" builtinId="48" hidden="1" customBuiltin="1"/>
    <cellStyle name="60% - Accent5" xfId="3785" builtinId="48" hidden="1" customBuiltin="1"/>
    <cellStyle name="60% - Accent5" xfId="3799" builtinId="48" hidden="1" customBuiltin="1"/>
    <cellStyle name="60% - Accent5" xfId="3842" builtinId="48" hidden="1" customBuiltin="1"/>
    <cellStyle name="60% - Accent5" xfId="3863" builtinId="48" hidden="1" customBuiltin="1"/>
    <cellStyle name="60% - Accent5" xfId="3935" builtinId="48" hidden="1" customBuiltin="1"/>
    <cellStyle name="60% - Accent5" xfId="3969" builtinId="48" hidden="1" customBuiltin="1"/>
    <cellStyle name="60% - Accent5" xfId="4043" builtinId="48" hidden="1" customBuiltin="1"/>
    <cellStyle name="60% - Accent5" xfId="4077" builtinId="48" hidden="1" customBuiltin="1"/>
    <cellStyle name="60% - Accent5" xfId="4275" builtinId="48" hidden="1" customBuiltin="1"/>
    <cellStyle name="60% - Accent5" xfId="6402" builtinId="48" hidden="1" customBuiltin="1"/>
    <cellStyle name="60% - Accent5" xfId="6427" builtinId="48" hidden="1" customBuiltin="1"/>
    <cellStyle name="60% - Accent5" xfId="6454" builtinId="48" hidden="1" customBuiltin="1"/>
    <cellStyle name="60% - Accent5" xfId="6479" builtinId="48" hidden="1" customBuiltin="1"/>
    <cellStyle name="60% - Accent5" xfId="6358" builtinId="48" hidden="1" customBuiltin="1"/>
    <cellStyle name="60% - Accent5" xfId="6585" builtinId="48" hidden="1" customBuiltin="1"/>
    <cellStyle name="60% - Accent5" xfId="6659" builtinId="48" hidden="1" customBuiltin="1"/>
    <cellStyle name="60% - Accent5" xfId="6692" builtinId="48" hidden="1" customBuiltin="1"/>
    <cellStyle name="60% - Accent5" xfId="6718" builtinId="48" hidden="1" customBuiltin="1"/>
    <cellStyle name="60% - Accent5" xfId="6756" builtinId="48" hidden="1" customBuiltin="1"/>
    <cellStyle name="60% - Accent5" xfId="6792" builtinId="48" hidden="1" customBuiltin="1"/>
    <cellStyle name="60% - Accent5" xfId="6827" builtinId="48" hidden="1" customBuiltin="1"/>
    <cellStyle name="60% - Accent5" xfId="6843" builtinId="48" hidden="1" customBuiltin="1"/>
    <cellStyle name="60% - Accent5" xfId="6889" builtinId="48" hidden="1" customBuiltin="1"/>
    <cellStyle name="60% - Accent5" xfId="6921" builtinId="48" hidden="1" customBuiltin="1"/>
    <cellStyle name="60% - Accent5" xfId="6956" builtinId="48" hidden="1" customBuiltin="1"/>
    <cellStyle name="60% - Accent5" xfId="6988" builtinId="48" hidden="1" customBuiltin="1"/>
    <cellStyle name="60% - Accent5" xfId="7019" builtinId="48" hidden="1" customBuiltin="1"/>
    <cellStyle name="60% - Accent5" xfId="7018" builtinId="48" hidden="1" customBuiltin="1"/>
    <cellStyle name="60% - Accent5" xfId="7186" builtinId="48" hidden="1" customBuiltin="1"/>
    <cellStyle name="60% - Accent5" xfId="7233" builtinId="48" hidden="1" customBuiltin="1"/>
    <cellStyle name="60% - Accent5" xfId="7266" builtinId="48" hidden="1" customBuiltin="1"/>
    <cellStyle name="60% - Accent5" xfId="7301" builtinId="48" hidden="1" customBuiltin="1"/>
    <cellStyle name="60% - Accent5" xfId="7333" builtinId="48" hidden="1" customBuiltin="1"/>
    <cellStyle name="60% - Accent5" xfId="7364" builtinId="48" hidden="1" customBuiltin="1"/>
    <cellStyle name="60% - Accent5" xfId="7363" builtinId="48" hidden="1" customBuiltin="1"/>
    <cellStyle name="60% - Accent5" xfId="7293" builtinId="48" hidden="1" customBuiltin="1"/>
    <cellStyle name="60% - Accent5" xfId="7388" builtinId="48" hidden="1" customBuiltin="1"/>
    <cellStyle name="60% - Accent5" xfId="7424" builtinId="48" hidden="1" customBuiltin="1"/>
    <cellStyle name="60% - Accent5" xfId="7460" builtinId="48" hidden="1" customBuiltin="1"/>
    <cellStyle name="60% - Accent5" xfId="7494" builtinId="48" hidden="1" customBuiltin="1"/>
    <cellStyle name="60% - Accent5" xfId="7534" builtinId="48" hidden="1" customBuiltin="1"/>
    <cellStyle name="60% - Accent5" xfId="7985" builtinId="48" hidden="1" customBuiltin="1"/>
    <cellStyle name="60% - Accent5" xfId="8006" builtinId="48" hidden="1" customBuiltin="1"/>
    <cellStyle name="60% - Accent5" xfId="3529" builtinId="48" hidden="1" customBuiltin="1"/>
    <cellStyle name="60% - Accent5" xfId="3415" builtinId="48" hidden="1" customBuiltin="1"/>
    <cellStyle name="60% - Accent5" xfId="26484" builtinId="48" hidden="1" customBuiltin="1"/>
    <cellStyle name="60% - Accent5" xfId="26509" builtinId="48" hidden="1" customBuiltin="1"/>
    <cellStyle name="60% - Accent5" xfId="26688" builtinId="48" hidden="1" customBuiltin="1"/>
    <cellStyle name="60% - Accent5" xfId="26709" builtinId="48" hidden="1" customBuiltin="1"/>
    <cellStyle name="60% - Accent5" xfId="26732" builtinId="48" hidden="1" customBuiltin="1"/>
    <cellStyle name="60% - Accent5" xfId="26754" builtinId="48" hidden="1" customBuiltin="1"/>
    <cellStyle name="60% - Accent5" xfId="26814" builtinId="48" hidden="1" customBuiltin="1"/>
    <cellStyle name="60% - Accent5" xfId="26845" builtinId="48" hidden="1" customBuiltin="1"/>
    <cellStyle name="60% - Accent5" xfId="26878" builtinId="48" hidden="1" customBuiltin="1"/>
    <cellStyle name="60% - Accent5" xfId="26909" builtinId="48" hidden="1" customBuiltin="1"/>
    <cellStyle name="60% - Accent5" xfId="26939" builtinId="48" hidden="1" customBuiltin="1"/>
    <cellStyle name="60% - Accent5" xfId="26938" builtinId="48" hidden="1" customBuiltin="1"/>
    <cellStyle name="60% - Accent5" xfId="26953" builtinId="48" hidden="1" customBuiltin="1"/>
    <cellStyle name="60% - Accent5" xfId="27032" builtinId="48" hidden="1" customBuiltin="1"/>
    <cellStyle name="60% - Accent5" xfId="27068" builtinId="48" hidden="1" customBuiltin="1"/>
    <cellStyle name="60% - Accent5" xfId="27097" builtinId="48" hidden="1" customBuiltin="1"/>
    <cellStyle name="60% - Accent5" xfId="27156" builtinId="48" hidden="1" customBuiltin="1"/>
    <cellStyle name="60% - Accent5" xfId="27184" builtinId="48" hidden="1" customBuiltin="1"/>
    <cellStyle name="60% - Accent5" xfId="27183" builtinId="48" hidden="1" customBuiltin="1"/>
    <cellStyle name="60% - Accent5" xfId="27122" builtinId="48" hidden="1" customBuiltin="1"/>
    <cellStyle name="60% - Accent5" xfId="27197" builtinId="48" hidden="1" customBuiltin="1"/>
    <cellStyle name="60% - Accent5" xfId="27219" builtinId="48" hidden="1" customBuiltin="1"/>
    <cellStyle name="60% - Accent5" xfId="27241" builtinId="48" hidden="1" customBuiltin="1"/>
    <cellStyle name="60% - Accent5" xfId="27292" builtinId="48" hidden="1" customBuiltin="1"/>
    <cellStyle name="60% - Accent5" xfId="27328" builtinId="48" hidden="1" customBuiltin="1"/>
    <cellStyle name="60% - Accent5" xfId="27357" builtinId="48" hidden="1" customBuiltin="1"/>
    <cellStyle name="60% - Accent5" xfId="27388" builtinId="48" hidden="1" customBuiltin="1"/>
    <cellStyle name="60% - Accent5" xfId="27416" builtinId="48" hidden="1" customBuiltin="1"/>
    <cellStyle name="60% - Accent5" xfId="27457" builtinId="48" hidden="1" customBuiltin="1"/>
    <cellStyle name="60% - Accent5" xfId="27479" builtinId="48" hidden="1" customBuiltin="1"/>
    <cellStyle name="60% - Accent5" xfId="27501" builtinId="48" hidden="1" customBuiltin="1"/>
    <cellStyle name="60% - Accent5" xfId="27543" builtinId="48" hidden="1" customBuiltin="1"/>
    <cellStyle name="60% - Accent5" xfId="26616" builtinId="48" hidden="1" customBuiltin="1"/>
    <cellStyle name="60% - Accent5" xfId="26611" builtinId="48" hidden="1" customBuiltin="1"/>
    <cellStyle name="60% - Accent5" xfId="26597" builtinId="48" hidden="1" customBuiltin="1"/>
    <cellStyle name="60% - Accent5" xfId="26562" builtinId="48" hidden="1" customBuiltin="1"/>
    <cellStyle name="60% - Accent5" xfId="26627" builtinId="48" hidden="1" customBuiltin="1"/>
    <cellStyle name="60% - Accent5" xfId="26527" builtinId="48" hidden="1" customBuiltin="1"/>
    <cellStyle name="60% - Accent5" xfId="27617" builtinId="48" hidden="1" customBuiltin="1"/>
    <cellStyle name="60% - Accent5" xfId="27640" builtinId="48" hidden="1" customBuiltin="1"/>
    <cellStyle name="60% - Accent5" xfId="27661" builtinId="48" hidden="1" customBuiltin="1"/>
    <cellStyle name="60% - Accent5" xfId="27564" builtinId="48" hidden="1" customBuiltin="1"/>
    <cellStyle name="60% - Accent5" xfId="27814" builtinId="48" hidden="1" customBuiltin="1"/>
    <cellStyle name="60% - Accent5" xfId="27843" builtinId="48" hidden="1" customBuiltin="1"/>
    <cellStyle name="60% - Accent5" xfId="27777" builtinId="48" hidden="1" customBuiltin="1"/>
    <cellStyle name="60% - Accent5" xfId="27858" builtinId="48" hidden="1" customBuiltin="1"/>
    <cellStyle name="60% - Accent5" xfId="27904" builtinId="48" hidden="1" customBuiltin="1"/>
    <cellStyle name="60% - Accent5" xfId="10474" builtinId="48" hidden="1" customBuiltin="1"/>
    <cellStyle name="60% - Accent5" xfId="10473" builtinId="48" hidden="1" customBuiltin="1"/>
    <cellStyle name="60% - Accent5" xfId="10411" builtinId="48" hidden="1" customBuiltin="1"/>
    <cellStyle name="60% - Accent5" xfId="10491" builtinId="48" hidden="1" customBuiltin="1"/>
    <cellStyle name="60% - Accent5" xfId="10517" builtinId="48" hidden="1" customBuiltin="1"/>
    <cellStyle name="60% - Accent5" xfId="10564" builtinId="48" hidden="1" customBuiltin="1"/>
    <cellStyle name="60% - Accent5" xfId="10591" builtinId="48" hidden="1" customBuiltin="1"/>
    <cellStyle name="60% - Accent5" xfId="7597" builtinId="48" hidden="1" customBuiltin="1"/>
    <cellStyle name="60% - Accent5" xfId="5210" builtinId="48" hidden="1" customBuiltin="1"/>
    <cellStyle name="60% - Accent5" xfId="7911" builtinId="48" hidden="1" customBuiltin="1"/>
    <cellStyle name="60% - Accent5" xfId="8585" builtinId="48" hidden="1" customBuiltin="1"/>
    <cellStyle name="60% - Accent5" xfId="20822" builtinId="48" hidden="1" customBuiltin="1"/>
    <cellStyle name="60% - Accent5" xfId="19753" builtinId="48" hidden="1" customBuiltin="1"/>
    <cellStyle name="60% - Accent5" xfId="7886" builtinId="48" hidden="1" customBuiltin="1"/>
    <cellStyle name="60% - Accent5" xfId="18473" builtinId="48" hidden="1" customBuiltin="1"/>
    <cellStyle name="60% - Accent5" xfId="17807" builtinId="48" hidden="1" customBuiltin="1"/>
    <cellStyle name="60% - Accent5" xfId="4125" builtinId="48" hidden="1" customBuiltin="1"/>
    <cellStyle name="60% - Accent5" xfId="7626" builtinId="48" hidden="1" customBuiltin="1"/>
    <cellStyle name="60% - Accent5" xfId="16377" builtinId="48" hidden="1" customBuiltin="1"/>
    <cellStyle name="60% - Accent5" xfId="15722" builtinId="48" hidden="1" customBuiltin="1"/>
    <cellStyle name="60% - Accent5" xfId="26333" builtinId="48" hidden="1" customBuiltin="1"/>
    <cellStyle name="60% - Accent5" xfId="26354" builtinId="48" hidden="1" customBuiltin="1"/>
    <cellStyle name="60% - Accent5" xfId="26398" builtinId="48" hidden="1" customBuiltin="1"/>
    <cellStyle name="60% - Accent5" xfId="26441" builtinId="48" hidden="1" customBuiltin="1"/>
    <cellStyle name="60% - Accent5" xfId="16221" builtinId="48" hidden="1" customBuiltin="1"/>
    <cellStyle name="60% - Accent5" xfId="19036" builtinId="48" hidden="1" customBuiltin="1"/>
    <cellStyle name="60% - Accent5" xfId="10194" builtinId="48" hidden="1" customBuiltin="1"/>
    <cellStyle name="60% - Accent5" xfId="10132" builtinId="48" hidden="1" customBuiltin="1"/>
    <cellStyle name="60% - Accent5" xfId="10212" builtinId="48" hidden="1" customBuiltin="1"/>
    <cellStyle name="60% - Accent5" xfId="10262" builtinId="48" hidden="1" customBuiltin="1"/>
    <cellStyle name="60% - Accent5" xfId="10285" builtinId="48" hidden="1" customBuiltin="1"/>
    <cellStyle name="60% - Accent5" xfId="10318" builtinId="48" hidden="1" customBuiltin="1"/>
    <cellStyle name="60% - Accent5" xfId="10386" builtinId="48" hidden="1" customBuiltin="1"/>
    <cellStyle name="60% - Accent5" xfId="10419" builtinId="48" hidden="1" customBuiltin="1"/>
    <cellStyle name="60% - Accent5" xfId="10446" builtinId="48" hidden="1" customBuiltin="1"/>
    <cellStyle name="60% - Accent5" xfId="1873" builtinId="48" hidden="1" customBuiltin="1"/>
    <cellStyle name="60% - Accent5" xfId="14760" builtinId="48" hidden="1" customBuiltin="1"/>
    <cellStyle name="60% - Accent5" xfId="21135" builtinId="48" hidden="1" customBuiltin="1"/>
    <cellStyle name="60% - Accent5" xfId="20749" builtinId="48" hidden="1" customBuiltin="1"/>
    <cellStyle name="60% - Accent5" xfId="20011" builtinId="48" hidden="1" customBuiltin="1"/>
    <cellStyle name="60% - Accent5" xfId="19540" builtinId="48" hidden="1" customBuiltin="1"/>
    <cellStyle name="60% - Accent5" xfId="3821" builtinId="48" hidden="1" customBuiltin="1"/>
    <cellStyle name="60% - Accent5" xfId="3380" builtinId="48" hidden="1" customBuiltin="1"/>
    <cellStyle name="60% - Accent5" xfId="16439" builtinId="48" hidden="1" customBuiltin="1"/>
    <cellStyle name="60% - Accent5" xfId="3725" builtinId="48" hidden="1" customBuiltin="1"/>
    <cellStyle name="60% - Accent5" xfId="16825" builtinId="48" hidden="1" customBuiltin="1"/>
    <cellStyle name="60% - Accent5" xfId="6623" builtinId="48" hidden="1" customBuiltin="1"/>
    <cellStyle name="60% - Accent5" xfId="7114" builtinId="48" hidden="1" customBuiltin="1"/>
    <cellStyle name="60% - Accent5" xfId="21556" builtinId="48" hidden="1" customBuiltin="1"/>
    <cellStyle name="60% - Accent5" xfId="27844" builtinId="48" hidden="1" customBuiltin="1"/>
    <cellStyle name="60% - Accent5" xfId="27443" builtinId="48" hidden="1" customBuiltin="1"/>
    <cellStyle name="60% - Accent5" xfId="26978" builtinId="48" hidden="1" customBuiltin="1"/>
    <cellStyle name="60% - Accent5" xfId="3607" builtinId="48" hidden="1" customBuiltin="1"/>
    <cellStyle name="60% - Accent5" xfId="6948" builtinId="48" hidden="1" customBuiltin="1"/>
    <cellStyle name="60% - Accent5" xfId="6501" builtinId="48" hidden="1" customBuiltin="1"/>
    <cellStyle name="60% - Accent5" xfId="3671" builtinId="48" hidden="1" customBuiltin="1"/>
    <cellStyle name="60% - Accent5" xfId="3165" builtinId="48" hidden="1" customBuiltin="1"/>
    <cellStyle name="60% - Accent5" xfId="1809" builtinId="48" hidden="1" customBuiltin="1"/>
    <cellStyle name="60% - Accent5" xfId="27999" builtinId="48" hidden="1" customBuiltin="1"/>
    <cellStyle name="60% - Accent5" xfId="22466" builtinId="48" hidden="1" customBuiltin="1"/>
    <cellStyle name="60% - Accent5" xfId="24116" builtinId="48" hidden="1" customBuiltin="1"/>
    <cellStyle name="60% - Accent5" xfId="23475" builtinId="48" hidden="1" customBuiltin="1"/>
    <cellStyle name="60% - Accent5" xfId="22852" builtinId="48" hidden="1" customBuiltin="1"/>
    <cellStyle name="60% - Accent5" xfId="612" builtinId="48" hidden="1" customBuiltin="1"/>
    <cellStyle name="60% - Accent5" xfId="734" builtinId="48" hidden="1" customBuiltin="1"/>
    <cellStyle name="60% - Accent5" xfId="7043" builtinId="48" hidden="1" customBuiltin="1"/>
    <cellStyle name="60% - Accent5" xfId="8396" builtinId="48" hidden="1" customBuiltin="1"/>
    <cellStyle name="60% - Accent5" xfId="7689" builtinId="48" hidden="1" customBuiltin="1"/>
    <cellStyle name="60% - Accent5" xfId="7756" builtinId="48" hidden="1" customBuiltin="1"/>
    <cellStyle name="60% - Accent5" xfId="5603" builtinId="48" hidden="1" customBuiltin="1"/>
    <cellStyle name="60% - Accent5" xfId="8485" builtinId="48" hidden="1" customBuiltin="1"/>
    <cellStyle name="60% - Accent5" xfId="10723" builtinId="48" hidden="1" customBuiltin="1"/>
    <cellStyle name="60% - Accent5" xfId="6081" builtinId="48" hidden="1" customBuiltin="1"/>
    <cellStyle name="60% - Accent5" xfId="9626" builtinId="48" hidden="1" customBuiltin="1"/>
    <cellStyle name="60% - Accent5" xfId="5265" builtinId="48" hidden="1" customBuiltin="1"/>
    <cellStyle name="60% - Accent5" xfId="4395" builtinId="48" hidden="1" customBuiltin="1"/>
    <cellStyle name="60% - Accent5" xfId="10602" builtinId="48" hidden="1" customBuiltin="1"/>
    <cellStyle name="60% - Accent5" xfId="5816" builtinId="48" hidden="1" customBuiltin="1"/>
    <cellStyle name="60% - Accent5" xfId="8519" builtinId="48" hidden="1" customBuiltin="1"/>
    <cellStyle name="60% - Accent5" xfId="4393" builtinId="48" hidden="1" customBuiltin="1"/>
    <cellStyle name="60% - Accent5" xfId="8076" builtinId="48" hidden="1" customBuiltin="1"/>
    <cellStyle name="60% - Accent5" xfId="4857" builtinId="48" hidden="1" customBuiltin="1"/>
    <cellStyle name="60% - Accent5" xfId="4777" builtinId="48" hidden="1" customBuiltin="1"/>
    <cellStyle name="60% - Accent5" xfId="7903" builtinId="48" hidden="1" customBuiltin="1"/>
    <cellStyle name="60% - Accent5" xfId="4586" builtinId="48" hidden="1" customBuiltin="1"/>
    <cellStyle name="60% - Accent5" xfId="7691" builtinId="48" hidden="1" customBuiltin="1"/>
    <cellStyle name="60% - Accent5" xfId="12313" builtinId="48" hidden="1" customBuiltin="1"/>
    <cellStyle name="60% - Accent5" xfId="11031" builtinId="48" hidden="1" customBuiltin="1"/>
    <cellStyle name="60% - Accent5" xfId="11222" builtinId="48" hidden="1" customBuiltin="1"/>
    <cellStyle name="60% - Accent5" xfId="22456" builtinId="48" hidden="1" customBuiltin="1"/>
    <cellStyle name="60% - Accent5" xfId="24244" builtinId="48" hidden="1" customBuiltin="1"/>
    <cellStyle name="60% - Accent5" xfId="23159" builtinId="48" hidden="1" customBuiltin="1"/>
    <cellStyle name="60% - Accent5" xfId="241" builtinId="48" hidden="1" customBuiltin="1"/>
    <cellStyle name="60% - Accent5" xfId="1097" builtinId="48" hidden="1" customBuiltin="1"/>
    <cellStyle name="60% - Accent5" xfId="2217" builtinId="48" hidden="1" customBuiltin="1"/>
    <cellStyle name="60% - Accent5" xfId="27682" builtinId="48" hidden="1" customBuiltin="1"/>
    <cellStyle name="60% - Accent5" xfId="27720" builtinId="48" hidden="1" customBuiltin="1"/>
    <cellStyle name="60% - Accent5" xfId="27021" builtinId="48" hidden="1" customBuiltin="1"/>
    <cellStyle name="60% - Accent5" xfId="9375" builtinId="48" hidden="1" customBuiltin="1"/>
    <cellStyle name="60% - Accent5" xfId="7893" builtinId="48" hidden="1" customBuiltin="1"/>
    <cellStyle name="60% - Accent5" xfId="12380" builtinId="48" hidden="1" customBuiltin="1"/>
    <cellStyle name="60% - Accent5" xfId="5596" builtinId="48" hidden="1" customBuiltin="1"/>
    <cellStyle name="60% - Accent5" xfId="11695" builtinId="48" hidden="1" customBuiltin="1"/>
    <cellStyle name="60% - Accent5" xfId="13132" builtinId="48" hidden="1" customBuiltin="1"/>
    <cellStyle name="60% - Accent5" xfId="4432" builtinId="48" hidden="1" customBuiltin="1"/>
    <cellStyle name="60% - Accent5" xfId="13157" builtinId="48" hidden="1" customBuiltin="1"/>
    <cellStyle name="60% - Accent5" xfId="13195" builtinId="48" hidden="1" customBuiltin="1"/>
    <cellStyle name="60% - Accent5" xfId="13231" builtinId="48" hidden="1" customBuiltin="1"/>
    <cellStyle name="60% - Accent5" xfId="13266" builtinId="48" hidden="1" customBuiltin="1"/>
    <cellStyle name="60% - Accent5" xfId="13282" builtinId="48" hidden="1" customBuiltin="1"/>
    <cellStyle name="60% - Accent5" xfId="13457" builtinId="48" hidden="1" customBuiltin="1"/>
    <cellStyle name="60% - Accent5" xfId="13456" builtinId="48" hidden="1" customBuiltin="1"/>
    <cellStyle name="60% - Accent5" xfId="13386" builtinId="48" hidden="1" customBuiltin="1"/>
    <cellStyle name="60% - Accent5" xfId="13481" builtinId="48" hidden="1" customBuiltin="1"/>
    <cellStyle name="60% - Accent5" xfId="13516" builtinId="48" hidden="1" customBuiltin="1"/>
    <cellStyle name="60% - Accent5" xfId="13552" builtinId="48" hidden="1" customBuiltin="1"/>
    <cellStyle name="60% - Accent5" xfId="13624" builtinId="48" hidden="1" customBuiltin="1"/>
    <cellStyle name="60% - Accent5" xfId="13670" builtinId="48" hidden="1" customBuiltin="1"/>
    <cellStyle name="60% - Accent5" xfId="13702" builtinId="48" hidden="1" customBuiltin="1"/>
    <cellStyle name="60% - Accent5" xfId="13768" builtinId="48" hidden="1" customBuiltin="1"/>
    <cellStyle name="60% - Accent5" xfId="13799" builtinId="48" hidden="1" customBuiltin="1"/>
    <cellStyle name="60% - Accent5" xfId="13798" builtinId="48" hidden="1" customBuiltin="1"/>
    <cellStyle name="60% - Accent5" xfId="13858" builtinId="48" hidden="1" customBuiltin="1"/>
    <cellStyle name="60% - Accent5" xfId="13894" builtinId="48" hidden="1" customBuiltin="1"/>
    <cellStyle name="60% - Accent5" xfId="13928" builtinId="48" hidden="1" customBuiltin="1"/>
    <cellStyle name="60% - Accent5" xfId="13967" builtinId="48" hidden="1" customBuiltin="1"/>
    <cellStyle name="60% - Accent5" xfId="14325" builtinId="48" hidden="1" customBuiltin="1"/>
    <cellStyle name="60% - Accent5" xfId="14346" builtinId="48" hidden="1" customBuiltin="1"/>
    <cellStyle name="60% - Accent5" xfId="14368" builtinId="48" hidden="1" customBuiltin="1"/>
    <cellStyle name="60% - Accent5" xfId="14411" builtinId="48" hidden="1" customBuiltin="1"/>
    <cellStyle name="60% - Accent5" xfId="14454" builtinId="48" hidden="1" customBuiltin="1"/>
    <cellStyle name="60% - Accent5" xfId="14857" builtinId="48" hidden="1" customBuiltin="1"/>
    <cellStyle name="60% - Accent5" xfId="14881" builtinId="48" hidden="1" customBuiltin="1"/>
    <cellStyle name="60% - Accent5" xfId="14907" builtinId="48" hidden="1" customBuiltin="1"/>
    <cellStyle name="60% - Accent5" xfId="14932" builtinId="48" hidden="1" customBuiltin="1"/>
    <cellStyle name="60% - Accent5" xfId="15026" builtinId="48" hidden="1" customBuiltin="1"/>
    <cellStyle name="60% - Accent5" xfId="15093" builtinId="48" hidden="1" customBuiltin="1"/>
    <cellStyle name="60% - Accent5" xfId="15123" builtinId="48" hidden="1" customBuiltin="1"/>
    <cellStyle name="60% - Accent5" xfId="15122" builtinId="48" hidden="1" customBuiltin="1"/>
    <cellStyle name="60% - Accent5" xfId="12650" builtinId="48" hidden="1" customBuiltin="1"/>
    <cellStyle name="60% - Accent5" xfId="12732" builtinId="48" hidden="1" customBuiltin="1"/>
    <cellStyle name="60% - Accent5" xfId="12759" builtinId="48" hidden="1" customBuiltin="1"/>
    <cellStyle name="60% - Accent5" xfId="12788" builtinId="48" hidden="1" customBuiltin="1"/>
    <cellStyle name="60% - Accent5" xfId="12817" builtinId="48" hidden="1" customBuiltin="1"/>
    <cellStyle name="60% - Accent5" xfId="12848" builtinId="48" hidden="1" customBuiltin="1"/>
    <cellStyle name="60% - Accent5" xfId="12889" builtinId="48" hidden="1" customBuiltin="1"/>
    <cellStyle name="60% - Accent5" xfId="12949" builtinId="48" hidden="1" customBuiltin="1"/>
    <cellStyle name="60% - Accent5" xfId="13006" builtinId="48" hidden="1" customBuiltin="1"/>
    <cellStyle name="60% - Accent5" xfId="13024" builtinId="48" hidden="1" customBuiltin="1"/>
    <cellStyle name="60% - Accent5" xfId="13077" builtinId="48" hidden="1" customBuiltin="1"/>
    <cellStyle name="60% - Accent5" xfId="13122" builtinId="48" hidden="1" customBuiltin="1"/>
    <cellStyle name="60% - Accent5" xfId="6320" builtinId="48" hidden="1" customBuiltin="1"/>
    <cellStyle name="60% - Accent5" xfId="8812" builtinId="48" hidden="1" customBuiltin="1"/>
    <cellStyle name="60% - Accent5" xfId="6504" builtinId="48" hidden="1" customBuiltin="1"/>
    <cellStyle name="60% - Accent5" xfId="4291" builtinId="48" hidden="1" customBuiltin="1"/>
    <cellStyle name="60% - Accent5" xfId="5648" builtinId="48" hidden="1" customBuiltin="1"/>
    <cellStyle name="60% - Accent5" xfId="5216" builtinId="48" hidden="1" customBuiltin="1"/>
    <cellStyle name="60% - Accent5" xfId="11397" builtinId="48" hidden="1" customBuiltin="1"/>
    <cellStyle name="60% - Accent5" xfId="9980" builtinId="48" hidden="1" customBuiltin="1"/>
    <cellStyle name="60% - Accent5" xfId="4311" builtinId="48" hidden="1" customBuiltin="1"/>
    <cellStyle name="60% - Accent5" xfId="22284" builtinId="48" hidden="1" customBuiltin="1"/>
    <cellStyle name="60% - Accent5" xfId="12492" builtinId="48" hidden="1" customBuiltin="1"/>
    <cellStyle name="60% - Accent5" xfId="12519" builtinId="48" hidden="1" customBuiltin="1"/>
    <cellStyle name="60% - Accent5" xfId="12544" builtinId="48" hidden="1" customBuiltin="1"/>
    <cellStyle name="60% - Accent5" xfId="12596" builtinId="48" hidden="1" customBuiltin="1"/>
    <cellStyle name="60% - Accent5" xfId="12625" builtinId="48" hidden="1" customBuiltin="1"/>
    <cellStyle name="60% - Accent5" xfId="12657" builtinId="48" hidden="1" customBuiltin="1"/>
    <cellStyle name="60% - Accent5" xfId="12685" builtinId="48" hidden="1" customBuiltin="1"/>
    <cellStyle name="60% - Accent5" xfId="12712" builtinId="48" hidden="1" customBuiltin="1"/>
    <cellStyle name="60% - Accent5" xfId="24825" builtinId="48" hidden="1" customBuiltin="1"/>
    <cellStyle name="60% - Accent5" xfId="24415" builtinId="48" hidden="1" customBuiltin="1"/>
    <cellStyle name="60% - Accent5" xfId="24147" builtinId="48" hidden="1" customBuiltin="1"/>
    <cellStyle name="60% - Accent5" xfId="23771" builtinId="48" hidden="1" customBuiltin="1"/>
    <cellStyle name="60% - Accent5" xfId="23064" builtinId="48" hidden="1" customBuiltin="1"/>
    <cellStyle name="60% - Accent5" xfId="22730" builtinId="48" hidden="1" customBuiltin="1"/>
    <cellStyle name="60% - Accent5" xfId="25455" builtinId="48" hidden="1" customBuiltin="1"/>
    <cellStyle name="60% - Accent5" xfId="26775" builtinId="48" hidden="1" customBuiltin="1"/>
    <cellStyle name="60% - Accent5" xfId="26212" builtinId="48" hidden="1" customBuiltin="1"/>
    <cellStyle name="60% - Accent5" xfId="27128" builtinId="48" hidden="1" customBuiltin="1"/>
    <cellStyle name="60% - Accent5" xfId="4746" builtinId="48" hidden="1" customBuiltin="1"/>
    <cellStyle name="60% - Accent5" xfId="22015" builtinId="48" hidden="1" customBuiltin="1"/>
    <cellStyle name="60% - Accent5" xfId="15060" builtinId="48" hidden="1" customBuiltin="1"/>
    <cellStyle name="60% - Accent5" xfId="5945" builtinId="48" hidden="1" customBuiltin="1"/>
    <cellStyle name="60% - Accent5" xfId="14390" builtinId="48" hidden="1" customBuiltin="1"/>
    <cellStyle name="60% - Accent5" xfId="5233" builtinId="48" hidden="1" customBuiltin="1"/>
    <cellStyle name="60% - Accent5" xfId="6217" builtinId="48" hidden="1" customBuiltin="1"/>
    <cellStyle name="60% - Accent5" xfId="12441" builtinId="48" hidden="1" customBuiltin="1"/>
    <cellStyle name="60% - Accent5" xfId="11549" builtinId="48" hidden="1" customBuiltin="1"/>
    <cellStyle name="60% - Accent5" xfId="22071" builtinId="48" hidden="1" customBuiltin="1"/>
    <cellStyle name="60% - Accent5" xfId="20064" builtinId="48" hidden="1" customBuiltin="1"/>
    <cellStyle name="60% - Accent5" xfId="23401" builtinId="48" hidden="1" customBuiltin="1"/>
    <cellStyle name="60% - Accent5" xfId="1152" builtinId="48" hidden="1" customBuiltin="1"/>
    <cellStyle name="60% - Accent5" xfId="1223" builtinId="48" hidden="1" customBuiltin="1"/>
    <cellStyle name="60% - Accent5" xfId="2367" builtinId="48" hidden="1" customBuiltin="1"/>
    <cellStyle name="60% - Accent5" xfId="27262" builtinId="48" hidden="1" customBuiltin="1"/>
    <cellStyle name="60% - Accent5" xfId="16117" builtinId="48" hidden="1" customBuiltin="1"/>
    <cellStyle name="60% - Accent5" xfId="16147" builtinId="48" hidden="1" customBuiltin="1"/>
    <cellStyle name="60% - Accent5" xfId="16176" builtinId="48" hidden="1" customBuiltin="1"/>
    <cellStyle name="60% - Accent5" xfId="16109" builtinId="48" hidden="1" customBuiltin="1"/>
    <cellStyle name="60% - Accent5" xfId="16196" builtinId="48" hidden="1" customBuiltin="1"/>
    <cellStyle name="60% - Accent5" xfId="16249" builtinId="48" hidden="1" customBuiltin="1"/>
    <cellStyle name="60% - Accent5" xfId="16274" builtinId="48" hidden="1" customBuiltin="1"/>
    <cellStyle name="60% - Accent5" xfId="16286" builtinId="48" hidden="1" customBuiltin="1"/>
    <cellStyle name="60% - Accent5" xfId="16323" builtinId="48" hidden="1" customBuiltin="1"/>
    <cellStyle name="60% - Accent5" xfId="16352" builtinId="48" hidden="1" customBuiltin="1"/>
    <cellStyle name="60% - Accent5" xfId="16411" builtinId="48" hidden="1" customBuiltin="1"/>
    <cellStyle name="60% - Accent5" xfId="16478" builtinId="48" hidden="1" customBuiltin="1"/>
    <cellStyle name="60% - Accent5" xfId="16501" builtinId="48" hidden="1" customBuiltin="1"/>
    <cellStyle name="60% - Accent5" xfId="16524" builtinId="48" hidden="1" customBuiltin="1"/>
    <cellStyle name="60% - Accent5" xfId="16556" builtinId="48" hidden="1" customBuiltin="1"/>
    <cellStyle name="60% - Accent5" xfId="16593" builtinId="48" hidden="1" customBuiltin="1"/>
    <cellStyle name="60% - Accent5" xfId="16623" builtinId="48" hidden="1" customBuiltin="1"/>
    <cellStyle name="60% - Accent5" xfId="16683" builtinId="48" hidden="1" customBuiltin="1"/>
    <cellStyle name="60% - Accent5" xfId="16711" builtinId="48" hidden="1" customBuiltin="1"/>
    <cellStyle name="60% - Accent5" xfId="16710" builtinId="48" hidden="1" customBuiltin="1"/>
    <cellStyle name="60% - Accent5" xfId="16648" builtinId="48" hidden="1" customBuiltin="1"/>
    <cellStyle name="60% - Accent5" xfId="16728" builtinId="48" hidden="1" customBuiltin="1"/>
    <cellStyle name="60% - Accent5" xfId="16752" builtinId="48" hidden="1" customBuiltin="1"/>
    <cellStyle name="60% - Accent5" xfId="16774" builtinId="48" hidden="1" customBuiltin="1"/>
    <cellStyle name="60% - Accent5" xfId="14011" builtinId="48" hidden="1" customBuiltin="1"/>
    <cellStyle name="60% - Accent5" xfId="5228" builtinId="48" hidden="1" customBuiltin="1"/>
    <cellStyle name="60% - Accent5" xfId="14689" builtinId="48" hidden="1" customBuiltin="1"/>
    <cellStyle name="60% - Accent5" xfId="16969" builtinId="48" hidden="1" customBuiltin="1"/>
    <cellStyle name="60% - Accent5" xfId="14262" builtinId="48" hidden="1" customBuiltin="1"/>
    <cellStyle name="60% - Accent5" xfId="14255" builtinId="48" hidden="1" customBuiltin="1"/>
    <cellStyle name="60% - Accent5" xfId="6442" builtinId="48" hidden="1" customBuiltin="1"/>
    <cellStyle name="60% - Accent5" xfId="7878" builtinId="48" hidden="1" customBuiltin="1"/>
    <cellStyle name="60% - Accent5" xfId="10866" builtinId="48" hidden="1" customBuiltin="1"/>
    <cellStyle name="60% - Accent5" xfId="14197" builtinId="48" hidden="1" customBuiltin="1"/>
    <cellStyle name="60% - Accent5" xfId="8131" builtinId="48" hidden="1" customBuiltin="1"/>
    <cellStyle name="60% - Accent5" xfId="4950" builtinId="48" hidden="1" customBuiltin="1"/>
    <cellStyle name="60% - Accent5" xfId="16833" builtinId="48" hidden="1" customBuiltin="1"/>
    <cellStyle name="60% - Accent5" xfId="14686" builtinId="48" hidden="1" customBuiltin="1"/>
    <cellStyle name="60% - Accent5" xfId="14081" builtinId="48" hidden="1" customBuiltin="1"/>
    <cellStyle name="60% - Accent5" xfId="14683" builtinId="48" hidden="1" customBuiltin="1"/>
    <cellStyle name="60% - Accent5" xfId="14079" builtinId="48" hidden="1" customBuiltin="1"/>
    <cellStyle name="60% - Accent5" xfId="15421" builtinId="48" hidden="1" customBuiltin="1"/>
    <cellStyle name="60% - Accent5" xfId="15447" builtinId="48" hidden="1" customBuiltin="1"/>
    <cellStyle name="60% - Accent5" xfId="15471" builtinId="48" hidden="1" customBuiltin="1"/>
    <cellStyle name="60% - Accent5" xfId="15503" builtinId="48" hidden="1" customBuiltin="1"/>
    <cellStyle name="60% - Accent5" xfId="15540" builtinId="48" hidden="1" customBuiltin="1"/>
    <cellStyle name="60% - Accent5" xfId="15569" builtinId="48" hidden="1" customBuiltin="1"/>
    <cellStyle name="60% - Accent5" xfId="15601" builtinId="48" hidden="1" customBuiltin="1"/>
    <cellStyle name="60% - Accent5" xfId="15657" builtinId="48" hidden="1" customBuiltin="1"/>
    <cellStyle name="60% - Accent5" xfId="15674" builtinId="48" hidden="1" customBuiltin="1"/>
    <cellStyle name="60% - Accent5" xfId="15745" builtinId="48" hidden="1" customBuiltin="1"/>
    <cellStyle name="60% - Accent5" xfId="14748" builtinId="48" hidden="1" customBuiltin="1"/>
    <cellStyle name="60% - Accent5" xfId="14743" builtinId="48" hidden="1" customBuiltin="1"/>
    <cellStyle name="60% - Accent5" xfId="14723" builtinId="48" hidden="1" customBuiltin="1"/>
    <cellStyle name="60% - Accent5" xfId="14622" builtinId="48" hidden="1" customBuiltin="1"/>
    <cellStyle name="60% - Accent5" xfId="14772" builtinId="48" hidden="1" customBuiltin="1"/>
    <cellStyle name="60% - Accent5" xfId="14498" builtinId="48" hidden="1" customBuiltin="1"/>
    <cellStyle name="60% - Accent5" xfId="15925" builtinId="48" hidden="1" customBuiltin="1"/>
    <cellStyle name="60% - Accent5" xfId="15946" builtinId="48" hidden="1" customBuiltin="1"/>
    <cellStyle name="60% - Accent5" xfId="15969" builtinId="48" hidden="1" customBuiltin="1"/>
    <cellStyle name="60% - Accent5" xfId="16011" builtinId="48" hidden="1" customBuiltin="1"/>
    <cellStyle name="60% - Accent5" xfId="15893" builtinId="48" hidden="1" customBuiltin="1"/>
    <cellStyle name="60% - Accent5" xfId="4368" builtinId="48" hidden="1" customBuiltin="1"/>
    <cellStyle name="60% - Accent5" xfId="4897" builtinId="48" hidden="1" customBuiltin="1"/>
    <cellStyle name="60% - Accent5" xfId="15214" builtinId="48" hidden="1" customBuiltin="1"/>
    <cellStyle name="60% - Accent5" xfId="15225" builtinId="48" hidden="1" customBuiltin="1"/>
    <cellStyle name="60% - Accent5" xfId="15262" builtinId="48" hidden="1" customBuiltin="1"/>
    <cellStyle name="60% - Accent5" xfId="15323" builtinId="48" hidden="1" customBuiltin="1"/>
    <cellStyle name="60% - Accent5" xfId="15352" builtinId="48" hidden="1" customBuiltin="1"/>
    <cellStyle name="60% - Accent5" xfId="15380" builtinId="48" hidden="1" customBuiltin="1"/>
    <cellStyle name="60% - Accent5" xfId="15379" builtinId="48" hidden="1" customBuiltin="1"/>
    <cellStyle name="60% - Accent5" xfId="15397" builtinId="48" hidden="1" customBuiltin="1"/>
    <cellStyle name="60% - Accent5" xfId="3288" builtinId="48" hidden="1" customBuiltin="1"/>
    <cellStyle name="60% - Accent5" xfId="1957" builtinId="48" hidden="1" customBuiltin="1"/>
    <cellStyle name="60% - Accent5" xfId="12247" builtinId="48" hidden="1" customBuiltin="1"/>
    <cellStyle name="60% - Accent5" xfId="11904" builtinId="48" hidden="1" customBuiltin="1"/>
    <cellStyle name="60% - Accent5" xfId="11517" builtinId="48" hidden="1" customBuiltin="1"/>
    <cellStyle name="60% - Accent5" xfId="11115" builtinId="48" hidden="1" customBuiltin="1"/>
    <cellStyle name="60% - Accent5" xfId="4006" builtinId="48" hidden="1" customBuiltin="1"/>
    <cellStyle name="60% - Accent5" xfId="2121" builtinId="48" hidden="1" customBuiltin="1"/>
    <cellStyle name="60% - Accent5" xfId="8029" builtinId="48" hidden="1" customBuiltin="1"/>
    <cellStyle name="60% - Accent5" xfId="2474" builtinId="48" hidden="1" customBuiltin="1"/>
    <cellStyle name="60% - Accent5" xfId="6613" builtinId="48" hidden="1" customBuiltin="1"/>
    <cellStyle name="60% - Accent5" xfId="4723" builtinId="48" hidden="1" customBuiltin="1"/>
    <cellStyle name="60% - Accent5" xfId="15777" builtinId="48" hidden="1" customBuiltin="1"/>
    <cellStyle name="60% - Accent5" xfId="14034" builtinId="48" hidden="1" customBuiltin="1"/>
    <cellStyle name="60% - Accent5" xfId="15990" builtinId="48" hidden="1" customBuiltin="1"/>
    <cellStyle name="60% - Accent5" xfId="5077" builtinId="48" hidden="1" customBuiltin="1"/>
    <cellStyle name="60% - Accent5" xfId="16177" builtinId="48" hidden="1" customBuiltin="1"/>
    <cellStyle name="60% - Accent5" xfId="12713" builtinId="48" hidden="1" customBuiltin="1"/>
    <cellStyle name="60% - Accent5" xfId="15052" builtinId="48" hidden="1" customBuiltin="1"/>
    <cellStyle name="60% - Accent5" xfId="13426" builtinId="48" hidden="1" customBuiltin="1"/>
    <cellStyle name="60% - Accent5" xfId="7822" builtinId="48" hidden="1" customBuiltin="1"/>
    <cellStyle name="60% - Accent5" xfId="6039" builtinId="48" hidden="1" customBuiltin="1"/>
    <cellStyle name="60% - Accent5" xfId="11682" builtinId="48" hidden="1" customBuiltin="1"/>
    <cellStyle name="60% - Accent5" xfId="20096" builtinId="48" hidden="1" customBuiltin="1"/>
    <cellStyle name="60% - Accent5" xfId="21094" builtinId="48" hidden="1" customBuiltin="1"/>
    <cellStyle name="60% - Accent5" xfId="23671" builtinId="48" hidden="1" customBuiltin="1"/>
    <cellStyle name="60% - Accent5" xfId="2608" builtinId="48" hidden="1" customBuiltin="1"/>
    <cellStyle name="60% - Accent5" xfId="17516" builtinId="48" hidden="1" customBuiltin="1"/>
    <cellStyle name="60% - Accent5" xfId="17542" builtinId="48" hidden="1" customBuiltin="1"/>
    <cellStyle name="60% - Accent5" xfId="17579" builtinId="48" hidden="1" customBuiltin="1"/>
    <cellStyle name="60% - Accent5" xfId="17619" builtinId="48" hidden="1" customBuiltin="1"/>
    <cellStyle name="60% - Accent5" xfId="17648" builtinId="48" hidden="1" customBuiltin="1"/>
    <cellStyle name="60% - Accent5" xfId="17739" builtinId="48" hidden="1" customBuiltin="1"/>
    <cellStyle name="60% - Accent5" xfId="17738" builtinId="48" hidden="1" customBuiltin="1"/>
    <cellStyle name="60% - Accent5" xfId="17673" builtinId="48" hidden="1" customBuiltin="1"/>
    <cellStyle name="60% - Accent5" xfId="17756" builtinId="48" hidden="1" customBuiltin="1"/>
    <cellStyle name="60% - Accent5" xfId="17781" builtinId="48" hidden="1" customBuiltin="1"/>
    <cellStyle name="60% - Accent5" xfId="17831" builtinId="48" hidden="1" customBuiltin="1"/>
    <cellStyle name="60% - Accent5" xfId="17994" builtinId="48" hidden="1" customBuiltin="1"/>
    <cellStyle name="60% - Accent5" xfId="18023" builtinId="48" hidden="1" customBuiltin="1"/>
    <cellStyle name="60% - Accent5" xfId="18022" builtinId="48" hidden="1" customBuiltin="1"/>
    <cellStyle name="60% - Accent5" xfId="17957" builtinId="48" hidden="1" customBuiltin="1"/>
    <cellStyle name="60% - Accent5" xfId="18038" builtinId="48" hidden="1" customBuiltin="1"/>
    <cellStyle name="60% - Accent5" xfId="18063" builtinId="48" hidden="1" customBuiltin="1"/>
    <cellStyle name="60% - Accent5" xfId="18088" builtinId="48" hidden="1" customBuiltin="1"/>
    <cellStyle name="60% - Accent5" xfId="18113" builtinId="48" hidden="1" customBuiltin="1"/>
    <cellStyle name="60% - Accent5" xfId="18145" builtinId="48" hidden="1" customBuiltin="1"/>
    <cellStyle name="60% - Accent5" xfId="17105" builtinId="48" hidden="1" customBuiltin="1"/>
    <cellStyle name="60% - Accent5" xfId="17100" builtinId="48" hidden="1" customBuiltin="1"/>
    <cellStyle name="60% - Accent5" xfId="17086" builtinId="48" hidden="1" customBuiltin="1"/>
    <cellStyle name="60% - Accent5" xfId="16742" builtinId="48" hidden="1" customBuiltin="1"/>
    <cellStyle name="60% - Accent5" xfId="17117" builtinId="48" hidden="1" customBuiltin="1"/>
    <cellStyle name="60% - Accent5" xfId="18308" builtinId="48" hidden="1" customBuiltin="1"/>
    <cellStyle name="60% - Accent5" xfId="18331" builtinId="48" hidden="1" customBuiltin="1"/>
    <cellStyle name="60% - Accent5" xfId="18352" builtinId="48" hidden="1" customBuiltin="1"/>
    <cellStyle name="60% - Accent5" xfId="18255" builtinId="48" hidden="1" customBuiltin="1"/>
    <cellStyle name="60% - Accent5" xfId="18416" builtinId="48" hidden="1" customBuiltin="1"/>
    <cellStyle name="60% - Accent5" xfId="18447" builtinId="48" hidden="1" customBuiltin="1"/>
    <cellStyle name="60% - Accent5" xfId="18481" builtinId="48" hidden="1" customBuiltin="1"/>
    <cellStyle name="60% - Accent5" xfId="18543" builtinId="48" hidden="1" customBuiltin="1"/>
    <cellStyle name="60% - Accent5" xfId="18542" builtinId="48" hidden="1" customBuiltin="1"/>
    <cellStyle name="60% - Accent5" xfId="18560" builtinId="48" hidden="1" customBuiltin="1"/>
    <cellStyle name="60% - Accent5" xfId="18590" builtinId="48" hidden="1" customBuiltin="1"/>
    <cellStyle name="60% - Accent5" xfId="18617" builtinId="48" hidden="1" customBuiltin="1"/>
    <cellStyle name="60% - Accent5" xfId="18641" builtinId="48" hidden="1" customBuiltin="1"/>
    <cellStyle name="60% - Accent5" xfId="18754" builtinId="48" hidden="1" customBuiltin="1"/>
    <cellStyle name="60% - Accent5" xfId="18812" builtinId="48" hidden="1" customBuiltin="1"/>
    <cellStyle name="60% - Accent5" xfId="18811" builtinId="48" hidden="1" customBuiltin="1"/>
    <cellStyle name="60% - Accent5" xfId="18747" builtinId="48" hidden="1" customBuiltin="1"/>
    <cellStyle name="60% - Accent5" xfId="4132" builtinId="48" hidden="1" customBuiltin="1"/>
    <cellStyle name="60% - Accent5" xfId="7745" builtinId="48" hidden="1" customBuiltin="1"/>
    <cellStyle name="60% - Accent5" xfId="5089" builtinId="48" hidden="1" customBuiltin="1"/>
    <cellStyle name="60% - Accent5" xfId="12476" builtinId="48" hidden="1" customBuiltin="1"/>
    <cellStyle name="60% - Accent5" xfId="4706" builtinId="48" hidden="1" customBuiltin="1"/>
    <cellStyle name="60% - Accent5" xfId="11252" builtinId="48" hidden="1" customBuiltin="1"/>
    <cellStyle name="60% - Accent5" xfId="6303" builtinId="48" hidden="1" customBuiltin="1"/>
    <cellStyle name="60% - Accent5" xfId="6124" builtinId="48" hidden="1" customBuiltin="1"/>
    <cellStyle name="60% - Accent5" xfId="13061" builtinId="48" hidden="1" customBuiltin="1"/>
    <cellStyle name="60% - Accent5" xfId="15721" builtinId="48" hidden="1" customBuiltin="1"/>
    <cellStyle name="60% - Accent5" xfId="14047" builtinId="48" hidden="1" customBuiltin="1"/>
    <cellStyle name="60% - Accent5" xfId="17187" builtinId="48" hidden="1" customBuiltin="1"/>
    <cellStyle name="60% - Accent5" xfId="17211" builtinId="48" hidden="1" customBuiltin="1"/>
    <cellStyle name="60% - Accent5" xfId="17240" builtinId="48" hidden="1" customBuiltin="1"/>
    <cellStyle name="60% - Accent5" xfId="17267" builtinId="48" hidden="1" customBuiltin="1"/>
    <cellStyle name="60% - Accent5" xfId="17291" builtinId="48" hidden="1" customBuiltin="1"/>
    <cellStyle name="60% - Accent5" xfId="17148" builtinId="48" hidden="1" customBuiltin="1"/>
    <cellStyle name="60% - Accent5" xfId="17337" builtinId="48" hidden="1" customBuiltin="1"/>
    <cellStyle name="60% - Accent5" xfId="17369" builtinId="48" hidden="1" customBuiltin="1"/>
    <cellStyle name="60% - Accent5" xfId="17403" builtinId="48" hidden="1" customBuiltin="1"/>
    <cellStyle name="60% - Accent5" xfId="17468" builtinId="48" hidden="1" customBuiltin="1"/>
    <cellStyle name="60% - Accent5" xfId="17467" builtinId="48" hidden="1" customBuiltin="1"/>
    <cellStyle name="60% - Accent5" xfId="12977" builtinId="48" hidden="1" customBuiltin="1"/>
    <cellStyle name="60% - Accent5" xfId="12554" builtinId="48" hidden="1" customBuiltin="1"/>
    <cellStyle name="60% - Accent5" xfId="16931" builtinId="48" hidden="1" customBuiltin="1"/>
    <cellStyle name="60% - Accent5" xfId="4644" builtinId="48" hidden="1" customBuiltin="1"/>
    <cellStyle name="60% - Accent5" xfId="5128" builtinId="48" hidden="1" customBuiltin="1"/>
    <cellStyle name="60% - Accent5" xfId="11450" builtinId="48" hidden="1" customBuiltin="1"/>
    <cellStyle name="60% - Accent5" xfId="4519" builtinId="48" hidden="1" customBuiltin="1"/>
    <cellStyle name="60% - Accent5" xfId="4570" builtinId="48" hidden="1" customBuiltin="1"/>
    <cellStyle name="60% - Accent5" xfId="6175" builtinId="48" hidden="1" customBuiltin="1"/>
    <cellStyle name="60% - Accent5" xfId="9173" builtinId="48" hidden="1" customBuiltin="1"/>
    <cellStyle name="60% - Accent5" xfId="23604" builtinId="48" hidden="1" customBuiltin="1"/>
    <cellStyle name="60% - Accent5" xfId="24322" builtinId="48" hidden="1" customBuiltin="1"/>
    <cellStyle name="60% - Accent5" xfId="14818" builtinId="48" hidden="1" customBuiltin="1"/>
    <cellStyle name="60% - Accent5" xfId="13728" builtinId="48" hidden="1" customBuiltin="1"/>
    <cellStyle name="60% - Accent5" xfId="13360" builtinId="48" hidden="1" customBuiltin="1"/>
    <cellStyle name="60% - Accent5" xfId="7727" builtinId="48" hidden="1" customBuiltin="1"/>
    <cellStyle name="60% - Accent5" xfId="25489" builtinId="48" hidden="1" customBuiltin="1"/>
    <cellStyle name="60% - Accent5" xfId="25058" builtinId="48" hidden="1" customBuiltin="1"/>
    <cellStyle name="60% - Accent5" xfId="23134" builtinId="48" hidden="1" customBuiltin="1"/>
    <cellStyle name="60% - Accent5" xfId="26288" builtinId="48" hidden="1" customBuiltin="1"/>
    <cellStyle name="60% - Accent5" xfId="23634" builtinId="48" hidden="1" customBuiltin="1"/>
    <cellStyle name="60% - Accent5" xfId="23307" builtinId="48" hidden="1" customBuiltin="1"/>
    <cellStyle name="60% - Accent5" xfId="25896" builtinId="48" hidden="1" customBuiltin="1"/>
    <cellStyle name="60% - Accent5" xfId="14850" builtinId="48" hidden="1" customBuiltin="1"/>
    <cellStyle name="60% - Accent5" xfId="18783" builtinId="48" hidden="1" customBuiltin="1"/>
    <cellStyle name="60% - Accent5" xfId="17436" builtinId="48" hidden="1" customBuiltin="1"/>
    <cellStyle name="60% - Accent5" xfId="18513" builtinId="48" hidden="1" customBuiltin="1"/>
    <cellStyle name="60% - Accent5" xfId="17567" builtinId="48" hidden="1" customBuiltin="1"/>
    <cellStyle name="60% - Accent5" xfId="15316" builtinId="48" hidden="1" customBuiltin="1"/>
    <cellStyle name="60% - Accent5" xfId="14137" builtinId="48" hidden="1" customBuiltin="1"/>
    <cellStyle name="60% - Accent5" xfId="16454" builtinId="48" hidden="1" customBuiltin="1"/>
    <cellStyle name="60% - Accent5" xfId="25190" builtinId="48" hidden="1" customBuiltin="1"/>
    <cellStyle name="60% - Accent5" xfId="12918" builtinId="48" hidden="1" customBuiltin="1"/>
    <cellStyle name="60% - Accent5" xfId="13586" builtinId="48" hidden="1" customBuiltin="1"/>
    <cellStyle name="60% - Accent5" xfId="5242" builtinId="48" hidden="1" customBuiltin="1"/>
    <cellStyle name="60% - Accent5" xfId="4358" builtinId="48" hidden="1" customBuiltin="1"/>
    <cellStyle name="60% - Accent5" xfId="11815" builtinId="48" hidden="1" customBuiltin="1"/>
    <cellStyle name="60% - Accent5" xfId="23959" builtinId="48" hidden="1" customBuiltin="1"/>
    <cellStyle name="60% - Accent5" xfId="19469" builtinId="48" hidden="1" customBuiltin="1"/>
    <cellStyle name="60% - Accent5" xfId="19564" builtinId="48" hidden="1" customBuiltin="1"/>
    <cellStyle name="60% - Accent5" xfId="19635" builtinId="48" hidden="1" customBuiltin="1"/>
    <cellStyle name="60% - Accent5" xfId="19669" builtinId="48" hidden="1" customBuiltin="1"/>
    <cellStyle name="60% - Accent5" xfId="19707" builtinId="48" hidden="1" customBuiltin="1"/>
    <cellStyle name="60% - Accent5" xfId="19819" builtinId="48" hidden="1" customBuiltin="1"/>
    <cellStyle name="60% - Accent5" xfId="19851" builtinId="48" hidden="1" customBuiltin="1"/>
    <cellStyle name="60% - Accent5" xfId="19882" builtinId="48" hidden="1" customBuiltin="1"/>
    <cellStyle name="60% - Accent5" xfId="19881" builtinId="48" hidden="1" customBuiltin="1"/>
    <cellStyle name="60% - Accent5" xfId="19811" builtinId="48" hidden="1" customBuiltin="1"/>
    <cellStyle name="60% - Accent5" xfId="19941" builtinId="48" hidden="1" customBuiltin="1"/>
    <cellStyle name="60% - Accent5" xfId="20149" builtinId="48" hidden="1" customBuiltin="1"/>
    <cellStyle name="60% - Accent5" xfId="20170" builtinId="48" hidden="1" customBuiltin="1"/>
    <cellStyle name="60% - Accent5" xfId="20193" builtinId="48" hidden="1" customBuiltin="1"/>
    <cellStyle name="60% - Accent5" xfId="20215" builtinId="48" hidden="1" customBuiltin="1"/>
    <cellStyle name="60% - Accent5" xfId="20236" builtinId="48" hidden="1" customBuiltin="1"/>
    <cellStyle name="60% - Accent5" xfId="20270" builtinId="48" hidden="1" customBuiltin="1"/>
    <cellStyle name="60% - Accent5" xfId="20471" builtinId="48" hidden="1" customBuiltin="1"/>
    <cellStyle name="60% - Accent5" xfId="20494" builtinId="48" hidden="1" customBuiltin="1"/>
    <cellStyle name="60% - Accent5" xfId="20523" builtinId="48" hidden="1" customBuiltin="1"/>
    <cellStyle name="60% - Accent5" xfId="20550" builtinId="48" hidden="1" customBuiltin="1"/>
    <cellStyle name="60% - Accent5" xfId="20432" builtinId="48" hidden="1" customBuiltin="1"/>
    <cellStyle name="60% - Accent5" xfId="20619" builtinId="48" hidden="1" customBuiltin="1"/>
    <cellStyle name="60% - Accent5" xfId="20651" builtinId="48" hidden="1" customBuiltin="1"/>
    <cellStyle name="60% - Accent5" xfId="20684" builtinId="48" hidden="1" customBuiltin="1"/>
    <cellStyle name="60% - Accent5" xfId="20717" builtinId="48" hidden="1" customBuiltin="1"/>
    <cellStyle name="60% - Accent5" xfId="20677" builtinId="48" hidden="1" customBuiltin="1"/>
    <cellStyle name="60% - Accent5" xfId="20765" builtinId="48" hidden="1" customBuiltin="1"/>
    <cellStyle name="60% - Accent5" xfId="20796" builtinId="48" hidden="1" customBuiltin="1"/>
    <cellStyle name="60% - Accent5" xfId="20846" builtinId="48" hidden="1" customBuiltin="1"/>
    <cellStyle name="60% - Accent5" xfId="20858" builtinId="48" hidden="1" customBuiltin="1"/>
    <cellStyle name="60% - Accent5" xfId="20898" builtinId="48" hidden="1" customBuiltin="1"/>
    <cellStyle name="60% - Accent5" xfId="20927" builtinId="48" hidden="1" customBuiltin="1"/>
    <cellStyle name="60% - Accent5" xfId="20988" builtinId="48" hidden="1" customBuiltin="1"/>
    <cellStyle name="60% - Accent5" xfId="21017" builtinId="48" hidden="1" customBuiltin="1"/>
    <cellStyle name="60% - Accent5" xfId="20952" builtinId="48" hidden="1" customBuiltin="1"/>
    <cellStyle name="60% - Accent5" xfId="21032" builtinId="48" hidden="1" customBuiltin="1"/>
    <cellStyle name="60% - Accent5" xfId="21057" builtinId="48" hidden="1" customBuiltin="1"/>
    <cellStyle name="60% - Accent5" xfId="21081" builtinId="48" hidden="1" customBuiltin="1"/>
    <cellStyle name="60% - Accent5" xfId="21204" builtinId="48" hidden="1" customBuiltin="1"/>
    <cellStyle name="60% - Accent5" xfId="21265" builtinId="48" hidden="1" customBuiltin="1"/>
    <cellStyle name="60% - Accent5" xfId="21294" builtinId="48" hidden="1" customBuiltin="1"/>
    <cellStyle name="60% - Accent5" xfId="21293" builtinId="48" hidden="1" customBuiltin="1"/>
    <cellStyle name="60% - Accent5" xfId="21309" builtinId="48" hidden="1" customBuiltin="1"/>
    <cellStyle name="60% - Accent5" xfId="19182" builtinId="48" hidden="1" customBuiltin="1"/>
    <cellStyle name="60% - Accent5" xfId="19203" builtinId="48" hidden="1" customBuiltin="1"/>
    <cellStyle name="60% - Accent5" xfId="12813" builtinId="48" hidden="1" customBuiltin="1"/>
    <cellStyle name="60% - Accent5" xfId="15081" builtinId="48" hidden="1" customBuiltin="1"/>
    <cellStyle name="60% - Accent5" xfId="7746" builtinId="48" hidden="1" customBuiltin="1"/>
    <cellStyle name="60% - Accent5" xfId="5464" builtinId="48" hidden="1" customBuiltin="1"/>
    <cellStyle name="60% - Accent5" xfId="11263" builtinId="48" hidden="1" customBuiltin="1"/>
    <cellStyle name="60% - Accent5" xfId="11513" builtinId="48" hidden="1" customBuiltin="1"/>
    <cellStyle name="60% - Accent5" xfId="17537" builtinId="48" hidden="1" customBuiltin="1"/>
    <cellStyle name="60% - Accent5" xfId="6431" builtinId="48" hidden="1" customBuiltin="1"/>
    <cellStyle name="60% - Accent5" xfId="8156" builtinId="48" hidden="1" customBuiltin="1"/>
    <cellStyle name="60% - Accent5" xfId="17821" builtinId="48" hidden="1" customBuiltin="1"/>
    <cellStyle name="60% - Accent5" xfId="19213" builtinId="48" hidden="1" customBuiltin="1"/>
    <cellStyle name="60% - Accent5" xfId="19212" builtinId="48" hidden="1" customBuiltin="1"/>
    <cellStyle name="60% - Accent5" xfId="4606" builtinId="48" hidden="1" customBuiltin="1"/>
    <cellStyle name="60% - Accent5" xfId="19238" builtinId="48" hidden="1" customBuiltin="1"/>
    <cellStyle name="60% - Accent5" xfId="19277" builtinId="48" hidden="1" customBuiltin="1"/>
    <cellStyle name="60% - Accent5" xfId="19314" builtinId="48" hidden="1" customBuiltin="1"/>
    <cellStyle name="60% - Accent5" xfId="19349" builtinId="48" hidden="1" customBuiltin="1"/>
    <cellStyle name="60% - Accent5" xfId="19365" builtinId="48" hidden="1" customBuiltin="1"/>
    <cellStyle name="60% - Accent5" xfId="19443" builtinId="48" hidden="1" customBuiltin="1"/>
    <cellStyle name="60% - Accent5" xfId="19509" builtinId="48" hidden="1" customBuiltin="1"/>
    <cellStyle name="60% - Accent5" xfId="15656" builtinId="48" hidden="1" customBuiltin="1"/>
    <cellStyle name="60% - Accent5" xfId="15291" builtinId="48" hidden="1" customBuiltin="1"/>
    <cellStyle name="60% - Accent5" xfId="18935" builtinId="48" hidden="1" customBuiltin="1"/>
    <cellStyle name="60% - Accent5" xfId="18975" builtinId="48" hidden="1" customBuiltin="1"/>
    <cellStyle name="60% - Accent5" xfId="19004" builtinId="48" hidden="1" customBuiltin="1"/>
    <cellStyle name="60% - Accent5" xfId="19066" builtinId="48" hidden="1" customBuiltin="1"/>
    <cellStyle name="60% - Accent5" xfId="19095" builtinId="48" hidden="1" customBuiltin="1"/>
    <cellStyle name="60% - Accent5" xfId="19094" builtinId="48" hidden="1" customBuiltin="1"/>
    <cellStyle name="60% - Accent5" xfId="19111" builtinId="48" hidden="1" customBuiltin="1"/>
    <cellStyle name="60% - Accent5" xfId="19135" builtinId="48" hidden="1" customBuiltin="1"/>
    <cellStyle name="60% - Accent5" xfId="19159" builtinId="48" hidden="1" customBuiltin="1"/>
    <cellStyle name="60% - Accent5" xfId="3009" builtinId="48" hidden="1" customBuiltin="1"/>
    <cellStyle name="60% - Accent5" xfId="12460" builtinId="48" hidden="1" customBuiltin="1"/>
    <cellStyle name="60% - Accent5" xfId="14791" builtinId="48" hidden="1" customBuiltin="1"/>
    <cellStyle name="60% - Accent5" xfId="16798" builtinId="48" hidden="1" customBuiltin="1"/>
    <cellStyle name="60% - Accent5" xfId="16438" builtinId="48" hidden="1" customBuiltin="1"/>
    <cellStyle name="60% - Accent5" xfId="16051" builtinId="48" hidden="1" customBuiltin="1"/>
    <cellStyle name="60% - Accent5" xfId="3884" builtinId="48" hidden="1" customBuiltin="1"/>
    <cellStyle name="60% - Accent5" xfId="3530" builtinId="48" hidden="1" customBuiltin="1"/>
    <cellStyle name="60% - Accent5" xfId="11487" builtinId="48" hidden="1" customBuiltin="1"/>
    <cellStyle name="60% - Accent5" xfId="8052" builtinId="48" hidden="1" customBuiltin="1"/>
    <cellStyle name="60% - Accent5" xfId="11840" builtinId="48" hidden="1" customBuiltin="1"/>
    <cellStyle name="60% - Accent5" xfId="6693" builtinId="48" hidden="1" customBuiltin="1"/>
    <cellStyle name="60% - Accent5" xfId="7148" builtinId="48" hidden="1" customBuiltin="1"/>
    <cellStyle name="60% - Accent5" xfId="4442" builtinId="48" hidden="1" customBuiltin="1"/>
    <cellStyle name="60% - Accent5" xfId="21236" builtinId="48" hidden="1" customBuiltin="1"/>
    <cellStyle name="60% - Accent5" xfId="19411" builtinId="48" hidden="1" customBuiltin="1"/>
    <cellStyle name="60% - Accent5" xfId="20958" builtinId="48" hidden="1" customBuiltin="1"/>
    <cellStyle name="60% - Accent5" xfId="19599" builtinId="48" hidden="1" customBuiltin="1"/>
    <cellStyle name="60% - Accent5" xfId="5270" builtinId="48" hidden="1" customBuiltin="1"/>
    <cellStyle name="60% - Accent5" xfId="18828" builtinId="48" hidden="1" customBuiltin="1"/>
    <cellStyle name="60% - Accent5" xfId="17964" builtinId="48" hidden="1" customBuiltin="1"/>
    <cellStyle name="60% - Accent5" xfId="3586" builtinId="48" hidden="1" customBuiltin="1"/>
    <cellStyle name="60% - Accent5" xfId="15629" builtinId="48" hidden="1" customBuiltin="1"/>
    <cellStyle name="60% - Accent5" xfId="16656" builtinId="48" hidden="1" customBuiltin="1"/>
    <cellStyle name="60% - Accent5" xfId="13050" builtinId="48" hidden="1" customBuiltin="1"/>
    <cellStyle name="60% - Accent5" xfId="13101" builtinId="48" hidden="1" customBuiltin="1"/>
    <cellStyle name="60% - Accent5" xfId="13736" builtinId="48" hidden="1" customBuiltin="1"/>
    <cellStyle name="60% - Accent5" xfId="10918" builtinId="48" hidden="1" customBuiltin="1"/>
    <cellStyle name="60% - Accent5" xfId="8547" builtinId="48" hidden="1" customBuiltin="1"/>
    <cellStyle name="60% - Accent5" xfId="8725" builtinId="48" hidden="1" customBuiltin="1"/>
    <cellStyle name="60% - Accent5" xfId="8757" builtinId="48" hidden="1" customBuiltin="1"/>
    <cellStyle name="60% - Accent5" xfId="8792" builtinId="48" hidden="1" customBuiltin="1"/>
    <cellStyle name="60% - Accent5" xfId="8824" builtinId="48" hidden="1" customBuiltin="1"/>
    <cellStyle name="60% - Accent5" xfId="8854" builtinId="48" hidden="1" customBuiltin="1"/>
    <cellStyle name="60% - Accent5" xfId="8871" builtinId="48" hidden="1" customBuiltin="1"/>
    <cellStyle name="60% - Accent5" xfId="8899" builtinId="48" hidden="1" customBuiltin="1"/>
    <cellStyle name="60% - Accent5" xfId="8923" builtinId="48" hidden="1" customBuiltin="1"/>
    <cellStyle name="60% - Accent5" xfId="8946" builtinId="48" hidden="1" customBuiltin="1"/>
    <cellStyle name="60% - Accent5" xfId="8958" builtinId="48" hidden="1" customBuiltin="1"/>
    <cellStyle name="60% - Accent5" xfId="9028" builtinId="48" hidden="1" customBuiltin="1"/>
    <cellStyle name="60% - Accent5" xfId="9117" builtinId="48" hidden="1" customBuiltin="1"/>
    <cellStyle name="60% - Accent5" xfId="9055" builtinId="48" hidden="1" customBuiltin="1"/>
    <cellStyle name="60% - Accent5" xfId="9136" builtinId="48" hidden="1" customBuiltin="1"/>
    <cellStyle name="60% - Accent5" xfId="9161" builtinId="48" hidden="1" customBuiltin="1"/>
    <cellStyle name="60% - Accent5" xfId="9188" builtinId="48" hidden="1" customBuiltin="1"/>
    <cellStyle name="60% - Accent5" xfId="9212" builtinId="48" hidden="1" customBuiltin="1"/>
    <cellStyle name="60% - Accent5" xfId="9244" builtinId="48" hidden="1" customBuiltin="1"/>
    <cellStyle name="60% - Accent5" xfId="9283" builtinId="48" hidden="1" customBuiltin="1"/>
    <cellStyle name="60% - Accent5" xfId="9314" builtinId="48" hidden="1" customBuiltin="1"/>
    <cellStyle name="60% - Accent5" xfId="9346" builtinId="48" hidden="1" customBuiltin="1"/>
    <cellStyle name="60% - Accent5" xfId="9403" builtinId="48" hidden="1" customBuiltin="1"/>
    <cellStyle name="60% - Accent5" xfId="9402" builtinId="48" hidden="1" customBuiltin="1"/>
    <cellStyle name="60% - Accent5" xfId="9339" builtinId="48" hidden="1" customBuiltin="1"/>
    <cellStyle name="60% - Accent5" xfId="9421" builtinId="48" hidden="1" customBuiltin="1"/>
    <cellStyle name="60% - Accent5" xfId="9445" builtinId="48" hidden="1" customBuiltin="1"/>
    <cellStyle name="60% - Accent5" xfId="9526" builtinId="48" hidden="1" customBuiltin="1"/>
    <cellStyle name="60% - Accent5" xfId="8473" builtinId="48" hidden="1" customBuiltin="1"/>
    <cellStyle name="60% - Accent5" xfId="8468" builtinId="48" hidden="1" customBuiltin="1"/>
    <cellStyle name="60% - Accent5" xfId="8327" builtinId="48" hidden="1" customBuiltin="1"/>
    <cellStyle name="60% - Accent5" xfId="8497" builtinId="48" hidden="1" customBuiltin="1"/>
    <cellStyle name="60% - Accent5" xfId="8178" builtinId="48" hidden="1" customBuiltin="1"/>
    <cellStyle name="60% - Accent5" xfId="9683" builtinId="48" hidden="1" customBuiltin="1"/>
    <cellStyle name="60% - Accent5" xfId="9704" builtinId="48" hidden="1" customBuiltin="1"/>
    <cellStyle name="60% - Accent5" xfId="9727" builtinId="48" hidden="1" customBuiltin="1"/>
    <cellStyle name="60% - Accent5" xfId="9748" builtinId="48" hidden="1" customBuiltin="1"/>
    <cellStyle name="60% - Accent5" xfId="9649" builtinId="48" hidden="1" customBuiltin="1"/>
    <cellStyle name="60% - Accent5" xfId="9810" builtinId="48" hidden="1" customBuiltin="1"/>
    <cellStyle name="60% - Accent5" xfId="9841" builtinId="48" hidden="1" customBuiltin="1"/>
    <cellStyle name="60% - Accent5" xfId="9875" builtinId="48" hidden="1" customBuiltin="1"/>
    <cellStyle name="60% - Accent5" xfId="9867" builtinId="48" hidden="1" customBuiltin="1"/>
    <cellStyle name="60% - Accent5" xfId="9984" builtinId="48" hidden="1" customBuiltin="1"/>
    <cellStyle name="60% - Accent5" xfId="10008" builtinId="48" hidden="1" customBuiltin="1"/>
    <cellStyle name="60% - Accent5" xfId="10030" builtinId="48" hidden="1" customBuiltin="1"/>
    <cellStyle name="60% - Accent5" xfId="10078" builtinId="48" hidden="1" customBuiltin="1"/>
    <cellStyle name="60% - Accent5" xfId="21642" builtinId="48" hidden="1" customBuiltin="1"/>
    <cellStyle name="60% - Accent5" xfId="21524" builtinId="48" hidden="1" customBuiltin="1"/>
    <cellStyle name="60% - Accent5" xfId="21685" builtinId="48" hidden="1" customBuiltin="1"/>
    <cellStyle name="60% - Accent5" xfId="21716" builtinId="48" hidden="1" customBuiltin="1"/>
    <cellStyle name="60% - Accent5" xfId="21750" builtinId="48" hidden="1" customBuiltin="1"/>
    <cellStyle name="60% - Accent5" xfId="21811" builtinId="48" hidden="1" customBuiltin="1"/>
    <cellStyle name="60% - Accent5" xfId="21810" builtinId="48" hidden="1" customBuiltin="1"/>
    <cellStyle name="60% - Accent5" xfId="21742" builtinId="48" hidden="1" customBuiltin="1"/>
    <cellStyle name="60% - Accent5" xfId="21827" builtinId="48" hidden="1" customBuiltin="1"/>
    <cellStyle name="60% - Accent5" xfId="21903" builtinId="48" hidden="1" customBuiltin="1"/>
    <cellStyle name="60% - Accent5" xfId="19477" builtinId="48" hidden="1" customBuiltin="1"/>
    <cellStyle name="60% - Accent5" xfId="18373" builtinId="48" hidden="1" customBuiltin="1"/>
    <cellStyle name="60% - Accent5" xfId="17679" builtinId="48" hidden="1" customBuiltin="1"/>
    <cellStyle name="60% - Accent5" xfId="5353" builtinId="48" hidden="1" customBuiltin="1"/>
    <cellStyle name="60% - Accent5" xfId="14414" builtinId="48" hidden="1" customBuiltin="1"/>
    <cellStyle name="60% - Accent5" xfId="16384" builtinId="48" hidden="1" customBuiltin="1"/>
    <cellStyle name="60% - Accent5" xfId="15594" builtinId="48" hidden="1" customBuiltin="1"/>
    <cellStyle name="60% - Accent5" xfId="14954" builtinId="48" hidden="1" customBuiltin="1"/>
    <cellStyle name="60% - Accent5" xfId="13394" builtinId="48" hidden="1" customBuiltin="1"/>
    <cellStyle name="60% - Accent5" xfId="12943" builtinId="48" hidden="1" customBuiltin="1"/>
    <cellStyle name="60% - Accent5" xfId="8073" builtinId="48" hidden="1" customBuiltin="1"/>
    <cellStyle name="60% - Accent5" xfId="8118" builtinId="48" hidden="1" customBuiltin="1"/>
    <cellStyle name="60% - Accent5" xfId="8609" builtinId="48" hidden="1" customBuiltin="1"/>
    <cellStyle name="60% - Accent5" xfId="16280" builtinId="48" hidden="1" customBuiltin="1"/>
    <cellStyle name="60% - Accent5" xfId="15873" builtinId="48" hidden="1" customBuiltin="1"/>
    <cellStyle name="60% - Accent5" xfId="21414" builtinId="48" hidden="1" customBuiltin="1"/>
    <cellStyle name="60% - Accent5" xfId="20389" builtinId="48" hidden="1" customBuiltin="1"/>
    <cellStyle name="60% - Accent5" xfId="20384" builtinId="48" hidden="1" customBuiltin="1"/>
    <cellStyle name="60% - Accent5" xfId="20328" builtinId="48" hidden="1" customBuiltin="1"/>
    <cellStyle name="60% - Accent5" xfId="20401" builtinId="48" hidden="1" customBuiltin="1"/>
    <cellStyle name="60% - Accent5" xfId="20289" builtinId="48" hidden="1" customBuiltin="1"/>
    <cellStyle name="60% - Accent5" xfId="21577" builtinId="48" hidden="1" customBuiltin="1"/>
    <cellStyle name="60% - Accent5" xfId="21600" builtinId="48" hidden="1" customBuiltin="1"/>
    <cellStyle name="60% - Accent5" xfId="21621" builtinId="48" hidden="1" customBuiltin="1"/>
    <cellStyle name="60% - Accent5" xfId="24566" builtinId="48" hidden="1" customBuiltin="1"/>
    <cellStyle name="60% - Accent5" xfId="15191" builtinId="48" hidden="1" customBuiltin="1"/>
    <cellStyle name="60% - Accent5" xfId="18692" builtinId="48" hidden="1" customBuiltin="1"/>
    <cellStyle name="60% - Accent5" xfId="15440" builtinId="48" hidden="1" customBuiltin="1"/>
    <cellStyle name="60% - Accent5" xfId="17903" builtinId="48" hidden="1" customBuiltin="1"/>
    <cellStyle name="60% - Accent5" xfId="17395" builtinId="48" hidden="1" customBuiltin="1"/>
    <cellStyle name="60% - Accent5" xfId="25401" builtinId="48" hidden="1" customBuiltin="1"/>
    <cellStyle name="60% - Accent5" xfId="24991" builtinId="48" hidden="1" customBuiltin="1"/>
    <cellStyle name="60% - Accent5" xfId="13328" builtinId="48" hidden="1" customBuiltin="1"/>
    <cellStyle name="60% - Accent5" xfId="26310" builtinId="48" hidden="1" customBuiltin="1"/>
    <cellStyle name="60% - Accent5" xfId="13823" builtinId="48" hidden="1" customBuiltin="1"/>
    <cellStyle name="60% - Accent5" xfId="21749" builtinId="48" hidden="1" customBuiltin="1"/>
    <cellStyle name="60% - Accent5" xfId="25862" builtinId="48" hidden="1" customBuiltin="1"/>
    <cellStyle name="60% - Accent5" xfId="19029" builtinId="48" hidden="1" customBuiltin="1"/>
    <cellStyle name="60% - Accent5" xfId="9955" builtinId="48" hidden="1" customBuiltin="1"/>
    <cellStyle name="60% - Accent5" xfId="9494" builtinId="48" hidden="1" customBuiltin="1"/>
    <cellStyle name="60% - Accent5" xfId="9062" builtinId="48" hidden="1" customBuiltin="1"/>
    <cellStyle name="60% - Accent5" xfId="25218" builtinId="48" hidden="1" customBuiltin="1"/>
    <cellStyle name="60% - Accent5" xfId="25768" builtinId="48" hidden="1" customBuiltin="1"/>
    <cellStyle name="60% - Accent5" xfId="20880" builtinId="48" hidden="1" customBuiltin="1"/>
    <cellStyle name="60% - Accent5" xfId="25245" builtinId="48" hidden="1" customBuiltin="1"/>
    <cellStyle name="60% - Accent5" xfId="23494" builtinId="48" hidden="1" customBuiltin="1"/>
    <cellStyle name="60% - Accent5" xfId="26463" builtinId="48" hidden="1" customBuiltin="1"/>
    <cellStyle name="60% - Accent5" xfId="10195" builtinId="48" hidden="1" customBuiltin="1"/>
    <cellStyle name="60% - Accent5" xfId="1257" builtinId="48" hidden="1" customBuiltin="1"/>
    <cellStyle name="60% - Accent5" xfId="2790" builtinId="48" hidden="1" customBuiltin="1"/>
    <cellStyle name="60% - Accent5" xfId="2346" builtinId="48" hidden="1" customBuiltin="1"/>
    <cellStyle name="60% - Accent5" xfId="1765" builtinId="48" hidden="1" customBuiltin="1"/>
    <cellStyle name="60% - Accent5" xfId="28030" builtinId="48" hidden="1" customBuiltin="1"/>
    <cellStyle name="60% - Accent5" xfId="28024" builtinId="48" hidden="1" customBuiltin="1"/>
    <cellStyle name="60% - Accent5" xfId="25784" builtinId="48" hidden="1" customBuiltin="1"/>
    <cellStyle name="60% - Accent5" xfId="22320" builtinId="48" hidden="1" customBuiltin="1"/>
    <cellStyle name="60% - Accent5" xfId="22349" builtinId="48" hidden="1" customBuiltin="1"/>
    <cellStyle name="60% - Accent5" xfId="22348" builtinId="48" hidden="1" customBuiltin="1"/>
    <cellStyle name="60% - Accent5" xfId="22365" builtinId="48" hidden="1" customBuiltin="1"/>
    <cellStyle name="60% - Accent5" xfId="22389" builtinId="48" hidden="1" customBuiltin="1"/>
    <cellStyle name="60% - Accent5" xfId="22412" builtinId="48" hidden="1" customBuiltin="1"/>
    <cellStyle name="60% - Accent5" xfId="22435" builtinId="48" hidden="1" customBuiltin="1"/>
    <cellStyle name="60% - Accent5" xfId="17702" builtinId="48" hidden="1" customBuiltin="1"/>
    <cellStyle name="60% - Accent5" xfId="22008" builtinId="48" hidden="1" customBuiltin="1"/>
    <cellStyle name="60% - Accent5" xfId="22086" builtinId="48" hidden="1" customBuiltin="1"/>
    <cellStyle name="60% - Accent5" xfId="22111" builtinId="48" hidden="1" customBuiltin="1"/>
    <cellStyle name="60% - Accent5" xfId="22136" builtinId="48" hidden="1" customBuiltin="1"/>
    <cellStyle name="60% - Accent5" xfId="22160" builtinId="48" hidden="1" customBuiltin="1"/>
    <cellStyle name="60% - Accent5" xfId="22190" builtinId="48" hidden="1" customBuiltin="1"/>
    <cellStyle name="60% - Accent5" xfId="22072" builtinId="48" hidden="1" customBuiltin="1"/>
    <cellStyle name="60% - Accent5" xfId="21954" builtinId="48" hidden="1" customBuiltin="1"/>
    <cellStyle name="60% - Accent5" xfId="21983" builtinId="48" hidden="1" customBuiltin="1"/>
    <cellStyle name="60% - Accent5" xfId="21914" builtinId="48" hidden="1" customBuiltin="1"/>
    <cellStyle name="60% - Accent5" xfId="22043" builtinId="48" hidden="1" customBuiltin="1"/>
    <cellStyle name="60% - Accent5" xfId="22291" builtinId="48" hidden="1" customBuiltin="1"/>
    <cellStyle name="60% - Accent5" xfId="24205" builtinId="48" hidden="1" customBuiltin="1"/>
    <cellStyle name="60% - Accent5" xfId="22722" builtinId="48" hidden="1" customBuiltin="1"/>
    <cellStyle name="60% - Accent5" xfId="724" builtinId="48" hidden="1" customBuiltin="1"/>
    <cellStyle name="60% - Accent5" xfId="2868" builtinId="48" hidden="1" customBuiltin="1"/>
    <cellStyle name="60% - Accent5" xfId="2000" builtinId="48" hidden="1" customBuiltin="1"/>
    <cellStyle name="60% - Accent5" xfId="28376" builtinId="48" hidden="1" customBuiltin="1"/>
    <cellStyle name="60% - Accent5" xfId="27596" builtinId="48" hidden="1" customBuiltin="1"/>
    <cellStyle name="60% - Accent5" xfId="26871" builtinId="48" hidden="1" customBuiltin="1"/>
    <cellStyle name="60% - Accent5" xfId="10765" builtinId="48" hidden="1" customBuiltin="1"/>
    <cellStyle name="60% - Accent5" xfId="9906" builtinId="48" hidden="1" customBuiltin="1"/>
    <cellStyle name="60% - Accent5" xfId="9118" builtinId="48" hidden="1" customBuiltin="1"/>
    <cellStyle name="60% - Accent5" xfId="20574" builtinId="48" hidden="1" customBuiltin="1"/>
    <cellStyle name="60% - Accent5" xfId="10988" builtinId="48" hidden="1" customBuiltin="1"/>
    <cellStyle name="60% - Accent5" xfId="11190" builtinId="48" hidden="1" customBuiltin="1"/>
    <cellStyle name="60% - Accent5" xfId="11258" builtinId="48" hidden="1" customBuiltin="1"/>
    <cellStyle name="60% - Accent5" xfId="11292" builtinId="48" hidden="1" customBuiltin="1"/>
    <cellStyle name="60% - Accent5" xfId="11322" builtinId="48" hidden="1" customBuiltin="1"/>
    <cellStyle name="60% - Accent5" xfId="11248" builtinId="48" hidden="1" customBuiltin="1"/>
    <cellStyle name="60% - Accent5" xfId="11341" builtinId="48" hidden="1" customBuiltin="1"/>
    <cellStyle name="60% - Accent5" xfId="11374" builtinId="48" hidden="1" customBuiltin="1"/>
    <cellStyle name="60% - Accent5" xfId="11403" builtinId="48" hidden="1" customBuiltin="1"/>
    <cellStyle name="60% - Accent5" xfId="11429" builtinId="48" hidden="1" customBuiltin="1"/>
    <cellStyle name="60% - Accent5" xfId="11443" builtinId="48" hidden="1" customBuiltin="1"/>
    <cellStyle name="60% - Accent5" xfId="11579" builtinId="48" hidden="1" customBuiltin="1"/>
    <cellStyle name="60% - Accent5" xfId="11609" builtinId="48" hidden="1" customBuiltin="1"/>
    <cellStyle name="60% - Accent5" xfId="11608" builtinId="48" hidden="1" customBuiltin="1"/>
    <cellStyle name="60% - Accent5" xfId="11542" builtinId="48" hidden="1" customBuiltin="1"/>
    <cellStyle name="60% - Accent5" xfId="11625" builtinId="48" hidden="1" customBuiltin="1"/>
    <cellStyle name="60% - Accent5" xfId="11653" builtinId="48" hidden="1" customBuiltin="1"/>
    <cellStyle name="60% - Accent5" xfId="11708" builtinId="48" hidden="1" customBuiltin="1"/>
    <cellStyle name="60% - Accent5" xfId="11741" builtinId="48" hidden="1" customBuiltin="1"/>
    <cellStyle name="60% - Accent5" xfId="11785" builtinId="48" hidden="1" customBuiltin="1"/>
    <cellStyle name="60% - Accent5" xfId="11847" builtinId="48" hidden="1" customBuiltin="1"/>
    <cellStyle name="60% - Accent5" xfId="11876" builtinId="48" hidden="1" customBuiltin="1"/>
    <cellStyle name="60% - Accent5" xfId="11905" builtinId="48" hidden="1" customBuiltin="1"/>
    <cellStyle name="60% - Accent5" xfId="11921" builtinId="48" hidden="1" customBuiltin="1"/>
    <cellStyle name="60% - Accent5" xfId="11949" builtinId="48" hidden="1" customBuiltin="1"/>
    <cellStyle name="60% - Accent5" xfId="11981" builtinId="48" hidden="1" customBuiltin="1"/>
    <cellStyle name="60% - Accent5" xfId="12007" builtinId="48" hidden="1" customBuiltin="1"/>
    <cellStyle name="60% - Accent5" xfId="12039" builtinId="48" hidden="1" customBuiltin="1"/>
    <cellStyle name="60% - Accent5" xfId="10938" builtinId="48" hidden="1" customBuiltin="1"/>
    <cellStyle name="60% - Accent5" xfId="10933" builtinId="48" hidden="1" customBuiltin="1"/>
    <cellStyle name="60% - Accent5" xfId="10507" builtinId="48" hidden="1" customBuiltin="1"/>
    <cellStyle name="60% - Accent5" xfId="10954" builtinId="48" hidden="1" customBuiltin="1"/>
    <cellStyle name="60% - Accent5" xfId="9181" builtinId="48" hidden="1" customBuiltin="1"/>
    <cellStyle name="60% - Accent5" xfId="12182" builtinId="48" hidden="1" customBuiltin="1"/>
    <cellStyle name="60% - Accent5" xfId="12203" builtinId="48" hidden="1" customBuiltin="1"/>
    <cellStyle name="60% - Accent5" xfId="12226" builtinId="48" hidden="1" customBuiltin="1"/>
    <cellStyle name="60% - Accent5" xfId="12148" builtinId="48" hidden="1" customBuiltin="1"/>
    <cellStyle name="60% - Accent5" xfId="12344" builtinId="48" hidden="1" customBuiltin="1"/>
    <cellStyle name="60% - Accent5" xfId="12378" builtinId="48" hidden="1" customBuiltin="1"/>
    <cellStyle name="60% - Accent5" xfId="12410" builtinId="48" hidden="1" customBuiltin="1"/>
    <cellStyle name="60% - Accent5" xfId="5998" builtinId="48" hidden="1" customBuiltin="1"/>
    <cellStyle name="60% - Accent5" xfId="5310" builtinId="48" hidden="1" customBuiltin="1"/>
    <cellStyle name="60% - Accent5" xfId="4169" builtinId="48" hidden="1" customBuiltin="1"/>
    <cellStyle name="60% - Accent5" xfId="4492" builtinId="48" hidden="1" customBuiltin="1"/>
    <cellStyle name="60% - Accent5" xfId="5069" builtinId="48" hidden="1" customBuiltin="1"/>
    <cellStyle name="60% - Accent5" xfId="4932" builtinId="48" hidden="1" customBuiltin="1"/>
    <cellStyle name="60% - Accent5" xfId="5922" builtinId="48" hidden="1" customBuiltin="1"/>
    <cellStyle name="60% - Accent5" xfId="5560" builtinId="48" hidden="1" customBuiltin="1"/>
    <cellStyle name="60% - Accent5" xfId="5386" builtinId="48" hidden="1" customBuiltin="1"/>
    <cellStyle name="60% - Accent5" xfId="6285" builtinId="48" hidden="1" customBuiltin="1"/>
    <cellStyle name="60% - Accent5" xfId="4874" builtinId="48" hidden="1" customBuiltin="1"/>
    <cellStyle name="60% - Accent5" xfId="10036" builtinId="48" hidden="1" customBuiltin="1"/>
    <cellStyle name="60% - Accent5" xfId="9470" builtinId="48" hidden="1" customBuiltin="1"/>
    <cellStyle name="60% - Accent5" xfId="9121" builtinId="48" hidden="1" customBuiltin="1"/>
    <cellStyle name="60% - Accent5" xfId="4350" builtinId="48" hidden="1" customBuiltin="1"/>
    <cellStyle name="60% - Accent5" xfId="7641" builtinId="48" hidden="1" customBuiltin="1"/>
    <cellStyle name="60% - Accent5" xfId="8579" builtinId="48" hidden="1" customBuiltin="1"/>
    <cellStyle name="60% - Accent5" xfId="11057" builtinId="48" hidden="1" customBuiltin="1"/>
    <cellStyle name="60% - Accent5" xfId="11087" builtinId="48" hidden="1" customBuiltin="1"/>
    <cellStyle name="60% - Accent5" xfId="8399" builtinId="48" hidden="1" customBuiltin="1"/>
    <cellStyle name="60% - Accent5" xfId="7622" builtinId="48" hidden="1" customBuiltin="1"/>
    <cellStyle name="60% - Accent5" xfId="4141" builtinId="48" hidden="1" customBuiltin="1"/>
    <cellStyle name="60% - Accent5" xfId="22618" builtinId="48" hidden="1" customBuiltin="1"/>
    <cellStyle name="60% - Accent5" xfId="8661" builtinId="48" hidden="1" customBuiltin="1"/>
    <cellStyle name="60% - Accent5" xfId="8783" builtinId="48" hidden="1" customBuiltin="1"/>
    <cellStyle name="60% - Accent5" xfId="1494" builtinId="48" hidden="1" customBuiltin="1"/>
    <cellStyle name="60% - Accent5" xfId="542" builtinId="48" hidden="1" customBuiltin="1"/>
    <cellStyle name="60% - Accent5" xfId="578" builtinId="48" hidden="1" customBuiltin="1"/>
    <cellStyle name="60% - Accent5" xfId="1295" builtinId="48" hidden="1" customBuiltin="1"/>
    <cellStyle name="60% - Accent5" xfId="27883" builtinId="48" hidden="1" customBuiltin="1"/>
    <cellStyle name="60% - Accent5" xfId="17485" builtinId="48" hidden="1" customBuiltin="1"/>
    <cellStyle name="60% - Accent5" xfId="17709" builtinId="48" hidden="1" customBuiltin="1"/>
    <cellStyle name="60% - Accent5" xfId="10107" builtinId="48" hidden="1" customBuiltin="1"/>
    <cellStyle name="60% - Accent5" xfId="10166" builtinId="48" hidden="1" customBuiltin="1"/>
    <cellStyle name="60% - Accent5" xfId="9936" builtinId="48" hidden="1" customBuiltin="1"/>
    <cellStyle name="60% - Accent5" xfId="21229" builtinId="48" hidden="1" customBuiltin="1"/>
    <cellStyle name="60% - Accent5" xfId="4431" builtinId="48" hidden="1" customBuiltin="1"/>
    <cellStyle name="60% - Accent5" xfId="13131" builtinId="48" hidden="1" customBuiltin="1"/>
    <cellStyle name="60% - Accent5" xfId="18855" builtinId="48" hidden="1" customBuiltin="1"/>
    <cellStyle name="60% - Accent5" xfId="18880" builtinId="48" hidden="1" customBuiltin="1"/>
    <cellStyle name="60% - Accent5" xfId="18722" builtinId="48" hidden="1" customBuiltin="1"/>
    <cellStyle name="60% - Accent5" xfId="15383" builtinId="48" hidden="1" customBuiltin="1"/>
    <cellStyle name="60% - Accent5" xfId="22762" builtinId="48" hidden="1" customBuiltin="1"/>
    <cellStyle name="60% - Accent5" xfId="22922" builtinId="48" hidden="1" customBuiltin="1"/>
    <cellStyle name="60% - Accent5" xfId="15139" builtinId="48" hidden="1" customBuiltin="1"/>
    <cellStyle name="60% - Accent5" xfId="15167" builtinId="48" hidden="1" customBuiltin="1"/>
    <cellStyle name="60% - Accent5" xfId="14995" builtinId="48" hidden="1" customBuiltin="1"/>
    <cellStyle name="60% - Accent5" xfId="13005" builtinId="48" hidden="1" customBuiltin="1"/>
    <cellStyle name="60% - Accent5" xfId="27935" builtinId="48" hidden="1" customBuiltin="1"/>
    <cellStyle name="60% - Accent5" xfId="24268" builtinId="48" hidden="1" customBuiltin="1"/>
    <cellStyle name="60% - Accent5" xfId="24291" builtinId="48" hidden="1" customBuiltin="1"/>
    <cellStyle name="60% - Accent5" xfId="24361" builtinId="48" hidden="1" customBuiltin="1"/>
    <cellStyle name="60% - Accent5" xfId="24390" builtinId="48" hidden="1" customBuiltin="1"/>
    <cellStyle name="60% - Accent5" xfId="24421" builtinId="48" hidden="1" customBuiltin="1"/>
    <cellStyle name="60% - Accent5" xfId="24479" builtinId="48" hidden="1" customBuiltin="1"/>
    <cellStyle name="60% - Accent5" xfId="24478" builtinId="48" hidden="1" customBuiltin="1"/>
    <cellStyle name="60% - Accent5" xfId="24494" builtinId="48" hidden="1" customBuiltin="1"/>
    <cellStyle name="60% - Accent5" xfId="24519" builtinId="48" hidden="1" customBuiltin="1"/>
    <cellStyle name="60% - Accent5" xfId="24543" builtinId="48" hidden="1" customBuiltin="1"/>
    <cellStyle name="60% - Accent5" xfId="24598" builtinId="48" hidden="1" customBuiltin="1"/>
    <cellStyle name="60% - Accent5" xfId="23592" builtinId="48" hidden="1" customBuiltin="1"/>
    <cellStyle name="60% - Accent5" xfId="23587" builtinId="48" hidden="1" customBuiltin="1"/>
    <cellStyle name="60% - Accent5" xfId="23573" builtinId="48" hidden="1" customBuiltin="1"/>
    <cellStyle name="60% - Accent5" xfId="23532" builtinId="48" hidden="1" customBuiltin="1"/>
    <cellStyle name="60% - Accent5" xfId="24739" builtinId="48" hidden="1" customBuiltin="1"/>
    <cellStyle name="60% - Accent5" xfId="24760" builtinId="48" hidden="1" customBuiltin="1"/>
    <cellStyle name="60% - Accent5" xfId="24783" builtinId="48" hidden="1" customBuiltin="1"/>
    <cellStyle name="60% - Accent5" xfId="24804" builtinId="48" hidden="1" customBuiltin="1"/>
    <cellStyle name="60% - Accent5" xfId="24897" builtinId="48" hidden="1" customBuiltin="1"/>
    <cellStyle name="60% - Accent5" xfId="24930" builtinId="48" hidden="1" customBuiltin="1"/>
    <cellStyle name="60% - Accent5" xfId="24961" builtinId="48" hidden="1" customBuiltin="1"/>
    <cellStyle name="60% - Accent5" xfId="24923" builtinId="48" hidden="1" customBuiltin="1"/>
    <cellStyle name="60% - Accent5" xfId="25007" builtinId="48" hidden="1" customBuiltin="1"/>
    <cellStyle name="60% - Accent5" xfId="25034" builtinId="48" hidden="1" customBuiltin="1"/>
    <cellStyle name="60% - Accent5" xfId="25092" builtinId="48" hidden="1" customBuiltin="1"/>
    <cellStyle name="60% - Accent5" xfId="25130" builtinId="48" hidden="1" customBuiltin="1"/>
    <cellStyle name="60% - Accent5" xfId="25159" builtinId="48" hidden="1" customBuiltin="1"/>
    <cellStyle name="60% - Accent5" xfId="25246" builtinId="48" hidden="1" customBuiltin="1"/>
    <cellStyle name="60% - Accent5" xfId="25184" builtinId="48" hidden="1" customBuiltin="1"/>
    <cellStyle name="60% - Accent5" xfId="25285" builtinId="48" hidden="1" customBuiltin="1"/>
    <cellStyle name="60% - Accent5" xfId="25333" builtinId="48" hidden="1" customBuiltin="1"/>
    <cellStyle name="60% - Accent5" xfId="25363" builtinId="48" hidden="1" customBuiltin="1"/>
    <cellStyle name="60% - Accent5" xfId="25430" builtinId="48" hidden="1" customBuiltin="1"/>
    <cellStyle name="60% - Accent5" xfId="25461" builtinId="48" hidden="1" customBuiltin="1"/>
    <cellStyle name="60% - Accent5" xfId="25518" builtinId="48" hidden="1" customBuiltin="1"/>
    <cellStyle name="60% - Accent5" xfId="25517" builtinId="48" hidden="1" customBuiltin="1"/>
    <cellStyle name="60% - Accent5" xfId="25533" builtinId="48" hidden="1" customBuiltin="1"/>
    <cellStyle name="60% - Accent5" xfId="25557" builtinId="48" hidden="1" customBuiltin="1"/>
    <cellStyle name="60% - Accent5" xfId="25580" builtinId="48" hidden="1" customBuiltin="1"/>
    <cellStyle name="60% - Accent5" xfId="25603" builtinId="48" hidden="1" customBuiltin="1"/>
    <cellStyle name="60% - Accent5" xfId="25624" builtinId="48" hidden="1" customBuiltin="1"/>
    <cellStyle name="60% - Accent5" xfId="20981" builtinId="48" hidden="1" customBuiltin="1"/>
    <cellStyle name="60% - Accent5" xfId="5834" builtinId="48" hidden="1" customBuiltin="1"/>
    <cellStyle name="60% - Accent5" xfId="14266" builtinId="48" hidden="1" customBuiltin="1"/>
    <cellStyle name="60% - Accent5" xfId="8138" builtinId="48" hidden="1" customBuiltin="1"/>
    <cellStyle name="60% - Accent5" xfId="24009" builtinId="48" hidden="1" customBuiltin="1"/>
    <cellStyle name="60% - Accent5" xfId="23295" builtinId="48" hidden="1" customBuiltin="1"/>
    <cellStyle name="60% - Accent5" xfId="23335" builtinId="48" hidden="1" customBuiltin="1"/>
    <cellStyle name="60% - Accent5" xfId="24932" builtinId="48" hidden="1" customBuiltin="1"/>
    <cellStyle name="60% - Accent5" xfId="23322" builtinId="48" hidden="1" customBuiltin="1"/>
    <cellStyle name="60% - Accent5" xfId="5175" builtinId="48" hidden="1" customBuiltin="1"/>
    <cellStyle name="60% - Accent5" xfId="24281" builtinId="48" hidden="1" customBuiltin="1"/>
    <cellStyle name="60% - Accent5" xfId="25634" builtinId="48" hidden="1" customBuiltin="1"/>
    <cellStyle name="60% - Accent5" xfId="25633" builtinId="48" hidden="1" customBuiltin="1"/>
    <cellStyle name="60% - Accent5" xfId="20090" builtinId="48" hidden="1" customBuiltin="1"/>
    <cellStyle name="60% - Accent5" xfId="25659" builtinId="48" hidden="1" customBuiltin="1"/>
    <cellStyle name="60% - Accent5" xfId="25697" builtinId="48" hidden="1" customBuiltin="1"/>
    <cellStyle name="60% - Accent5" xfId="25733" builtinId="48" hidden="1" customBuiltin="1"/>
    <cellStyle name="60% - Accent5" xfId="25928" builtinId="48" hidden="1" customBuiltin="1"/>
    <cellStyle name="60% - Accent5" xfId="25959" builtinId="48" hidden="1" customBuiltin="1"/>
    <cellStyle name="60% - Accent5" xfId="25958" builtinId="48" hidden="1" customBuiltin="1"/>
    <cellStyle name="60% - Accent5" xfId="25888" builtinId="48" hidden="1" customBuiltin="1"/>
    <cellStyle name="60% - Accent5" xfId="25983" builtinId="48" hidden="1" customBuiltin="1"/>
    <cellStyle name="60% - Accent5" xfId="26018" builtinId="48" hidden="1" customBuiltin="1"/>
    <cellStyle name="60% - Accent5" xfId="26054" builtinId="48" hidden="1" customBuiltin="1"/>
    <cellStyle name="60% - Accent5" xfId="26088" builtinId="48" hidden="1" customBuiltin="1"/>
    <cellStyle name="60% - Accent5" xfId="26120" builtinId="48" hidden="1" customBuiltin="1"/>
    <cellStyle name="60% - Accent5" xfId="26158" builtinId="48" hidden="1" customBuiltin="1"/>
    <cellStyle name="60% - Accent5" xfId="26187" builtinId="48" hidden="1" customBuiltin="1"/>
    <cellStyle name="60% - Accent5" xfId="26218" builtinId="48" hidden="1" customBuiltin="1"/>
    <cellStyle name="60% - Accent5" xfId="26247" builtinId="48" hidden="1" customBuiltin="1"/>
    <cellStyle name="60% - Accent5" xfId="26275" builtinId="48" hidden="1" customBuiltin="1"/>
    <cellStyle name="60% - Accent5" xfId="26274" builtinId="48" hidden="1" customBuiltin="1"/>
    <cellStyle name="60% - Accent5" xfId="25082" builtinId="48" hidden="1" customBuiltin="1"/>
    <cellStyle name="60% - Accent5" xfId="24990" builtinId="48" hidden="1" customBuiltin="1"/>
    <cellStyle name="60% - Accent5" xfId="24866" builtinId="48" hidden="1" customBuiltin="1"/>
    <cellStyle name="60% - Accent5" xfId="1830" builtinId="48" hidden="1" customBuiltin="1"/>
    <cellStyle name="60% - Accent5" xfId="1855" builtinId="48" hidden="1" customBuiltin="1"/>
    <cellStyle name="60% - Accent5" xfId="2034" builtinId="48" hidden="1" customBuiltin="1"/>
    <cellStyle name="60% - Accent5" xfId="2055" builtinId="48" hidden="1" customBuiltin="1"/>
    <cellStyle name="60% - Accent5" xfId="2078" builtinId="48" hidden="1" customBuiltin="1"/>
    <cellStyle name="60% - Accent5" xfId="2100" builtinId="48" hidden="1" customBuiltin="1"/>
    <cellStyle name="60% - Accent5" xfId="2160" builtinId="48" hidden="1" customBuiltin="1"/>
    <cellStyle name="60% - Accent5" xfId="2191" builtinId="48" hidden="1" customBuiltin="1"/>
    <cellStyle name="60% - Accent5" xfId="2224" builtinId="48" hidden="1" customBuiltin="1"/>
    <cellStyle name="60% - Accent5" xfId="2255" builtinId="48" hidden="1" customBuiltin="1"/>
    <cellStyle name="60% - Accent5" xfId="2285" builtinId="48" hidden="1" customBuiltin="1"/>
    <cellStyle name="60% - Accent5" xfId="2284" builtinId="48" hidden="1" customBuiltin="1"/>
    <cellStyle name="60% - Accent5" xfId="2299" builtinId="48" hidden="1" customBuiltin="1"/>
    <cellStyle name="60% - Accent5" xfId="2324" builtinId="48" hidden="1" customBuiltin="1"/>
    <cellStyle name="60% - Accent5" xfId="2378" builtinId="48" hidden="1" customBuiltin="1"/>
    <cellStyle name="60% - Accent5" xfId="2414" builtinId="48" hidden="1" customBuiltin="1"/>
    <cellStyle name="60% - Accent5" xfId="2443" builtinId="48" hidden="1" customBuiltin="1"/>
    <cellStyle name="60% - Accent5" xfId="2502" builtinId="48" hidden="1" customBuiltin="1"/>
    <cellStyle name="60% - Accent5" xfId="2530" builtinId="48" hidden="1" customBuiltin="1"/>
    <cellStyle name="60% - Accent5" xfId="2529" builtinId="48" hidden="1" customBuiltin="1"/>
    <cellStyle name="60% - Accent5" xfId="2468" builtinId="48" hidden="1" customBuiltin="1"/>
    <cellStyle name="60% - Accent5" xfId="2543" builtinId="48" hidden="1" customBuiltin="1"/>
    <cellStyle name="60% - Accent5" xfId="2565" builtinId="48" hidden="1" customBuiltin="1"/>
    <cellStyle name="60% - Accent5" xfId="2587" builtinId="48" hidden="1" customBuiltin="1"/>
    <cellStyle name="60% - Accent5" xfId="2638" builtinId="48" hidden="1" customBuiltin="1"/>
    <cellStyle name="60% - Accent5" xfId="2674" builtinId="48" hidden="1" customBuiltin="1"/>
    <cellStyle name="60% - Accent5" xfId="2703" builtinId="48" hidden="1" customBuiltin="1"/>
    <cellStyle name="60% - Accent5" xfId="2734" builtinId="48" hidden="1" customBuiltin="1"/>
    <cellStyle name="60% - Accent5" xfId="2762" builtinId="48" hidden="1" customBuiltin="1"/>
    <cellStyle name="60% - Accent5" xfId="2789" builtinId="48" hidden="1" customBuiltin="1"/>
    <cellStyle name="60% - Accent5" xfId="2803" builtinId="48" hidden="1" customBuiltin="1"/>
    <cellStyle name="60% - Accent5" xfId="2825" builtinId="48" hidden="1" customBuiltin="1"/>
    <cellStyle name="60% - Accent5" xfId="2847" builtinId="48" hidden="1" customBuiltin="1"/>
    <cellStyle name="60% - Accent5" xfId="866" builtinId="48" hidden="1" customBuiltin="1"/>
    <cellStyle name="60% - Accent5" xfId="902" builtinId="48" hidden="1" customBuiltin="1"/>
    <cellStyle name="60% - Accent5" xfId="937" builtinId="48" hidden="1" customBuiltin="1"/>
    <cellStyle name="60% - Accent5" xfId="953" builtinId="48" hidden="1" customBuiltin="1"/>
    <cellStyle name="60% - Accent5" xfId="999" builtinId="48" hidden="1" customBuiltin="1"/>
    <cellStyle name="60% - Accent5" xfId="1031" builtinId="48" hidden="1" customBuiltin="1"/>
    <cellStyle name="60% - Accent5" xfId="1065" builtinId="48" hidden="1" customBuiltin="1"/>
    <cellStyle name="60% - Accent5" xfId="1128" builtinId="48" hidden="1" customBuiltin="1"/>
    <cellStyle name="60% - Accent5" xfId="1127" builtinId="48" hidden="1" customBuiltin="1"/>
    <cellStyle name="60% - Accent5" xfId="1057" builtinId="48" hidden="1" customBuiltin="1"/>
    <cellStyle name="60% - Accent5" xfId="1187" builtinId="48" hidden="1" customBuiltin="1"/>
    <cellStyle name="60% - Accent5" xfId="1341" builtinId="48" hidden="1" customBuiltin="1"/>
    <cellStyle name="60% - Accent5" xfId="1373" builtinId="48" hidden="1" customBuiltin="1"/>
    <cellStyle name="60% - Accent5" xfId="1407" builtinId="48" hidden="1" customBuiltin="1"/>
    <cellStyle name="60% - Accent5" xfId="1439" builtinId="48" hidden="1" customBuiltin="1"/>
    <cellStyle name="60% - Accent5" xfId="1470" builtinId="48" hidden="1" customBuiltin="1"/>
    <cellStyle name="60% - Accent5" xfId="1399" builtinId="48" hidden="1" customBuiltin="1"/>
    <cellStyle name="60% - Accent5" xfId="28286" builtinId="48" hidden="1" customBuiltin="1"/>
    <cellStyle name="60% - Accent5" xfId="28313" builtinId="48" hidden="1" customBuiltin="1"/>
    <cellStyle name="60% - Accent5" xfId="28341" builtinId="48" hidden="1" customBuiltin="1"/>
    <cellStyle name="60% - Accent5" xfId="28340" builtinId="48" hidden="1" customBuiltin="1"/>
    <cellStyle name="60% - Accent5" xfId="28354" builtinId="48" hidden="1" customBuiltin="1"/>
    <cellStyle name="60% - Accent5" xfId="28397" builtinId="48" hidden="1" customBuiltin="1"/>
    <cellStyle name="60% - Accent5" xfId="28418" builtinId="48" hidden="1" customBuiltin="1"/>
    <cellStyle name="60% - Accent5" xfId="28439" builtinId="48" hidden="1" customBuiltin="1"/>
    <cellStyle name="60% - Accent5" xfId="28280" builtinId="48" hidden="1" customBuiltin="1"/>
    <cellStyle name="60% - Accent5" xfId="27382" builtinId="48" hidden="1" customBuiltin="1"/>
    <cellStyle name="60% - Accent5" xfId="26376" builtinId="48" hidden="1" customBuiltin="1"/>
    <cellStyle name="60% - Accent5" xfId="10356" builtinId="48" hidden="1" customBuiltin="1"/>
    <cellStyle name="60% - Accent5" xfId="8447" builtinId="48" hidden="1" customBuiltin="1"/>
    <cellStyle name="60% - Accent5" xfId="8853" builtinId="48" hidden="1" customBuiltin="1"/>
    <cellStyle name="60% - Accent5" xfId="21781" builtinId="48" hidden="1" customBuiltin="1"/>
    <cellStyle name="60% - Accent5" xfId="21016" builtinId="48" hidden="1" customBuiltin="1"/>
    <cellStyle name="60% - Accent5" xfId="19906" builtinId="48" hidden="1" customBuiltin="1"/>
    <cellStyle name="60% - Accent5" xfId="14109" builtinId="48" hidden="1" customBuiltin="1"/>
    <cellStyle name="60% - Accent5" xfId="18652" builtinId="48" hidden="1" customBuiltin="1"/>
    <cellStyle name="60% - Accent5" xfId="17932" builtinId="48" hidden="1" customBuiltin="1"/>
    <cellStyle name="60% - Accent5" xfId="5081" builtinId="48" hidden="1" customBuiltin="1"/>
    <cellStyle name="60% - Accent5" xfId="1565" builtinId="48" hidden="1" customBuiltin="1"/>
    <cellStyle name="60% - Accent5" xfId="1599" builtinId="48" hidden="1" customBuiltin="1"/>
    <cellStyle name="60% - Accent5" xfId="1744" builtinId="48" hidden="1" customBuiltin="1"/>
    <cellStyle name="60% - Accent5" xfId="1787" builtinId="48" hidden="1" customBuiltin="1"/>
    <cellStyle name="60% - Accent5" xfId="21855" builtinId="48" hidden="1" customBuiltin="1"/>
    <cellStyle name="60% - Accent5" xfId="20370" builtinId="48" hidden="1" customBuiltin="1"/>
    <cellStyle name="60% - Accent5" xfId="25830" builtinId="48" hidden="1" customBuiltin="1"/>
    <cellStyle name="60% - Accent5" xfId="28057" builtinId="48" hidden="1" customBuiltin="1"/>
    <cellStyle name="60% - Accent5" xfId="28085" builtinId="48" hidden="1" customBuiltin="1"/>
    <cellStyle name="60% - Accent5" xfId="28084" builtinId="48" hidden="1" customBuiltin="1"/>
    <cellStyle name="60% - Accent5" xfId="28098" builtinId="48" hidden="1" customBuiltin="1"/>
    <cellStyle name="60% - Accent5" xfId="28120" builtinId="48" hidden="1" customBuiltin="1"/>
    <cellStyle name="60% - Accent5" xfId="28141" builtinId="48" hidden="1" customBuiltin="1"/>
    <cellStyle name="60% - Accent5" xfId="28191" builtinId="48" hidden="1" customBuiltin="1"/>
    <cellStyle name="60% - Accent5" xfId="28226" builtinId="48" hidden="1" customBuiltin="1"/>
    <cellStyle name="60% - Accent5" xfId="28255" builtinId="48" hidden="1" customBuiltin="1"/>
    <cellStyle name="60% - Accent5" xfId="24450" builtinId="48" hidden="1" customBuiltin="1"/>
    <cellStyle name="60% - Accent5" xfId="18905" builtinId="48" hidden="1" customBuiltin="1"/>
    <cellStyle name="60% - Accent5" xfId="9937" builtinId="48" hidden="1" customBuiltin="1"/>
    <cellStyle name="60% - Accent5" xfId="9471" builtinId="48" hidden="1" customBuiltin="1"/>
    <cellStyle name="60% - Accent5" xfId="9090" builtinId="48" hidden="1" customBuiltin="1"/>
    <cellStyle name="60% - Accent5" xfId="8635" builtinId="48" hidden="1" customBuiltin="1"/>
    <cellStyle name="60% - Accent5" xfId="20019" builtinId="48" hidden="1" customBuiltin="1"/>
    <cellStyle name="60% - Accent5" xfId="25309" builtinId="48" hidden="1" customBuiltin="1"/>
    <cellStyle name="60% - Accent5" xfId="24707" builtinId="48" hidden="1" customBuiltin="1"/>
    <cellStyle name="60% - Accent5" xfId="17863" builtinId="48" hidden="1" customBuiltin="1"/>
    <cellStyle name="60% - Accent5" xfId="25260" builtinId="48" hidden="1" customBuiltin="1"/>
    <cellStyle name="60% - Accent5" xfId="18287" builtinId="48" hidden="1" customBuiltin="1"/>
    <cellStyle name="60% - Accent5 2" xfId="34065" xr:uid="{09576AD3-E63A-4C5F-98C1-C3D3E93A2489}"/>
    <cellStyle name="60% - Accent6" xfId="19410" builtinId="52" hidden="1" customBuiltin="1"/>
    <cellStyle name="60% - Accent6" xfId="19568" builtinId="52" hidden="1" customBuiltin="1"/>
    <cellStyle name="60% - Accent6" xfId="19639" builtinId="52" hidden="1" customBuiltin="1"/>
    <cellStyle name="60% - Accent6" xfId="19711" builtinId="52" hidden="1" customBuiltin="1"/>
    <cellStyle name="60% - Accent6" xfId="19789" builtinId="52" hidden="1" customBuiltin="1"/>
    <cellStyle name="60% - Accent6" xfId="19823" builtinId="52" hidden="1" customBuiltin="1"/>
    <cellStyle name="60% - Accent6" xfId="19855" builtinId="52" hidden="1" customBuiltin="1"/>
    <cellStyle name="60% - Accent6" xfId="19886" builtinId="52" hidden="1" customBuiltin="1"/>
    <cellStyle name="60% - Accent6" xfId="19752" builtinId="52" hidden="1" customBuiltin="1"/>
    <cellStyle name="60% - Accent6" xfId="19871" builtinId="52" hidden="1" customBuiltin="1"/>
    <cellStyle name="60% - Accent6" xfId="19910" builtinId="52" hidden="1" customBuiltin="1"/>
    <cellStyle name="60% - Accent6" xfId="19945" builtinId="52" hidden="1" customBuiltin="1"/>
    <cellStyle name="60% - Accent6" xfId="20015" builtinId="52" hidden="1" customBuiltin="1"/>
    <cellStyle name="60% - Accent6" xfId="18691" builtinId="52" hidden="1" customBuiltin="1"/>
    <cellStyle name="60% - Accent6" xfId="14048" builtinId="52" hidden="1" customBuiltin="1"/>
    <cellStyle name="60% - Accent6" xfId="10871" builtinId="52" hidden="1" customBuiltin="1"/>
    <cellStyle name="60% - Accent6" xfId="20067" builtinId="52" hidden="1" customBuiltin="1"/>
    <cellStyle name="60% - Accent6" xfId="14277" builtinId="52" hidden="1" customBuiltin="1"/>
    <cellStyle name="60% - Accent6" xfId="20460" builtinId="52" hidden="1" customBuiltin="1"/>
    <cellStyle name="60% - Accent6" xfId="8124" builtinId="52" hidden="1" customBuiltin="1"/>
    <cellStyle name="60% - Accent6" xfId="14424" builtinId="52" hidden="1" customBuiltin="1"/>
    <cellStyle name="60% - Accent6" xfId="22402" builtinId="52" hidden="1" customBuiltin="1"/>
    <cellStyle name="60% - Accent6" xfId="4438" builtinId="52" hidden="1" customBuiltin="1"/>
    <cellStyle name="60% - Accent6" xfId="22106" builtinId="52" hidden="1" customBuiltin="1"/>
    <cellStyle name="60% - Accent6" xfId="20083" builtinId="52" hidden="1" customBuiltin="1"/>
    <cellStyle name="60% - Accent6" xfId="9662" builtinId="52" hidden="1" customBuiltin="1"/>
    <cellStyle name="60% - Accent6" xfId="957" builtinId="52" hidden="1" customBuiltin="1"/>
    <cellStyle name="60% - Accent6" xfId="7237" builtinId="52" hidden="1" customBuiltin="1"/>
    <cellStyle name="60% - Accent6" xfId="7337" builtinId="52" hidden="1" customBuiltin="1"/>
    <cellStyle name="60% - Accent6" xfId="7368" builtinId="52" hidden="1" customBuiltin="1"/>
    <cellStyle name="60% - Accent6" xfId="7353" builtinId="52" hidden="1" customBuiltin="1"/>
    <cellStyle name="60% - Accent6" xfId="7428" builtinId="52" hidden="1" customBuiltin="1"/>
    <cellStyle name="60% - Accent6" xfId="7498" builtinId="52" hidden="1" customBuiltin="1"/>
    <cellStyle name="60% - Accent6" xfId="7536" builtinId="52" hidden="1" customBuiltin="1"/>
    <cellStyle name="60% - Accent6" xfId="7987" builtinId="52" hidden="1" customBuiltin="1"/>
    <cellStyle name="60% - Accent6" xfId="8008" builtinId="52" hidden="1" customBuiltin="1"/>
    <cellStyle name="60% - Accent6" xfId="8031" builtinId="52" hidden="1" customBuiltin="1"/>
    <cellStyle name="60% - Accent6" xfId="8054" builtinId="52" hidden="1" customBuiltin="1"/>
    <cellStyle name="60% - Accent6" xfId="8075" builtinId="52" hidden="1" customBuiltin="1"/>
    <cellStyle name="60% - Accent6" xfId="8120" builtinId="52" hidden="1" customBuiltin="1"/>
    <cellStyle name="60% - Accent6" xfId="8612" builtinId="52" hidden="1" customBuiltin="1"/>
    <cellStyle name="60% - Accent6" xfId="8637" builtinId="52" hidden="1" customBuiltin="1"/>
    <cellStyle name="60% - Accent6" xfId="8688" builtinId="52" hidden="1" customBuiltin="1"/>
    <cellStyle name="60% - Accent6" xfId="3351" builtinId="52" hidden="1" customBuiltin="1"/>
    <cellStyle name="60% - Accent6" xfId="3372" builtinId="52" hidden="1" customBuiltin="1"/>
    <cellStyle name="60% - Accent6" xfId="3447" builtinId="52" hidden="1" customBuiltin="1"/>
    <cellStyle name="60% - Accent6" xfId="3505" builtinId="52" hidden="1" customBuiltin="1"/>
    <cellStyle name="60% - Accent6" xfId="3533" builtinId="52" hidden="1" customBuiltin="1"/>
    <cellStyle name="60% - Accent6" xfId="3414" builtinId="52" hidden="1" customBuiltin="1"/>
    <cellStyle name="60% - Accent6" xfId="3521" builtinId="52" hidden="1" customBuiltin="1"/>
    <cellStyle name="60% - Accent6" xfId="3545" builtinId="52" hidden="1" customBuiltin="1"/>
    <cellStyle name="60% - Accent6" xfId="3588" builtinId="52" hidden="1" customBuiltin="1"/>
    <cellStyle name="60% - Accent6" xfId="3609" builtinId="52" hidden="1" customBuiltin="1"/>
    <cellStyle name="60% - Accent6" xfId="3639" builtinId="52" hidden="1" customBuiltin="1"/>
    <cellStyle name="60% - Accent6" xfId="3674" builtinId="52" hidden="1" customBuiltin="1"/>
    <cellStyle name="60% - Accent6" xfId="3761" builtinId="52" hidden="1" customBuiltin="1"/>
    <cellStyle name="60% - Accent6" xfId="3789" builtinId="52" hidden="1" customBuiltin="1"/>
    <cellStyle name="60% - Accent6" xfId="3777" builtinId="52" hidden="1" customBuiltin="1"/>
    <cellStyle name="60% - Accent6" xfId="3823" builtinId="52" hidden="1" customBuiltin="1"/>
    <cellStyle name="60% - Accent6" xfId="3844" builtinId="52" hidden="1" customBuiltin="1"/>
    <cellStyle name="60% - Accent6" xfId="3865" builtinId="52" hidden="1" customBuiltin="1"/>
    <cellStyle name="60% - Accent6" xfId="3939" builtinId="52" hidden="1" customBuiltin="1"/>
    <cellStyle name="60% - Accent6" xfId="3973" builtinId="52" hidden="1" customBuiltin="1"/>
    <cellStyle name="60% - Accent6" xfId="4489" builtinId="52" hidden="1" customBuiltin="1"/>
    <cellStyle name="60% - Accent6" xfId="10010" builtinId="52" hidden="1" customBuiltin="1"/>
    <cellStyle name="60% - Accent6" xfId="3108" builtinId="52" hidden="1" customBuiltin="1"/>
    <cellStyle name="60% - Accent6" xfId="3129" builtinId="52" hidden="1" customBuiltin="1"/>
    <cellStyle name="60% - Accent6" xfId="3130" builtinId="52" hidden="1" customBuiltin="1"/>
    <cellStyle name="60% - Accent6" xfId="3168" builtinId="52" hidden="1" customBuiltin="1"/>
    <cellStyle name="60% - Accent6" xfId="3232" builtinId="52" hidden="1" customBuiltin="1"/>
    <cellStyle name="60% - Accent6" xfId="3262" builtinId="52" hidden="1" customBuiltin="1"/>
    <cellStyle name="60% - Accent6" xfId="3164" builtinId="52" hidden="1" customBuiltin="1"/>
    <cellStyle name="60% - Accent6" xfId="3279" builtinId="52" hidden="1" customBuiltin="1"/>
    <cellStyle name="60% - Accent6" xfId="4010" builtinId="52" hidden="1" customBuiltin="1"/>
    <cellStyle name="60% - Accent6" xfId="4081" builtinId="52" hidden="1" customBuiltin="1"/>
    <cellStyle name="60% - Accent6" xfId="4279" builtinId="52" hidden="1" customBuiltin="1"/>
    <cellStyle name="60% - Accent6" xfId="6456" builtinId="52" hidden="1" customBuiltin="1"/>
    <cellStyle name="60% - Accent6" xfId="6503" builtinId="52" hidden="1" customBuiltin="1"/>
    <cellStyle name="60% - Accent6" xfId="6506" builtinId="52" hidden="1" customBuiltin="1"/>
    <cellStyle name="60% - Accent6" xfId="6555" builtinId="52" hidden="1" customBuiltin="1"/>
    <cellStyle name="60% - Accent6" xfId="6589" builtinId="52" hidden="1" customBuiltin="1"/>
    <cellStyle name="60% - Accent6" xfId="6627" builtinId="52" hidden="1" customBuiltin="1"/>
    <cellStyle name="60% - Accent6" xfId="6663" builtinId="52" hidden="1" customBuiltin="1"/>
    <cellStyle name="60% - Accent6" xfId="6550" builtinId="52" hidden="1" customBuiltin="1"/>
    <cellStyle name="60% - Accent6" xfId="6680" builtinId="52" hidden="1" customBuiltin="1"/>
    <cellStyle name="60% - Accent6" xfId="6722" builtinId="52" hidden="1" customBuiltin="1"/>
    <cellStyle name="60% - Accent6" xfId="6796" builtinId="52" hidden="1" customBuiltin="1"/>
    <cellStyle name="60% - Accent6" xfId="6847" builtinId="52" hidden="1" customBuiltin="1"/>
    <cellStyle name="60% - Accent6" xfId="6893" builtinId="52" hidden="1" customBuiltin="1"/>
    <cellStyle name="60% - Accent6" xfId="6960" builtinId="52" hidden="1" customBuiltin="1"/>
    <cellStyle name="60% - Accent6" xfId="7023" builtinId="52" hidden="1" customBuiltin="1"/>
    <cellStyle name="60% - Accent6" xfId="7008" builtinId="52" hidden="1" customBuiltin="1"/>
    <cellStyle name="60% - Accent6" xfId="7047" builtinId="52" hidden="1" customBuiltin="1"/>
    <cellStyle name="60% - Accent6" xfId="7082" builtinId="52" hidden="1" customBuiltin="1"/>
    <cellStyle name="60% - Accent6" xfId="7118" builtinId="52" hidden="1" customBuiltin="1"/>
    <cellStyle name="60% - Accent6" xfId="7152" builtinId="52" hidden="1" customBuiltin="1"/>
    <cellStyle name="60% - Accent6" xfId="7190" builtinId="52" hidden="1" customBuiltin="1"/>
    <cellStyle name="60% - Accent6" xfId="13827" builtinId="52" hidden="1" customBuiltin="1"/>
    <cellStyle name="60% - Accent6" xfId="12980" builtinId="52" hidden="1" customBuiltin="1"/>
    <cellStyle name="60% - Accent6" xfId="282" builtinId="52" hidden="1" customBuiltin="1"/>
    <cellStyle name="60% - Accent6" xfId="319" builtinId="52" hidden="1" customBuiltin="1"/>
    <cellStyle name="60% - Accent6" xfId="388" builtinId="52" hidden="1" customBuiltin="1"/>
    <cellStyle name="60% - Accent6" xfId="476" builtinId="52" hidden="1" customBuiltin="1"/>
    <cellStyle name="60% - Accent6" xfId="510" builtinId="52" hidden="1" customBuiltin="1"/>
    <cellStyle name="60% - Accent6" xfId="546" builtinId="52" hidden="1" customBuiltin="1"/>
    <cellStyle name="60% - Accent6" xfId="169" builtinId="52" hidden="1" customBuiltin="1"/>
    <cellStyle name="60% - Accent6" xfId="245" builtinId="52" hidden="1" customBuiltin="1"/>
    <cellStyle name="60% - Accent6" xfId="91" builtinId="52" hidden="1" customBuiltin="1"/>
    <cellStyle name="60% - Accent6" xfId="2348" builtinId="52" hidden="1" customBuiltin="1"/>
    <cellStyle name="60% - Accent6" xfId="7728" builtinId="52" hidden="1" customBuiltin="1"/>
    <cellStyle name="60% - Accent6" xfId="14160" builtinId="52" hidden="1" customBuiltin="1"/>
    <cellStyle name="60% - Accent6" xfId="10797" builtinId="52" hidden="1" customBuiltin="1"/>
    <cellStyle name="60% - Accent6" xfId="14016" builtinId="52" hidden="1" customBuiltin="1"/>
    <cellStyle name="60% - Accent6" xfId="4666" builtinId="52" hidden="1" customBuiltin="1"/>
    <cellStyle name="60% - Accent6" xfId="4653" builtinId="52" hidden="1" customBuiltin="1"/>
    <cellStyle name="60% - Accent6" xfId="7860" builtinId="52" hidden="1" customBuiltin="1"/>
    <cellStyle name="60% - Accent6" xfId="8438" builtinId="52" hidden="1" customBuiltin="1"/>
    <cellStyle name="60% - Accent6" xfId="14162" builtinId="52" hidden="1" customBuiltin="1"/>
    <cellStyle name="60% - Accent6" xfId="14058" builtinId="52" hidden="1" customBuiltin="1"/>
    <cellStyle name="60% - Accent6" xfId="3330" builtinId="52" hidden="1" customBuiltin="1"/>
    <cellStyle name="60% - Accent6" xfId="1411" builtinId="52" hidden="1" customBuiltin="1"/>
    <cellStyle name="60% - Accent6" xfId="1340" builtinId="52" hidden="1" customBuiltin="1"/>
    <cellStyle name="60% - Accent6" xfId="1459" builtinId="52" hidden="1" customBuiltin="1"/>
    <cellStyle name="60% - Accent6" xfId="1533" builtinId="52" hidden="1" customBuiltin="1"/>
    <cellStyle name="60% - Accent6" xfId="1569" builtinId="52" hidden="1" customBuiltin="1"/>
    <cellStyle name="60% - Accent6" xfId="1603" builtinId="52" hidden="1" customBuiltin="1"/>
    <cellStyle name="60% - Accent6" xfId="1746" builtinId="52" hidden="1" customBuiltin="1"/>
    <cellStyle name="60% - Accent6" xfId="1767" builtinId="52" hidden="1" customBuiltin="1"/>
    <cellStyle name="60% - Accent6" xfId="616" builtinId="52" hidden="1" customBuiltin="1"/>
    <cellStyle name="60% - Accent6" xfId="618" builtinId="52" hidden="1" customBuiltin="1"/>
    <cellStyle name="60% - Accent6" xfId="667" builtinId="52" hidden="1" customBuiltin="1"/>
    <cellStyle name="60% - Accent6" xfId="701" builtinId="52" hidden="1" customBuiltin="1"/>
    <cellStyle name="60% - Accent6" xfId="738" builtinId="52" hidden="1" customBuiltin="1"/>
    <cellStyle name="60% - Accent6" xfId="773" builtinId="52" hidden="1" customBuiltin="1"/>
    <cellStyle name="60% - Accent6" xfId="662" builtinId="52" hidden="1" customBuiltin="1"/>
    <cellStyle name="60% - Accent6" xfId="790" builtinId="52" hidden="1" customBuiltin="1"/>
    <cellStyle name="60% - Accent6" xfId="906" builtinId="52" hidden="1" customBuiltin="1"/>
    <cellStyle name="60% - Accent6" xfId="1789" builtinId="52" hidden="1" customBuiltin="1"/>
    <cellStyle name="60% - Accent6" xfId="1832" builtinId="52" hidden="1" customBuiltin="1"/>
    <cellStyle name="60% - Accent6" xfId="1857" builtinId="52" hidden="1" customBuiltin="1"/>
    <cellStyle name="60% - Accent6" xfId="2080" builtinId="52" hidden="1" customBuiltin="1"/>
    <cellStyle name="60% - Accent6" xfId="2102" builtinId="52" hidden="1" customBuiltin="1"/>
    <cellStyle name="60% - Accent6" xfId="2123" builtinId="52" hidden="1" customBuiltin="1"/>
    <cellStyle name="60% - Accent6" xfId="2124" builtinId="52" hidden="1" customBuiltin="1"/>
    <cellStyle name="60% - Accent6" xfId="2163" builtinId="52" hidden="1" customBuiltin="1"/>
    <cellStyle name="60% - Accent6" xfId="2194" builtinId="52" hidden="1" customBuiltin="1"/>
    <cellStyle name="60% - Accent6" xfId="2227" builtinId="52" hidden="1" customBuiltin="1"/>
    <cellStyle name="60% - Accent6" xfId="2288" builtinId="52" hidden="1" customBuiltin="1"/>
    <cellStyle name="60% - Accent6" xfId="2159" builtinId="52" hidden="1" customBuiltin="1"/>
    <cellStyle name="60% - Accent6" xfId="2275" builtinId="52" hidden="1" customBuiltin="1"/>
    <cellStyle name="60% - Accent6" xfId="2326" builtinId="52" hidden="1" customBuiltin="1"/>
    <cellStyle name="60% - Accent6" xfId="2381" builtinId="52" hidden="1" customBuiltin="1"/>
    <cellStyle name="60% - Accent6" xfId="2417" builtinId="52" hidden="1" customBuiltin="1"/>
    <cellStyle name="60% - Accent6" xfId="2477" builtinId="52" hidden="1" customBuiltin="1"/>
    <cellStyle name="60% - Accent6" xfId="2533" builtinId="52" hidden="1" customBuiltin="1"/>
    <cellStyle name="60% - Accent6" xfId="2413" builtinId="52" hidden="1" customBuiltin="1"/>
    <cellStyle name="60% - Accent6" xfId="2521" builtinId="52" hidden="1" customBuiltin="1"/>
    <cellStyle name="60% - Accent6" xfId="2545" builtinId="52" hidden="1" customBuiltin="1"/>
    <cellStyle name="60% - Accent6" xfId="2567" builtinId="52" hidden="1" customBuiltin="1"/>
    <cellStyle name="60% - Accent6" xfId="2589" builtinId="52" hidden="1" customBuiltin="1"/>
    <cellStyle name="60% - Accent6" xfId="19757" builtinId="52" hidden="1" customBuiltin="1"/>
    <cellStyle name="60% - Accent6" xfId="18546" builtinId="52" hidden="1" customBuiltin="1"/>
    <cellStyle name="60% - Accent6" xfId="8760" builtinId="52" hidden="1" customBuiltin="1"/>
    <cellStyle name="60% - Accent6" xfId="8795" builtinId="52" hidden="1" customBuiltin="1"/>
    <cellStyle name="60% - Accent6" xfId="8827" builtinId="52" hidden="1" customBuiltin="1"/>
    <cellStyle name="60% - Accent6" xfId="8858" builtinId="52" hidden="1" customBuiltin="1"/>
    <cellStyle name="60% - Accent6" xfId="8844" builtinId="52" hidden="1" customBuiltin="1"/>
    <cellStyle name="60% - Accent6" xfId="8874" builtinId="52" hidden="1" customBuiltin="1"/>
    <cellStyle name="60% - Accent6" xfId="8925" builtinId="52" hidden="1" customBuiltin="1"/>
    <cellStyle name="60% - Accent6" xfId="8949" builtinId="52" hidden="1" customBuiltin="1"/>
    <cellStyle name="60% - Accent6" xfId="2610" builtinId="52" hidden="1" customBuiltin="1"/>
    <cellStyle name="60% - Accent6" xfId="2706" builtinId="52" hidden="1" customBuiltin="1"/>
    <cellStyle name="60% - Accent6" xfId="2737" builtinId="52" hidden="1" customBuiltin="1"/>
    <cellStyle name="60% - Accent6" xfId="2765" builtinId="52" hidden="1" customBuiltin="1"/>
    <cellStyle name="60% - Accent6" xfId="2673" builtinId="52" hidden="1" customBuiltin="1"/>
    <cellStyle name="60% - Accent6" xfId="2805" builtinId="52" hidden="1" customBuiltin="1"/>
    <cellStyle name="60% - Accent6" xfId="2827" builtinId="52" hidden="1" customBuiltin="1"/>
    <cellStyle name="60% - Accent6" xfId="2849" builtinId="52" hidden="1" customBuiltin="1"/>
    <cellStyle name="60% - Accent6" xfId="2870" builtinId="52" hidden="1" customBuiltin="1"/>
    <cellStyle name="60% - Accent6" xfId="2904" builtinId="52" hidden="1" customBuiltin="1"/>
    <cellStyle name="60% - Accent6" xfId="1959" builtinId="52" hidden="1" customBuiltin="1"/>
    <cellStyle name="60% - Accent6" xfId="1981" builtinId="52" hidden="1" customBuiltin="1"/>
    <cellStyle name="60% - Accent6" xfId="1944" builtinId="52" hidden="1" customBuiltin="1"/>
    <cellStyle name="60% - Accent6" xfId="1863" builtinId="52" hidden="1" customBuiltin="1"/>
    <cellStyle name="60% - Accent6" xfId="3064" builtinId="52" hidden="1" customBuiltin="1"/>
    <cellStyle name="60% - Accent6" xfId="1003" builtinId="52" hidden="1" customBuiltin="1"/>
    <cellStyle name="60% - Accent6" xfId="1035" builtinId="52" hidden="1" customBuiltin="1"/>
    <cellStyle name="60% - Accent6" xfId="1101" builtinId="52" hidden="1" customBuiltin="1"/>
    <cellStyle name="60% - Accent6" xfId="998" builtinId="52" hidden="1" customBuiltin="1"/>
    <cellStyle name="60% - Accent6" xfId="1117" builtinId="52" hidden="1" customBuiltin="1"/>
    <cellStyle name="60% - Accent6" xfId="1156" builtinId="52" hidden="1" customBuiltin="1"/>
    <cellStyle name="60% - Accent6" xfId="1191" builtinId="52" hidden="1" customBuiltin="1"/>
    <cellStyle name="60% - Accent6" xfId="1227" builtinId="52" hidden="1" customBuiltin="1"/>
    <cellStyle name="60% - Accent6" xfId="1299" builtinId="52" hidden="1" customBuiltin="1"/>
    <cellStyle name="60% - Accent6" xfId="1345" builtinId="52" hidden="1" customBuiltin="1"/>
    <cellStyle name="60% - Accent6" xfId="1377" builtinId="52" hidden="1" customBuiltin="1"/>
    <cellStyle name="60% - Accent6" xfId="23042" builtinId="52" hidden="1" customBuiltin="1"/>
    <cellStyle name="60% - Accent6" xfId="22391" builtinId="52" hidden="1" customBuiltin="1"/>
    <cellStyle name="60% - Accent6" xfId="5730" builtinId="52" hidden="1" customBuiltin="1"/>
    <cellStyle name="60% - Accent6" xfId="5865" builtinId="52" hidden="1" customBuiltin="1"/>
    <cellStyle name="60% - Accent6" xfId="131" builtinId="52" hidden="1" customBuiltin="1"/>
    <cellStyle name="60% - Accent6" xfId="4429" builtinId="52" hidden="1" customBuiltin="1"/>
    <cellStyle name="60% - Accent6" xfId="12753" builtinId="52" hidden="1" customBuiltin="1"/>
    <cellStyle name="60% - Accent6" xfId="7526" builtinId="52" hidden="1" customBuiltin="1"/>
    <cellStyle name="60% - Accent6" xfId="13124" builtinId="52" hidden="1" customBuiltin="1"/>
    <cellStyle name="60% - Accent6" xfId="4962" builtinId="52" hidden="1" customBuiltin="1"/>
    <cellStyle name="60% - Accent6" xfId="5277" builtinId="52" hidden="1" customBuiltin="1"/>
    <cellStyle name="60% - Accent6" xfId="13079" builtinId="52" hidden="1" customBuiltin="1"/>
    <cellStyle name="60% - Accent6" xfId="6831" builtinId="52" hidden="1" customBuiltin="1"/>
    <cellStyle name="60% - Accent6" xfId="6034" builtinId="52" hidden="1" customBuiltin="1"/>
    <cellStyle name="60% - Accent6" xfId="3889" builtinId="52" hidden="1" customBuiltin="1"/>
    <cellStyle name="60% - Accent6" xfId="4155" builtinId="52" hidden="1" customBuiltin="1"/>
    <cellStyle name="60% - Accent6" xfId="5918" builtinId="52" hidden="1" customBuiltin="1"/>
    <cellStyle name="60% - Accent6" xfId="5240" builtinId="52" hidden="1" customBuiltin="1"/>
    <cellStyle name="60% - Accent6" xfId="8535" builtinId="52" hidden="1" customBuiltin="1"/>
    <cellStyle name="60% - Accent6" xfId="4375" builtinId="52" hidden="1" customBuiltin="1"/>
    <cellStyle name="60% - Accent6" xfId="5992" builtinId="52" hidden="1" customBuiltin="1"/>
    <cellStyle name="60% - Accent6" xfId="4156" builtinId="52" hidden="1" customBuiltin="1"/>
    <cellStyle name="60% - Accent6" xfId="5012" builtinId="52" hidden="1" customBuiltin="1"/>
    <cellStyle name="60% - Accent6" xfId="4937" builtinId="52" hidden="1" customBuiltin="1"/>
    <cellStyle name="60% - Accent6" xfId="5810" builtinId="52" hidden="1" customBuiltin="1"/>
    <cellStyle name="60% - Accent6" xfId="3897" builtinId="52" hidden="1" customBuiltin="1"/>
    <cellStyle name="60% - Accent6" xfId="10287" builtinId="52" hidden="1" customBuiltin="1"/>
    <cellStyle name="60% - Accent6" xfId="1963" builtinId="52" hidden="1" customBuiltin="1"/>
    <cellStyle name="60% - Accent6" xfId="8724" builtinId="52" hidden="1" customBuiltin="1"/>
    <cellStyle name="60% - Accent6" xfId="2369" builtinId="52" hidden="1" customBuiltin="1"/>
    <cellStyle name="60% - Accent6" xfId="870" builtinId="52" hidden="1" customBuiltin="1"/>
    <cellStyle name="60% - Accent6" xfId="1474" builtinId="52" hidden="1" customBuiltin="1"/>
    <cellStyle name="60% - Accent6" xfId="211" builtinId="52" hidden="1" customBuiltin="1"/>
    <cellStyle name="60% - Accent6" xfId="6888" builtinId="52" hidden="1" customBuiltin="1"/>
    <cellStyle name="60% - Accent6" xfId="6404" builtinId="52" hidden="1" customBuiltin="1"/>
    <cellStyle name="60% - Accent6" xfId="3886" builtinId="52" hidden="1" customBuiltin="1"/>
    <cellStyle name="60% - Accent6" xfId="3478" builtinId="52" hidden="1" customBuiltin="1"/>
    <cellStyle name="60% - Accent6" xfId="7392" builtinId="52" hidden="1" customBuiltin="1"/>
    <cellStyle name="60% - Accent6" xfId="3703" builtinId="52" hidden="1" customBuiltin="1"/>
    <cellStyle name="60% - Accent6" xfId="19529" builtinId="52" hidden="1" customBuiltin="1"/>
    <cellStyle name="60% - Accent6" xfId="10359" builtinId="52" hidden="1" customBuiltin="1"/>
    <cellStyle name="60% - Accent6" xfId="10422" builtinId="52" hidden="1" customBuiltin="1"/>
    <cellStyle name="60% - Accent6" xfId="10449" builtinId="52" hidden="1" customBuiltin="1"/>
    <cellStyle name="60% - Accent6" xfId="10478" builtinId="52" hidden="1" customBuiltin="1"/>
    <cellStyle name="60% - Accent6" xfId="10355" builtinId="52" hidden="1" customBuiltin="1"/>
    <cellStyle name="60% - Accent6" xfId="10494" builtinId="52" hidden="1" customBuiltin="1"/>
    <cellStyle name="60% - Accent6" xfId="10519" builtinId="52" hidden="1" customBuiltin="1"/>
    <cellStyle name="60% - Accent6" xfId="10542" builtinId="52" hidden="1" customBuiltin="1"/>
    <cellStyle name="60% - Accent6" xfId="10593" builtinId="52" hidden="1" customBuiltin="1"/>
    <cellStyle name="60% - Accent6" xfId="5186" builtinId="52" hidden="1" customBuiltin="1"/>
    <cellStyle name="60% - Accent6" xfId="8180" builtinId="52" hidden="1" customBuiltin="1"/>
    <cellStyle name="60% - Accent6" xfId="7910" builtinId="52" hidden="1" customBuiltin="1"/>
    <cellStyle name="60% - Accent6" xfId="10622" builtinId="52" hidden="1" customBuiltin="1"/>
    <cellStyle name="60% - Accent6" xfId="4341" builtinId="52" hidden="1" customBuiltin="1"/>
    <cellStyle name="60% - Accent6" xfId="4772" builtinId="52" hidden="1" customBuiltin="1"/>
    <cellStyle name="60% - Accent6" xfId="5518" builtinId="52" hidden="1" customBuiltin="1"/>
    <cellStyle name="60% - Accent6" xfId="4342" builtinId="52" hidden="1" customBuiltin="1"/>
    <cellStyle name="60% - Accent6" xfId="4556" builtinId="52" hidden="1" customBuiltin="1"/>
    <cellStyle name="60% - Accent6" xfId="4512" builtinId="52" hidden="1" customBuiltin="1"/>
    <cellStyle name="60% - Accent6" xfId="7653" builtinId="52" hidden="1" customBuiltin="1"/>
    <cellStyle name="60% - Accent6" xfId="4394" builtinId="52" hidden="1" customBuiltin="1"/>
    <cellStyle name="60% - Accent6" xfId="10682" builtinId="52" hidden="1" customBuiltin="1"/>
    <cellStyle name="60% - Accent6" xfId="6053" builtinId="52" hidden="1" customBuiltin="1"/>
    <cellStyle name="60% - Accent6" xfId="6218" builtinId="52" hidden="1" customBuiltin="1"/>
    <cellStyle name="60% - Accent6" xfId="5214" builtinId="52" hidden="1" customBuiltin="1"/>
    <cellStyle name="60% - Accent6" xfId="7784" builtinId="52" hidden="1" customBuiltin="1"/>
    <cellStyle name="60% - Accent6" xfId="4838" builtinId="52" hidden="1" customBuiltin="1"/>
    <cellStyle name="60% - Accent6" xfId="7621" builtinId="52" hidden="1" customBuiltin="1"/>
    <cellStyle name="60% - Accent6" xfId="5815" builtinId="52" hidden="1" customBuiltin="1"/>
    <cellStyle name="60% - Accent6" xfId="7602" builtinId="52" hidden="1" customBuiltin="1"/>
    <cellStyle name="60% - Accent6" xfId="10790" builtinId="52" hidden="1" customBuiltin="1"/>
    <cellStyle name="60% - Accent6" xfId="5806" builtinId="52" hidden="1" customBuiltin="1"/>
    <cellStyle name="60% - Accent6" xfId="6268" builtinId="52" hidden="1" customBuiltin="1"/>
    <cellStyle name="60% - Accent6" xfId="10594" builtinId="52" hidden="1" customBuiltin="1"/>
    <cellStyle name="60% - Accent6" xfId="10045" builtinId="52" hidden="1" customBuiltin="1"/>
    <cellStyle name="60% - Accent6" xfId="9215" builtinId="52" hidden="1" customBuiltin="1"/>
    <cellStyle name="60% - Accent6" xfId="23139" builtinId="52" hidden="1" customBuiltin="1"/>
    <cellStyle name="60% - Accent6" xfId="24545" builtinId="52" hidden="1" customBuiltin="1"/>
    <cellStyle name="60% - Accent6" xfId="22062" builtinId="52" hidden="1" customBuiltin="1"/>
    <cellStyle name="60% - Accent6" xfId="6261" builtinId="52" hidden="1" customBuiltin="1"/>
    <cellStyle name="60% - Accent6" xfId="20861" builtinId="52" hidden="1" customBuiltin="1"/>
    <cellStyle name="60% - Accent6" xfId="19603" builtinId="52" hidden="1" customBuiltin="1"/>
    <cellStyle name="60% - Accent6" xfId="19113" builtinId="52" hidden="1" customBuiltin="1"/>
    <cellStyle name="60% - Accent6" xfId="16845" builtinId="52" hidden="1" customBuiltin="1"/>
    <cellStyle name="60% - Accent6" xfId="8506" builtinId="52" hidden="1" customBuiltin="1"/>
    <cellStyle name="60% - Accent6" xfId="9729" builtinId="52" hidden="1" customBuiltin="1"/>
    <cellStyle name="60% - Accent6" xfId="16559" builtinId="52" hidden="1" customBuiltin="1"/>
    <cellStyle name="60% - Accent6" xfId="11895" builtinId="52" hidden="1" customBuiltin="1"/>
    <cellStyle name="60% - Accent6" xfId="11851" builtinId="52" hidden="1" customBuiltin="1"/>
    <cellStyle name="60% - Accent6" xfId="5095" builtinId="52" hidden="1" customBuiltin="1"/>
    <cellStyle name="60% - Accent6" xfId="25249" builtinId="52" hidden="1" customBuiltin="1"/>
    <cellStyle name="60% - Accent6" xfId="24151" builtinId="52" hidden="1" customBuiltin="1"/>
    <cellStyle name="60% - Accent6" xfId="23612" builtinId="52" hidden="1" customBuiltin="1"/>
    <cellStyle name="60% - Accent6" xfId="25772" builtinId="52" hidden="1" customBuiltin="1"/>
    <cellStyle name="60% - Accent6" xfId="18695" builtinId="52" hidden="1" customBuiltin="1"/>
    <cellStyle name="60% - Accent6" xfId="26022" builtinId="52" hidden="1" customBuiltin="1"/>
    <cellStyle name="60% - Accent6" xfId="26848" builtinId="52" hidden="1" customBuiltin="1"/>
    <cellStyle name="60% - Accent6" xfId="26278" builtinId="52" hidden="1" customBuiltin="1"/>
    <cellStyle name="60% - Accent6" xfId="27834" builtinId="52" hidden="1" customBuiltin="1"/>
    <cellStyle name="60% - Accent6" xfId="27545" builtinId="52" hidden="1" customBuiltin="1"/>
    <cellStyle name="60% - Accent6" xfId="27131" builtinId="52" hidden="1" customBuiltin="1"/>
    <cellStyle name="60% - Accent6" xfId="24246" builtinId="52" hidden="1" customBuiltin="1"/>
    <cellStyle name="60% - Accent6" xfId="21284" builtinId="52" hidden="1" customBuiltin="1"/>
    <cellStyle name="60% - Accent6" xfId="4111" builtinId="52" hidden="1" customBuiltin="1"/>
    <cellStyle name="60% - Accent6" xfId="8922" builtinId="52" hidden="1" customBuiltin="1"/>
    <cellStyle name="60% - Accent6" xfId="8549" builtinId="52" hidden="1" customBuiltin="1"/>
    <cellStyle name="60% - Accent6" xfId="7643" builtinId="52" hidden="1" customBuiltin="1"/>
    <cellStyle name="60% - Accent6" xfId="7729" builtinId="52" hidden="1" customBuiltin="1"/>
    <cellStyle name="60% - Accent6" xfId="10324" builtinId="52" hidden="1" customBuiltin="1"/>
    <cellStyle name="60% - Accent6" xfId="11033" builtinId="52" hidden="1" customBuiltin="1"/>
    <cellStyle name="60% - Accent6" xfId="11060" builtinId="52" hidden="1" customBuiltin="1"/>
    <cellStyle name="60% - Accent6" xfId="11117" builtinId="52" hidden="1" customBuiltin="1"/>
    <cellStyle name="60% - Accent6" xfId="11145" builtinId="52" hidden="1" customBuiltin="1"/>
    <cellStyle name="60% - Accent6" xfId="11193" builtinId="52" hidden="1" customBuiltin="1"/>
    <cellStyle name="60% - Accent6" xfId="11295" builtinId="52" hidden="1" customBuiltin="1"/>
    <cellStyle name="60% - Accent6" xfId="11326" builtinId="52" hidden="1" customBuiltin="1"/>
    <cellStyle name="60% - Accent6" xfId="11189" builtinId="52" hidden="1" customBuiltin="1"/>
    <cellStyle name="60% - Accent6" xfId="11312" builtinId="52" hidden="1" customBuiltin="1"/>
    <cellStyle name="60% - Accent6" xfId="11344" builtinId="52" hidden="1" customBuiltin="1"/>
    <cellStyle name="60% - Accent6" xfId="11405" builtinId="52" hidden="1" customBuiltin="1"/>
    <cellStyle name="60% - Accent6" xfId="11490" builtinId="52" hidden="1" customBuiltin="1"/>
    <cellStyle name="60% - Accent6" xfId="11520" builtinId="52" hidden="1" customBuiltin="1"/>
    <cellStyle name="60% - Accent6" xfId="11553" builtinId="52" hidden="1" customBuiltin="1"/>
    <cellStyle name="60% - Accent6" xfId="11583" builtinId="52" hidden="1" customBuiltin="1"/>
    <cellStyle name="60% - Accent6" xfId="11613" builtinId="52" hidden="1" customBuiltin="1"/>
    <cellStyle name="60% - Accent6" xfId="11486" builtinId="52" hidden="1" customBuiltin="1"/>
    <cellStyle name="60% - Accent6" xfId="11599" builtinId="52" hidden="1" customBuiltin="1"/>
    <cellStyle name="60% - Accent6" xfId="11628" builtinId="52" hidden="1" customBuiltin="1"/>
    <cellStyle name="60% - Accent6" xfId="11655" builtinId="52" hidden="1" customBuiltin="1"/>
    <cellStyle name="60% - Accent6" xfId="11684" builtinId="52" hidden="1" customBuiltin="1"/>
    <cellStyle name="60% - Accent6" xfId="11745" builtinId="52" hidden="1" customBuiltin="1"/>
    <cellStyle name="60% - Accent6" xfId="11788" builtinId="52" hidden="1" customBuiltin="1"/>
    <cellStyle name="60% - Accent6" xfId="11818" builtinId="52" hidden="1" customBuiltin="1"/>
    <cellStyle name="60% - Accent6" xfId="11447" builtinId="52" hidden="1" customBuiltin="1"/>
    <cellStyle name="60% - Accent6" xfId="4118" builtinId="52" hidden="1" customBuiltin="1"/>
    <cellStyle name="60% - Accent6" xfId="8455" builtinId="52" hidden="1" customBuiltin="1"/>
    <cellStyle name="60% - Accent6" xfId="9844" builtinId="52" hidden="1" customBuiltin="1"/>
    <cellStyle name="60% - Accent6" xfId="9093" builtinId="52" hidden="1" customBuiltin="1"/>
    <cellStyle name="60% - Accent6" xfId="22926" builtinId="52" hidden="1" customBuiltin="1"/>
    <cellStyle name="60% - Accent6" xfId="23850" builtinId="52" hidden="1" customBuiltin="1"/>
    <cellStyle name="60% - Accent6" xfId="22113" builtinId="52" hidden="1" customBuiltin="1"/>
    <cellStyle name="60% - Accent6" xfId="21336" builtinId="52" hidden="1" customBuiltin="1"/>
    <cellStyle name="60% - Accent6" xfId="20552" builtinId="52" hidden="1" customBuiltin="1"/>
    <cellStyle name="60% - Accent6" xfId="18882" builtinId="52" hidden="1" customBuiltin="1"/>
    <cellStyle name="60% - Accent6" xfId="18065" builtinId="52" hidden="1" customBuiltin="1"/>
    <cellStyle name="60% - Accent6" xfId="5852" builtinId="52" hidden="1" customBuiltin="1"/>
    <cellStyle name="60% - Accent6" xfId="13103" builtinId="52" hidden="1" customBuiltin="1"/>
    <cellStyle name="60% - Accent6" xfId="13026" builtinId="52" hidden="1" customBuiltin="1"/>
    <cellStyle name="60% - Accent6" xfId="4139" builtinId="52" hidden="1" customBuiltin="1"/>
    <cellStyle name="60% - Accent6" xfId="8587" builtinId="52" hidden="1" customBuiltin="1"/>
    <cellStyle name="60% - Accent6" xfId="7270" builtinId="52" hidden="1" customBuiltin="1"/>
    <cellStyle name="60% - Accent6" xfId="6760" builtinId="52" hidden="1" customBuiltin="1"/>
    <cellStyle name="60% - Accent6" xfId="4047" builtinId="52" hidden="1" customBuiltin="1"/>
    <cellStyle name="60% - Accent6" xfId="832" builtinId="52" hidden="1" customBuiltin="1"/>
    <cellStyle name="60% - Accent6" xfId="1498" builtinId="52" hidden="1" customBuiltin="1"/>
    <cellStyle name="60% - Accent6" xfId="1069" builtinId="52" hidden="1" customBuiltin="1"/>
    <cellStyle name="60% - Accent6" xfId="2781" builtinId="52" hidden="1" customBuiltin="1"/>
    <cellStyle name="60% - Accent6" xfId="2446" builtinId="52" hidden="1" customBuiltin="1"/>
    <cellStyle name="60% - Accent6" xfId="2057" builtinId="52" hidden="1" customBuiltin="1"/>
    <cellStyle name="60% - Accent6" xfId="8728" builtinId="52" hidden="1" customBuiltin="1"/>
    <cellStyle name="60% - Accent6" xfId="14553" builtinId="52" hidden="1" customBuiltin="1"/>
    <cellStyle name="60% - Accent6" xfId="12205" builtinId="52" hidden="1" customBuiltin="1"/>
    <cellStyle name="60% - Accent6" xfId="12228" builtinId="52" hidden="1" customBuiltin="1"/>
    <cellStyle name="60% - Accent6" xfId="12249" builtinId="52" hidden="1" customBuiltin="1"/>
    <cellStyle name="60% - Accent6" xfId="12270" builtinId="52" hidden="1" customBuiltin="1"/>
    <cellStyle name="60% - Accent6" xfId="12271" builtinId="52" hidden="1" customBuiltin="1"/>
    <cellStyle name="60% - Accent6" xfId="12316" builtinId="52" hidden="1" customBuiltin="1"/>
    <cellStyle name="60% - Accent6" xfId="12348" builtinId="52" hidden="1" customBuiltin="1"/>
    <cellStyle name="60% - Accent6" xfId="12382" builtinId="52" hidden="1" customBuiltin="1"/>
    <cellStyle name="60% - Accent6" xfId="12413" builtinId="52" hidden="1" customBuiltin="1"/>
    <cellStyle name="60% - Accent6" xfId="12445" builtinId="52" hidden="1" customBuiltin="1"/>
    <cellStyle name="60% - Accent6" xfId="12312" builtinId="52" hidden="1" customBuiltin="1"/>
    <cellStyle name="60% - Accent6" xfId="12494" builtinId="52" hidden="1" customBuiltin="1"/>
    <cellStyle name="60% - Accent6" xfId="12521" builtinId="52" hidden="1" customBuiltin="1"/>
    <cellStyle name="60% - Accent6" xfId="12546" builtinId="52" hidden="1" customBuiltin="1"/>
    <cellStyle name="60% - Accent6" xfId="12558" builtinId="52" hidden="1" customBuiltin="1"/>
    <cellStyle name="60% - Accent6" xfId="12661" builtinId="52" hidden="1" customBuiltin="1"/>
    <cellStyle name="60% - Accent6" xfId="12595" builtinId="52" hidden="1" customBuiltin="1"/>
    <cellStyle name="60% - Accent6" xfId="12704" builtinId="52" hidden="1" customBuiltin="1"/>
    <cellStyle name="60% - Accent6" xfId="12762" builtinId="52" hidden="1" customBuiltin="1"/>
    <cellStyle name="60% - Accent6" xfId="12792" builtinId="52" hidden="1" customBuiltin="1"/>
    <cellStyle name="60% - Accent6" xfId="12819" builtinId="52" hidden="1" customBuiltin="1"/>
    <cellStyle name="60% - Accent6" xfId="12851" builtinId="52" hidden="1" customBuiltin="1"/>
    <cellStyle name="60% - Accent6" xfId="12892" builtinId="52" hidden="1" customBuiltin="1"/>
    <cellStyle name="60% - Accent6" xfId="12921" builtinId="52" hidden="1" customBuiltin="1"/>
    <cellStyle name="60% - Accent6" xfId="12953" builtinId="52" hidden="1" customBuiltin="1"/>
    <cellStyle name="60% - Accent6" xfId="13010" builtinId="52" hidden="1" customBuiltin="1"/>
    <cellStyle name="60% - Accent6" xfId="12888" builtinId="52" hidden="1" customBuiltin="1"/>
    <cellStyle name="60% - Accent6" xfId="12996" builtinId="52" hidden="1" customBuiltin="1"/>
    <cellStyle name="60% - Accent6" xfId="11923" builtinId="52" hidden="1" customBuiltin="1"/>
    <cellStyle name="60% - Accent6" xfId="11147" builtinId="52" hidden="1" customBuiltin="1"/>
    <cellStyle name="60% - Accent6" xfId="5602" builtinId="52" hidden="1" customBuiltin="1"/>
    <cellStyle name="60% - Accent6" xfId="10465" builtinId="52" hidden="1" customBuiltin="1"/>
    <cellStyle name="60% - Accent6" xfId="9750" builtinId="52" hidden="1" customBuiltin="1"/>
    <cellStyle name="60% - Accent6" xfId="9031" builtinId="52" hidden="1" customBuiltin="1"/>
    <cellStyle name="60% - Accent6" xfId="23010" builtinId="52" hidden="1" customBuiltin="1"/>
    <cellStyle name="60% - Accent6" xfId="5296" builtinId="52" hidden="1" customBuiltin="1"/>
    <cellStyle name="60% - Accent6" xfId="21801" builtinId="52" hidden="1" customBuiltin="1"/>
    <cellStyle name="60% - Accent6" xfId="20151" builtinId="52" hidden="1" customBuiltin="1"/>
    <cellStyle name="60% - Accent6" xfId="19148" builtinId="52" hidden="1" customBuiltin="1"/>
    <cellStyle name="60% - Accent6" xfId="18091" builtinId="52" hidden="1" customBuiltin="1"/>
    <cellStyle name="60% - Accent6" xfId="28420" builtinId="52" hidden="1" customBuiltin="1"/>
    <cellStyle name="60% - Accent6" xfId="28441" builtinId="52" hidden="1" customBuiltin="1"/>
    <cellStyle name="60% - Accent6" xfId="27906" builtinId="52" hidden="1" customBuiltin="1"/>
    <cellStyle name="60% - Accent6" xfId="27360" builtinId="52" hidden="1" customBuiltin="1"/>
    <cellStyle name="60% - Accent6" xfId="27002" builtinId="52" hidden="1" customBuiltin="1"/>
    <cellStyle name="60% - Accent6" xfId="26511" builtinId="52" hidden="1" customBuiltin="1"/>
    <cellStyle name="60% - Accent6" xfId="25737" builtinId="52" hidden="1" customBuiltin="1"/>
    <cellStyle name="60% - Accent6" xfId="18781" builtinId="52" hidden="1" customBuiltin="1"/>
    <cellStyle name="60% - Accent6" xfId="25060" builtinId="52" hidden="1" customBuiltin="1"/>
    <cellStyle name="60% - Accent6" xfId="23483" builtinId="52" hidden="1" customBuiltin="1"/>
    <cellStyle name="60% - Accent6" xfId="24393" builtinId="52" hidden="1" customBuiltin="1"/>
    <cellStyle name="60% - Accent6" xfId="24016" builtinId="52" hidden="1" customBuiltin="1"/>
    <cellStyle name="60% - Accent6" xfId="23477" builtinId="52" hidden="1" customBuiltin="1"/>
    <cellStyle name="60% - Accent6" xfId="6420" builtinId="52" hidden="1" customBuiltin="1"/>
    <cellStyle name="60% - Accent6" xfId="5090" builtinId="52" hidden="1" customBuiltin="1"/>
    <cellStyle name="60% - Accent6" xfId="5185" builtinId="52" hidden="1" customBuiltin="1"/>
    <cellStyle name="60% - Accent6" xfId="11019" builtinId="52" hidden="1" customBuiltin="1"/>
    <cellStyle name="60% - Accent6" xfId="5193" builtinId="52" hidden="1" customBuiltin="1"/>
    <cellStyle name="60% - Accent6" xfId="4326" builtinId="52" hidden="1" customBuiltin="1"/>
    <cellStyle name="60% - Accent6" xfId="13064" builtinId="52" hidden="1" customBuiltin="1"/>
    <cellStyle name="60% - Accent6" xfId="13136" builtinId="52" hidden="1" customBuiltin="1"/>
    <cellStyle name="60% - Accent6" xfId="12659" builtinId="52" hidden="1" customBuiltin="1"/>
    <cellStyle name="60% - Accent6" xfId="7733" builtinId="52" hidden="1" customBuiltin="1"/>
    <cellStyle name="60% - Accent6" xfId="13161" builtinId="52" hidden="1" customBuiltin="1"/>
    <cellStyle name="60% - Accent6" xfId="13270" builtinId="52" hidden="1" customBuiltin="1"/>
    <cellStyle name="60% - Accent6" xfId="13286" builtinId="52" hidden="1" customBuiltin="1"/>
    <cellStyle name="60% - Accent6" xfId="13332" builtinId="52" hidden="1" customBuiltin="1"/>
    <cellStyle name="60% - Accent6" xfId="13364" builtinId="52" hidden="1" customBuiltin="1"/>
    <cellStyle name="60% - Accent6" xfId="13461" builtinId="52" hidden="1" customBuiltin="1"/>
    <cellStyle name="60% - Accent6" xfId="13327" builtinId="52" hidden="1" customBuiltin="1"/>
    <cellStyle name="60% - Accent6" xfId="13446" builtinId="52" hidden="1" customBuiltin="1"/>
    <cellStyle name="60% - Accent6" xfId="13520" builtinId="52" hidden="1" customBuiltin="1"/>
    <cellStyle name="60% - Accent6" xfId="13556" builtinId="52" hidden="1" customBuiltin="1"/>
    <cellStyle name="60% - Accent6" xfId="13590" builtinId="52" hidden="1" customBuiltin="1"/>
    <cellStyle name="60% - Accent6" xfId="13628" builtinId="52" hidden="1" customBuiltin="1"/>
    <cellStyle name="60% - Accent6" xfId="13674" builtinId="52" hidden="1" customBuiltin="1"/>
    <cellStyle name="60% - Accent6" xfId="13706" builtinId="52" hidden="1" customBuiltin="1"/>
    <cellStyle name="60% - Accent6" xfId="13803" builtinId="52" hidden="1" customBuiltin="1"/>
    <cellStyle name="60% - Accent6" xfId="13788" builtinId="52" hidden="1" customBuiltin="1"/>
    <cellStyle name="60% - Accent6" xfId="13862" builtinId="52" hidden="1" customBuiltin="1"/>
    <cellStyle name="60% - Accent6" xfId="13898" builtinId="52" hidden="1" customBuiltin="1"/>
    <cellStyle name="60% - Accent6" xfId="13932" builtinId="52" hidden="1" customBuiltin="1"/>
    <cellStyle name="60% - Accent6" xfId="13970" builtinId="52" hidden="1" customBuiltin="1"/>
    <cellStyle name="60% - Accent6" xfId="14327" builtinId="52" hidden="1" customBuiltin="1"/>
    <cellStyle name="60% - Accent6" xfId="14348" builtinId="52" hidden="1" customBuiltin="1"/>
    <cellStyle name="60% - Accent6" xfId="14370" builtinId="52" hidden="1" customBuiltin="1"/>
    <cellStyle name="60% - Accent6" xfId="14392" builtinId="52" hidden="1" customBuiltin="1"/>
    <cellStyle name="60% - Accent6" xfId="14859" builtinId="52" hidden="1" customBuiltin="1"/>
    <cellStyle name="60% - Accent6" xfId="14884" builtinId="52" hidden="1" customBuiltin="1"/>
    <cellStyle name="60% - Accent6" xfId="14934" builtinId="52" hidden="1" customBuiltin="1"/>
    <cellStyle name="60% - Accent6" xfId="14956" builtinId="52" hidden="1" customBuiltin="1"/>
    <cellStyle name="60% - Accent6" xfId="14957" builtinId="52" hidden="1" customBuiltin="1"/>
    <cellStyle name="60% - Accent6" xfId="14998" builtinId="52" hidden="1" customBuiltin="1"/>
    <cellStyle name="60% - Accent6" xfId="15063" builtinId="52" hidden="1" customBuiltin="1"/>
    <cellStyle name="60% - Accent6" xfId="15096" builtinId="52" hidden="1" customBuiltin="1"/>
    <cellStyle name="60% - Accent6" xfId="15127" builtinId="52" hidden="1" customBuiltin="1"/>
    <cellStyle name="60% - Accent6" xfId="15113" builtinId="52" hidden="1" customBuiltin="1"/>
    <cellStyle name="60% - Accent6" xfId="15142" builtinId="52" hidden="1" customBuiltin="1"/>
    <cellStyle name="60% - Accent6" xfId="15193" builtinId="52" hidden="1" customBuiltin="1"/>
    <cellStyle name="60% - Accent6" xfId="15216" builtinId="52" hidden="1" customBuiltin="1"/>
    <cellStyle name="60% - Accent6" xfId="15228" builtinId="52" hidden="1" customBuiltin="1"/>
    <cellStyle name="60% - Accent6" xfId="15265" builtinId="52" hidden="1" customBuiltin="1"/>
    <cellStyle name="60% - Accent6" xfId="15294" builtinId="52" hidden="1" customBuiltin="1"/>
    <cellStyle name="60% - Accent6" xfId="15326" builtinId="52" hidden="1" customBuiltin="1"/>
    <cellStyle name="60% - Accent6" xfId="15355" builtinId="52" hidden="1" customBuiltin="1"/>
    <cellStyle name="60% - Accent6" xfId="15384" builtinId="52" hidden="1" customBuiltin="1"/>
    <cellStyle name="60% - Accent6" xfId="15261" builtinId="52" hidden="1" customBuiltin="1"/>
    <cellStyle name="60% - Accent6" xfId="15371" builtinId="52" hidden="1" customBuiltin="1"/>
    <cellStyle name="60% - Accent6" xfId="15449" builtinId="52" hidden="1" customBuiltin="1"/>
    <cellStyle name="60% - Accent6" xfId="15473" builtinId="52" hidden="1" customBuiltin="1"/>
    <cellStyle name="60% - Accent6" xfId="15506" builtinId="52" hidden="1" customBuiltin="1"/>
    <cellStyle name="60% - Accent6" xfId="15543" builtinId="52" hidden="1" customBuiltin="1"/>
    <cellStyle name="60% - Accent6" xfId="15604" builtinId="52" hidden="1" customBuiltin="1"/>
    <cellStyle name="60% - Accent6" xfId="15632" builtinId="52" hidden="1" customBuiltin="1"/>
    <cellStyle name="60% - Accent6" xfId="15661" builtinId="52" hidden="1" customBuiltin="1"/>
    <cellStyle name="60% - Accent6" xfId="15539" builtinId="52" hidden="1" customBuiltin="1"/>
    <cellStyle name="60% - Accent6" xfId="15676" builtinId="52" hidden="1" customBuiltin="1"/>
    <cellStyle name="60% - Accent6" xfId="15699" builtinId="52" hidden="1" customBuiltin="1"/>
    <cellStyle name="60% - Accent6" xfId="15724" builtinId="52" hidden="1" customBuiltin="1"/>
    <cellStyle name="60% - Accent6" xfId="15781" builtinId="52" hidden="1" customBuiltin="1"/>
    <cellStyle name="60% - Accent6" xfId="14745" builtinId="52" hidden="1" customBuiltin="1"/>
    <cellStyle name="60% - Accent6" xfId="14749" builtinId="52" hidden="1" customBuiltin="1"/>
    <cellStyle name="60% - Accent6" xfId="15423" builtinId="52" hidden="1" customBuiltin="1"/>
    <cellStyle name="60% - Accent6" xfId="13669" builtinId="52" hidden="1" customBuiltin="1"/>
    <cellStyle name="60% - Accent6" xfId="25433" builtinId="52" hidden="1" customBuiltin="1"/>
    <cellStyle name="60% - Accent6" xfId="12734" builtinId="52" hidden="1" customBuiltin="1"/>
    <cellStyle name="60% - Accent6" xfId="3567" builtinId="52" hidden="1" customBuiltin="1"/>
    <cellStyle name="60% - Accent6" xfId="11376" builtinId="52" hidden="1" customBuiltin="1"/>
    <cellStyle name="60% - Accent6" xfId="10939" builtinId="52" hidden="1" customBuiltin="1"/>
    <cellStyle name="60% - Accent6" xfId="5929" builtinId="52" hidden="1" customBuiltin="1"/>
    <cellStyle name="60% - Accent6" xfId="9986" builtinId="52" hidden="1" customBuiltin="1"/>
    <cellStyle name="60% - Accent6" xfId="9139" builtinId="52" hidden="1" customBuiltin="1"/>
    <cellStyle name="60% - Accent6" xfId="22892" builtinId="52" hidden="1" customBuiltin="1"/>
    <cellStyle name="60% - Accent6" xfId="21083" builtinId="52" hidden="1" customBuiltin="1"/>
    <cellStyle name="60% - Accent6" xfId="21918" builtinId="52" hidden="1" customBuiltin="1"/>
    <cellStyle name="60% - Accent6" xfId="13398" builtinId="52" hidden="1" customBuiltin="1"/>
    <cellStyle name="60% - Accent6" xfId="20720" builtinId="52" hidden="1" customBuiltin="1"/>
    <cellStyle name="60% - Accent6" xfId="16895" builtinId="52" hidden="1" customBuiltin="1"/>
    <cellStyle name="60% - Accent6" xfId="5577" builtinId="52" hidden="1" customBuiltin="1"/>
    <cellStyle name="60% - Accent6" xfId="16167" builtinId="52" hidden="1" customBuiltin="1"/>
    <cellStyle name="60% - Accent6" xfId="6697" builtinId="52" hidden="1" customBuiltin="1"/>
    <cellStyle name="60% - Accent6" xfId="3199" builtinId="52" hidden="1" customBuiltin="1"/>
    <cellStyle name="60% - Accent6" xfId="3734" builtinId="52" hidden="1" customBuiltin="1"/>
    <cellStyle name="60% - Accent6" xfId="8687" builtinId="52" hidden="1" customBuiltin="1"/>
    <cellStyle name="60% - Accent6" xfId="7305" builtinId="52" hidden="1" customBuiltin="1"/>
    <cellStyle name="60% - Accent6" xfId="8901" builtinId="52" hidden="1" customBuiltin="1"/>
    <cellStyle name="60% - Accent6" xfId="2505" builtinId="52" hidden="1" customBuiltin="1"/>
    <cellStyle name="60% - Accent6" xfId="2036" builtinId="52" hidden="1" customBuiltin="1"/>
    <cellStyle name="60% - Accent6" xfId="1638" builtinId="52" hidden="1" customBuiltin="1"/>
    <cellStyle name="60% - Accent6" xfId="1132" builtinId="52" hidden="1" customBuiltin="1"/>
    <cellStyle name="60% - Accent6" xfId="2793" builtinId="52" hidden="1" customBuiltin="1"/>
    <cellStyle name="60% - Accent6" xfId="3305" builtinId="52" hidden="1" customBuiltin="1"/>
    <cellStyle name="60% - Accent6" xfId="5448" builtinId="52" hidden="1" customBuiltin="1"/>
    <cellStyle name="60% - Accent6" xfId="16226" builtinId="52" hidden="1" customBuiltin="1"/>
    <cellStyle name="60% - Accent6" xfId="16276" builtinId="52" hidden="1" customBuiltin="1"/>
    <cellStyle name="60% - Accent6" xfId="16289" builtinId="52" hidden="1" customBuiltin="1"/>
    <cellStyle name="60% - Accent6" xfId="16326" builtinId="52" hidden="1" customBuiltin="1"/>
    <cellStyle name="60% - Accent6" xfId="16355" builtinId="52" hidden="1" customBuiltin="1"/>
    <cellStyle name="60% - Accent6" xfId="16387" builtinId="52" hidden="1" customBuiltin="1"/>
    <cellStyle name="60% - Accent6" xfId="16414" builtinId="52" hidden="1" customBuiltin="1"/>
    <cellStyle name="60% - Accent6" xfId="16443" builtinId="52" hidden="1" customBuiltin="1"/>
    <cellStyle name="60% - Accent6" xfId="16430" builtinId="52" hidden="1" customBuiltin="1"/>
    <cellStyle name="60% - Accent6" xfId="16457" builtinId="52" hidden="1" customBuiltin="1"/>
    <cellStyle name="60% - Accent6" xfId="16503" builtinId="52" hidden="1" customBuiltin="1"/>
    <cellStyle name="60% - Accent6" xfId="16526" builtinId="52" hidden="1" customBuiltin="1"/>
    <cellStyle name="60% - Accent6" xfId="16596" builtinId="52" hidden="1" customBuiltin="1"/>
    <cellStyle name="60% - Accent6" xfId="16626" builtinId="52" hidden="1" customBuiltin="1"/>
    <cellStyle name="60% - Accent6" xfId="16659" builtinId="52" hidden="1" customBuiltin="1"/>
    <cellStyle name="60% - Accent6" xfId="16686" builtinId="52" hidden="1" customBuiltin="1"/>
    <cellStyle name="60% - Accent6" xfId="16715" builtinId="52" hidden="1" customBuiltin="1"/>
    <cellStyle name="60% - Accent6" xfId="16702" builtinId="52" hidden="1" customBuiltin="1"/>
    <cellStyle name="60% - Accent6" xfId="16776" builtinId="52" hidden="1" customBuiltin="1"/>
    <cellStyle name="60% - Accent6" xfId="16800" builtinId="52" hidden="1" customBuiltin="1"/>
    <cellStyle name="60% - Accent6" xfId="16827" builtinId="52" hidden="1" customBuiltin="1"/>
    <cellStyle name="60% - Accent6" xfId="9002" builtinId="52" hidden="1" customBuiltin="1"/>
    <cellStyle name="60% - Accent6" xfId="14730" builtinId="52" hidden="1" customBuiltin="1"/>
    <cellStyle name="60% - Accent6" xfId="14500" builtinId="52" hidden="1" customBuiltin="1"/>
    <cellStyle name="60% - Accent6" xfId="14260" builtinId="52" hidden="1" customBuiltin="1"/>
    <cellStyle name="60% - Accent6" xfId="14795" builtinId="52" hidden="1" customBuiltin="1"/>
    <cellStyle name="60% - Accent6" xfId="12294" builtinId="52" hidden="1" customBuiltin="1"/>
    <cellStyle name="60% - Accent6" xfId="7569" builtinId="52" hidden="1" customBuiltin="1"/>
    <cellStyle name="60% - Accent6" xfId="11171" builtinId="52" hidden="1" customBuiltin="1"/>
    <cellStyle name="60% - Accent6" xfId="8341" builtinId="52" hidden="1" customBuiltin="1"/>
    <cellStyle name="60% - Accent6" xfId="5507" builtinId="52" hidden="1" customBuiltin="1"/>
    <cellStyle name="60% - Accent6" xfId="16754" builtinId="52" hidden="1" customBuiltin="1"/>
    <cellStyle name="60% - Accent6" xfId="15948" builtinId="52" hidden="1" customBuiltin="1"/>
    <cellStyle name="60% - Accent6" xfId="15169" builtinId="52" hidden="1" customBuiltin="1"/>
    <cellStyle name="60% - Accent6" xfId="13485" builtinId="52" hidden="1" customBuiltin="1"/>
    <cellStyle name="60% - Accent6" xfId="26517" builtinId="52" hidden="1" customBuiltin="1"/>
    <cellStyle name="60% - Accent6" xfId="12628" builtinId="52" hidden="1" customBuiltin="1"/>
    <cellStyle name="60% - Accent6" xfId="4632" builtinId="52" hidden="1" customBuiltin="1"/>
    <cellStyle name="60% - Accent6" xfId="11432" builtinId="52" hidden="1" customBuiltin="1"/>
    <cellStyle name="60% - Accent6" xfId="5308" builtinId="52" hidden="1" customBuiltin="1"/>
    <cellStyle name="60% - Accent6" xfId="10566" builtinId="52" hidden="1" customBuiltin="1"/>
    <cellStyle name="60% - Accent6" xfId="14456" builtinId="52" hidden="1" customBuiltin="1"/>
    <cellStyle name="60% - Accent6" xfId="22766" builtinId="52" hidden="1" customBuiltin="1"/>
    <cellStyle name="60% - Accent6" xfId="15648" builtinId="52" hidden="1" customBuiltin="1"/>
    <cellStyle name="60% - Accent6" xfId="21957" builtinId="52" hidden="1" customBuiltin="1"/>
    <cellStyle name="60% - Accent6" xfId="17569" builtinId="52" hidden="1" customBuiltin="1"/>
    <cellStyle name="60% - Accent6" xfId="17456" builtinId="52" hidden="1" customBuiltin="1"/>
    <cellStyle name="60% - Accent6" xfId="16992" builtinId="52" hidden="1" customBuiltin="1"/>
    <cellStyle name="60% - Accent6" xfId="28088" builtinId="52" hidden="1" customBuiltin="1"/>
    <cellStyle name="60% - Accent6" xfId="27684" builtinId="52" hidden="1" customBuiltin="1"/>
    <cellStyle name="60% - Accent6" xfId="27447" builtinId="52" hidden="1" customBuiltin="1"/>
    <cellStyle name="60% - Accent6" xfId="27023" builtinId="52" hidden="1" customBuiltin="1"/>
    <cellStyle name="60% - Accent6" xfId="24086" builtinId="52" hidden="1" customBuiltin="1"/>
    <cellStyle name="60% - Accent6" xfId="24762" builtinId="52" hidden="1" customBuiltin="1"/>
    <cellStyle name="60% - Accent6" xfId="24364" builtinId="52" hidden="1" customBuiltin="1"/>
    <cellStyle name="60% - Accent6" xfId="23310" builtinId="52" hidden="1" customBuiltin="1"/>
    <cellStyle name="60% - Accent6" xfId="25492" builtinId="52" hidden="1" customBuiltin="1"/>
    <cellStyle name="60% - Accent6" xfId="25009" builtinId="52" hidden="1" customBuiltin="1"/>
    <cellStyle name="60% - Accent6" xfId="28164" builtinId="52" hidden="1" customBuiltin="1"/>
    <cellStyle name="60% - Accent6" xfId="11879" builtinId="52" hidden="1" customBuiltin="1"/>
    <cellStyle name="60% - Accent6" xfId="4200" builtinId="52" hidden="1" customBuiltin="1"/>
    <cellStyle name="60% - Accent6" xfId="5286" builtinId="52" hidden="1" customBuiltin="1"/>
    <cellStyle name="60% - Accent6" xfId="6176" builtinId="52" hidden="1" customBuiltin="1"/>
    <cellStyle name="60% - Accent6" xfId="4325" builtinId="52" hidden="1" customBuiltin="1"/>
    <cellStyle name="60% - Accent6" xfId="6101" builtinId="52" hidden="1" customBuiltin="1"/>
    <cellStyle name="60% - Accent6" xfId="5892" builtinId="52" hidden="1" customBuiltin="1"/>
    <cellStyle name="60% - Accent6" xfId="6262" builtinId="52" hidden="1" customBuiltin="1"/>
    <cellStyle name="60% - Accent6" xfId="12580" builtinId="52" hidden="1" customBuiltin="1"/>
    <cellStyle name="60% - Accent6" xfId="11024" builtinId="52" hidden="1" customBuiltin="1"/>
    <cellStyle name="60% - Accent6" xfId="5776" builtinId="52" hidden="1" customBuiltin="1"/>
    <cellStyle name="60% - Accent6" xfId="12539" builtinId="52" hidden="1" customBuiltin="1"/>
    <cellStyle name="60% - Accent6" xfId="8405" builtinId="52" hidden="1" customBuiltin="1"/>
    <cellStyle name="60% - Accent6" xfId="4086" builtinId="52" hidden="1" customBuiltin="1"/>
    <cellStyle name="60% - Accent6" xfId="5176" builtinId="52" hidden="1" customBuiltin="1"/>
    <cellStyle name="60% - Accent6" xfId="5634" builtinId="52" hidden="1" customBuiltin="1"/>
    <cellStyle name="60% - Accent6" xfId="14807" builtinId="52" hidden="1" customBuiltin="1"/>
    <cellStyle name="60% - Accent6" xfId="15190" builtinId="52" hidden="1" customBuiltin="1"/>
    <cellStyle name="60% - Accent6" xfId="14110" builtinId="52" hidden="1" customBuiltin="1"/>
    <cellStyle name="60% - Accent6" xfId="16562" builtinId="52" hidden="1" customBuiltin="1"/>
    <cellStyle name="60% - Accent6" xfId="17213" builtinId="52" hidden="1" customBuiltin="1"/>
    <cellStyle name="60% - Accent6" xfId="17242" builtinId="52" hidden="1" customBuiltin="1"/>
    <cellStyle name="60% - Accent6" xfId="17269" builtinId="52" hidden="1" customBuiltin="1"/>
    <cellStyle name="60% - Accent6" xfId="17293" builtinId="52" hidden="1" customBuiltin="1"/>
    <cellStyle name="60% - Accent6" xfId="17295" builtinId="52" hidden="1" customBuiltin="1"/>
    <cellStyle name="60% - Accent6" xfId="17340" builtinId="52" hidden="1" customBuiltin="1"/>
    <cellStyle name="60% - Accent6" xfId="17372" builtinId="52" hidden="1" customBuiltin="1"/>
    <cellStyle name="60% - Accent6" xfId="17439" builtinId="52" hidden="1" customBuiltin="1"/>
    <cellStyle name="60% - Accent6" xfId="17471" builtinId="52" hidden="1" customBuiltin="1"/>
    <cellStyle name="60% - Accent6" xfId="17336" builtinId="52" hidden="1" customBuiltin="1"/>
    <cellStyle name="60% - Accent6" xfId="11368" builtinId="52" hidden="1" customBuiltin="1"/>
    <cellStyle name="60% - Accent6" xfId="16480" builtinId="52" hidden="1" customBuiltin="1"/>
    <cellStyle name="60% - Accent6" xfId="15747" builtinId="52" hidden="1" customBuiltin="1"/>
    <cellStyle name="60% - Accent6" xfId="15029" builtinId="52" hidden="1" customBuiltin="1"/>
    <cellStyle name="60% - Accent6" xfId="13430" builtinId="52" hidden="1" customBuiltin="1"/>
    <cellStyle name="60% - Accent6" xfId="28258" builtinId="52" hidden="1" customBuiltin="1"/>
    <cellStyle name="60% - Accent6" xfId="12688" builtinId="52" hidden="1" customBuiltin="1"/>
    <cellStyle name="60% - Accent6" xfId="11784" builtinId="52" hidden="1" customBuiltin="1"/>
    <cellStyle name="60% - Accent6" xfId="11089" builtinId="52" hidden="1" customBuiltin="1"/>
    <cellStyle name="60% - Accent6" xfId="10389" builtinId="52" hidden="1" customBuiltin="1"/>
    <cellStyle name="60% - Accent6" xfId="8356" builtinId="52" hidden="1" customBuiltin="1"/>
    <cellStyle name="60% - Accent6" xfId="22797" builtinId="52" hidden="1" customBuiltin="1"/>
    <cellStyle name="60% - Accent6" xfId="126" builtinId="52" hidden="1" customBuiltin="1"/>
    <cellStyle name="60% - Accent6" xfId="43" builtinId="52" hidden="1" customBuiltin="1"/>
    <cellStyle name="60% - Accent6" xfId="582" builtinId="52" hidden="1" customBuiltin="1"/>
    <cellStyle name="60% - Accent6" xfId="1916" builtinId="52" hidden="1" customBuiltin="1"/>
    <cellStyle name="60% - Accent6" xfId="2641" builtinId="52" hidden="1" customBuiltin="1"/>
    <cellStyle name="60% - Accent6" xfId="2301" builtinId="52" hidden="1" customBuiltin="1"/>
    <cellStyle name="60% - Accent6" xfId="1811" builtinId="52" hidden="1" customBuiltin="1"/>
    <cellStyle name="60% - Accent6" xfId="8663" builtinId="52" hidden="1" customBuiltin="1"/>
    <cellStyle name="60% - Accent6" xfId="7232" builtinId="52" hidden="1" customBuiltin="1"/>
    <cellStyle name="60% - Accent6" xfId="6481" builtinId="52" hidden="1" customBuiltin="1"/>
    <cellStyle name="60% - Accent6" xfId="3670" builtinId="52" hidden="1" customBuiltin="1"/>
    <cellStyle name="60% - Accent6" xfId="3418" builtinId="52" hidden="1" customBuiltin="1"/>
    <cellStyle name="60% - Accent6" xfId="3087" builtinId="52" hidden="1" customBuiltin="1"/>
    <cellStyle name="60% - Accent6" xfId="13052" builtinId="52" hidden="1" customBuiltin="1"/>
    <cellStyle name="60% - Accent6" xfId="17810" builtinId="52" hidden="1" customBuiltin="1"/>
    <cellStyle name="60% - Accent6" xfId="17834" builtinId="52" hidden="1" customBuiltin="1"/>
    <cellStyle name="60% - Accent6" xfId="17866" builtinId="52" hidden="1" customBuiltin="1"/>
    <cellStyle name="60% - Accent6" xfId="17906" builtinId="52" hidden="1" customBuiltin="1"/>
    <cellStyle name="60% - Accent6" xfId="17935" builtinId="52" hidden="1" customBuiltin="1"/>
    <cellStyle name="60% - Accent6" xfId="17968" builtinId="52" hidden="1" customBuiltin="1"/>
    <cellStyle name="60% - Accent6" xfId="17997" builtinId="52" hidden="1" customBuiltin="1"/>
    <cellStyle name="60% - Accent6" xfId="18026" builtinId="52" hidden="1" customBuiltin="1"/>
    <cellStyle name="60% - Accent6" xfId="17902" builtinId="52" hidden="1" customBuiltin="1"/>
    <cellStyle name="60% - Accent6" xfId="18013" builtinId="52" hidden="1" customBuiltin="1"/>
    <cellStyle name="60% - Accent6" xfId="18040" builtinId="52" hidden="1" customBuiltin="1"/>
    <cellStyle name="60% - Accent6" xfId="18115" builtinId="52" hidden="1" customBuiltin="1"/>
    <cellStyle name="60% - Accent6" xfId="18149" builtinId="52" hidden="1" customBuiltin="1"/>
    <cellStyle name="60% - Accent6" xfId="17102" builtinId="52" hidden="1" customBuiltin="1"/>
    <cellStyle name="60% - Accent6" xfId="17106" builtinId="52" hidden="1" customBuiltin="1"/>
    <cellStyle name="60% - Accent6" xfId="17087" builtinId="52" hidden="1" customBuiltin="1"/>
    <cellStyle name="60% - Accent6" xfId="18289" builtinId="52" hidden="1" customBuiltin="1"/>
    <cellStyle name="60% - Accent6" xfId="18310" builtinId="52" hidden="1" customBuiltin="1"/>
    <cellStyle name="60% - Accent6" xfId="18354" builtinId="52" hidden="1" customBuiltin="1"/>
    <cellStyle name="60% - Accent6" xfId="18375" builtinId="52" hidden="1" customBuiltin="1"/>
    <cellStyle name="60% - Accent6" xfId="18377" builtinId="52" hidden="1" customBuiltin="1"/>
    <cellStyle name="60% - Accent6" xfId="18419" builtinId="52" hidden="1" customBuiltin="1"/>
    <cellStyle name="60% - Accent6" xfId="18450" builtinId="52" hidden="1" customBuiltin="1"/>
    <cellStyle name="60% - Accent6" xfId="18485" builtinId="52" hidden="1" customBuiltin="1"/>
    <cellStyle name="60% - Accent6" xfId="18516" builtinId="52" hidden="1" customBuiltin="1"/>
    <cellStyle name="60% - Accent6" xfId="18415" builtinId="52" hidden="1" customBuiltin="1"/>
    <cellStyle name="60% - Accent6" xfId="18563" builtinId="52" hidden="1" customBuiltin="1"/>
    <cellStyle name="60% - Accent6" xfId="18619" builtinId="52" hidden="1" customBuiltin="1"/>
    <cellStyle name="60% - Accent6" xfId="18643" builtinId="52" hidden="1" customBuiltin="1"/>
    <cellStyle name="60% - Accent6" xfId="18656" builtinId="52" hidden="1" customBuiltin="1"/>
    <cellStyle name="60% - Accent6" xfId="18696" builtinId="52" hidden="1" customBuiltin="1"/>
    <cellStyle name="60% - Accent6" xfId="18725" builtinId="52" hidden="1" customBuiltin="1"/>
    <cellStyle name="60% - Accent6" xfId="18758" builtinId="52" hidden="1" customBuiltin="1"/>
    <cellStyle name="60% - Accent6" xfId="18786" builtinId="52" hidden="1" customBuiltin="1"/>
    <cellStyle name="60% - Accent6" xfId="18815" builtinId="52" hidden="1" customBuiltin="1"/>
    <cellStyle name="60% - Accent6" xfId="18830" builtinId="52" hidden="1" customBuiltin="1"/>
    <cellStyle name="60% - Accent6" xfId="18857" builtinId="52" hidden="1" customBuiltin="1"/>
    <cellStyle name="60% - Accent6" xfId="18907" builtinId="52" hidden="1" customBuiltin="1"/>
    <cellStyle name="60% - Accent6" xfId="18938" builtinId="52" hidden="1" customBuiltin="1"/>
    <cellStyle name="60% - Accent6" xfId="18978" builtinId="52" hidden="1" customBuiltin="1"/>
    <cellStyle name="60% - Accent6" xfId="19040" builtinId="52" hidden="1" customBuiltin="1"/>
    <cellStyle name="60% - Accent6" xfId="19098" builtinId="52" hidden="1" customBuiltin="1"/>
    <cellStyle name="60% - Accent6" xfId="18974" builtinId="52" hidden="1" customBuiltin="1"/>
    <cellStyle name="60% - Accent6" xfId="19085" builtinId="52" hidden="1" customBuiltin="1"/>
    <cellStyle name="60% - Accent6" xfId="19137" builtinId="52" hidden="1" customBuiltin="1"/>
    <cellStyle name="60% - Accent6" xfId="19161" builtinId="52" hidden="1" customBuiltin="1"/>
    <cellStyle name="60% - Accent6" xfId="19205" builtinId="52" hidden="1" customBuiltin="1"/>
    <cellStyle name="60% - Accent6" xfId="4179" builtinId="52" hidden="1" customBuiltin="1"/>
    <cellStyle name="60% - Accent6" xfId="7688" builtinId="52" hidden="1" customBuiltin="1"/>
    <cellStyle name="60% - Accent6" xfId="4968" builtinId="52" hidden="1" customBuiltin="1"/>
    <cellStyle name="60% - Accent6" xfId="4217" builtinId="52" hidden="1" customBuiltin="1"/>
    <cellStyle name="60% - Accent6" xfId="8220" builtinId="52" hidden="1" customBuiltin="1"/>
    <cellStyle name="60% - Accent6" xfId="5633" builtinId="52" hidden="1" customBuiltin="1"/>
    <cellStyle name="60% - Accent6" xfId="4623" builtinId="52" hidden="1" customBuiltin="1"/>
    <cellStyle name="60% - Accent6" xfId="18849" builtinId="52" hidden="1" customBuiltin="1"/>
    <cellStyle name="60% - Accent6" xfId="13959" builtinId="52" hidden="1" customBuiltin="1"/>
    <cellStyle name="60% - Accent6" xfId="11702" builtinId="52" hidden="1" customBuiltin="1"/>
    <cellStyle name="60% - Accent6" xfId="6331" builtinId="52" hidden="1" customBuiltin="1"/>
    <cellStyle name="60% - Accent6" xfId="17176" builtinId="52" hidden="1" customBuiltin="1"/>
    <cellStyle name="60% - Accent6" xfId="5705" builtinId="52" hidden="1" customBuiltin="1"/>
    <cellStyle name="60% - Accent6" xfId="5961" builtinId="52" hidden="1" customBuiltin="1"/>
    <cellStyle name="60% - Accent6" xfId="19217" builtinId="52" hidden="1" customBuiltin="1"/>
    <cellStyle name="60% - Accent6" xfId="18756" builtinId="52" hidden="1" customBuiltin="1"/>
    <cellStyle name="60% - Accent6" xfId="14113" builtinId="52" hidden="1" customBuiltin="1"/>
    <cellStyle name="60% - Accent6" xfId="19242" builtinId="52" hidden="1" customBuiltin="1"/>
    <cellStyle name="60% - Accent6" xfId="19353" builtinId="52" hidden="1" customBuiltin="1"/>
    <cellStyle name="60% - Accent6" xfId="19369" builtinId="52" hidden="1" customBuiltin="1"/>
    <cellStyle name="60% - Accent6" xfId="19415" builtinId="52" hidden="1" customBuiltin="1"/>
    <cellStyle name="60% - Accent6" xfId="19481" builtinId="52" hidden="1" customBuiltin="1"/>
    <cellStyle name="60% - Accent6" xfId="19513" builtinId="52" hidden="1" customBuiltin="1"/>
    <cellStyle name="60% - Accent6" xfId="19544" builtinId="52" hidden="1" customBuiltin="1"/>
    <cellStyle name="60% - Accent6" xfId="8246" builtinId="52" hidden="1" customBuiltin="1"/>
    <cellStyle name="60% - Accent6" xfId="18533" builtinId="52" hidden="1" customBuiltin="1"/>
    <cellStyle name="60% - Accent6" xfId="6925" builtinId="52" hidden="1" customBuiltin="1"/>
    <cellStyle name="60% - Accent6" xfId="17190" builtinId="52" hidden="1" customBuiltin="1"/>
    <cellStyle name="60% - Accent6" xfId="26421" builtinId="52" hidden="1" customBuiltin="1"/>
    <cellStyle name="60% - Accent6" xfId="16592" builtinId="52" hidden="1" customBuiltin="1"/>
    <cellStyle name="60% - Accent6" xfId="14032" builtinId="52" hidden="1" customBuiltin="1"/>
    <cellStyle name="60% - Accent6" xfId="15399" builtinId="52" hidden="1" customBuiltin="1"/>
    <cellStyle name="60% - Accent6" xfId="13740" builtinId="52" hidden="1" customBuiltin="1"/>
    <cellStyle name="60% - Accent6" xfId="26190" builtinId="52" hidden="1" customBuiltin="1"/>
    <cellStyle name="60% - Accent6" xfId="12599" builtinId="52" hidden="1" customBuiltin="1"/>
    <cellStyle name="60% - Accent6" xfId="7782" builtinId="52" hidden="1" customBuiltin="1"/>
    <cellStyle name="60% - Accent6" xfId="11225" builtinId="52" hidden="1" customBuiltin="1"/>
    <cellStyle name="60% - Accent6" xfId="17125" builtinId="52" hidden="1" customBuiltin="1"/>
    <cellStyle name="60% - Accent6" xfId="8523" builtinId="52" hidden="1" customBuiltin="1"/>
    <cellStyle name="60% - Accent6" xfId="21361" builtinId="52" hidden="1" customBuiltin="1"/>
    <cellStyle name="60% - Accent6" xfId="21174" builtinId="52" hidden="1" customBuiltin="1"/>
    <cellStyle name="60% - Accent6" xfId="20371" builtinId="52" hidden="1" customBuiltin="1"/>
    <cellStyle name="60% - Accent6" xfId="19981" builtinId="52" hidden="1" customBuiltin="1"/>
    <cellStyle name="60% - Accent6" xfId="27295" builtinId="52" hidden="1" customBuiltin="1"/>
    <cellStyle name="60% - Accent6" xfId="25829" builtinId="52" hidden="1" customBuiltin="1"/>
    <cellStyle name="60% - Accent6" xfId="26734" builtinId="52" hidden="1" customBuiltin="1"/>
    <cellStyle name="60% - Accent6" xfId="28122" builtinId="52" hidden="1" customBuiltin="1"/>
    <cellStyle name="60% - Accent6" xfId="27685" builtinId="52" hidden="1" customBuiltin="1"/>
    <cellStyle name="60% - Accent6" xfId="28356" builtinId="52" hidden="1" customBuiltin="1"/>
    <cellStyle name="60% - Accent6" xfId="25400" builtinId="52" hidden="1" customBuiltin="1"/>
    <cellStyle name="60% - Accent6" xfId="24981" builtinId="52" hidden="1" customBuiltin="1"/>
    <cellStyle name="60% - Accent6" xfId="24828" builtinId="52" hidden="1" customBuiltin="1"/>
    <cellStyle name="60% - Accent6" xfId="24453" builtinId="52" hidden="1" customBuiltin="1"/>
    <cellStyle name="60% - Accent6" xfId="25280" builtinId="52" hidden="1" customBuiltin="1"/>
    <cellStyle name="60% - Accent6" xfId="26123" builtinId="52" hidden="1" customBuiltin="1"/>
    <cellStyle name="60% - Accent6" xfId="14649" builtinId="52" hidden="1" customBuiltin="1"/>
    <cellStyle name="60% - Accent6" xfId="20044" builtinId="52" hidden="1" customBuiltin="1"/>
    <cellStyle name="60% - Accent6" xfId="20172" builtinId="52" hidden="1" customBuiltin="1"/>
    <cellStyle name="60% - Accent6" xfId="20195" builtinId="52" hidden="1" customBuiltin="1"/>
    <cellStyle name="60% - Accent6" xfId="20217" builtinId="52" hidden="1" customBuiltin="1"/>
    <cellStyle name="60% - Accent6" xfId="20238" builtinId="52" hidden="1" customBuiltin="1"/>
    <cellStyle name="60% - Accent6" xfId="20474" builtinId="52" hidden="1" customBuiltin="1"/>
    <cellStyle name="60% - Accent6" xfId="20496" builtinId="52" hidden="1" customBuiltin="1"/>
    <cellStyle name="60% - Accent6" xfId="20525" builtinId="52" hidden="1" customBuiltin="1"/>
    <cellStyle name="60% - Accent6" xfId="20576" builtinId="52" hidden="1" customBuiltin="1"/>
    <cellStyle name="60% - Accent6" xfId="20578" builtinId="52" hidden="1" customBuiltin="1"/>
    <cellStyle name="60% - Accent6" xfId="20654" builtinId="52" hidden="1" customBuiltin="1"/>
    <cellStyle name="60% - Accent6" xfId="20688" builtinId="52" hidden="1" customBuiltin="1"/>
    <cellStyle name="60% - Accent6" xfId="20752" builtinId="52" hidden="1" customBuiltin="1"/>
    <cellStyle name="60% - Accent6" xfId="20618" builtinId="52" hidden="1" customBuiltin="1"/>
    <cellStyle name="60% - Accent6" xfId="20737" builtinId="52" hidden="1" customBuiltin="1"/>
    <cellStyle name="60% - Accent6" xfId="20767" builtinId="52" hidden="1" customBuiltin="1"/>
    <cellStyle name="60% - Accent6" xfId="20798" builtinId="52" hidden="1" customBuiltin="1"/>
    <cellStyle name="60% - Accent6" xfId="20824" builtinId="52" hidden="1" customBuiltin="1"/>
    <cellStyle name="60% - Accent6" xfId="20848" builtinId="52" hidden="1" customBuiltin="1"/>
    <cellStyle name="60% - Accent6" xfId="20930" builtinId="52" hidden="1" customBuiltin="1"/>
    <cellStyle name="60% - Accent6" xfId="20962" builtinId="52" hidden="1" customBuiltin="1"/>
    <cellStyle name="60% - Accent6" xfId="20991" builtinId="52" hidden="1" customBuiltin="1"/>
    <cellStyle name="60% - Accent6" xfId="21020" builtinId="52" hidden="1" customBuiltin="1"/>
    <cellStyle name="60% - Accent6" xfId="20897" builtinId="52" hidden="1" customBuiltin="1"/>
    <cellStyle name="60% - Accent6" xfId="21007" builtinId="52" hidden="1" customBuiltin="1"/>
    <cellStyle name="60% - Accent6" xfId="21034" builtinId="52" hidden="1" customBuiltin="1"/>
    <cellStyle name="60% - Accent6" xfId="21059" builtinId="52" hidden="1" customBuiltin="1"/>
    <cellStyle name="60% - Accent6" xfId="21106" builtinId="52" hidden="1" customBuiltin="1"/>
    <cellStyle name="60% - Accent6" xfId="21138" builtinId="52" hidden="1" customBuiltin="1"/>
    <cellStyle name="60% - Accent6" xfId="21240" builtinId="52" hidden="1" customBuiltin="1"/>
    <cellStyle name="60% - Accent6" xfId="21268" builtinId="52" hidden="1" customBuiltin="1"/>
    <cellStyle name="60% - Accent6" xfId="21297" builtinId="52" hidden="1" customBuiltin="1"/>
    <cellStyle name="60% - Accent6" xfId="20901" builtinId="52" hidden="1" customBuiltin="1"/>
    <cellStyle name="60% - Accent6" xfId="19673" builtinId="52" hidden="1" customBuiltin="1"/>
    <cellStyle name="60% - Accent6" xfId="19184" builtinId="52" hidden="1" customBuiltin="1"/>
    <cellStyle name="60% - Accent6" xfId="18333" builtinId="52" hidden="1" customBuiltin="1"/>
    <cellStyle name="60% - Accent6" xfId="1261" builtinId="52" hidden="1" customBuiltin="1"/>
    <cellStyle name="60% - Accent6" xfId="5572" builtinId="52" hidden="1" customBuiltin="1"/>
    <cellStyle name="60% - Accent6" xfId="17742" builtinId="52" hidden="1" customBuiltin="1"/>
    <cellStyle name="60% - Accent6" xfId="16730" builtinId="52" hidden="1" customBuiltin="1"/>
    <cellStyle name="60% - Accent6" xfId="14479" builtinId="52" hidden="1" customBuiltin="1"/>
    <cellStyle name="60% - Accent6" xfId="14994" builtinId="52" hidden="1" customBuiltin="1"/>
    <cellStyle name="60% - Accent6" xfId="18802" builtinId="52" hidden="1" customBuiltin="1"/>
    <cellStyle name="60% - Accent6" xfId="12430" builtinId="52" hidden="1" customBuiltin="1"/>
    <cellStyle name="60% - Accent6" xfId="19281" builtinId="52" hidden="1" customBuiltin="1"/>
    <cellStyle name="60% - Accent6" xfId="11262" builtinId="52" hidden="1" customBuiltin="1"/>
    <cellStyle name="60% - Accent6" xfId="16240" builtinId="52" hidden="1" customBuiltin="1"/>
    <cellStyle name="60% - Accent6" xfId="5885" builtinId="52" hidden="1" customBuiltin="1"/>
    <cellStyle name="60% - Accent6" xfId="21602" builtinId="52" hidden="1" customBuiltin="1"/>
    <cellStyle name="60% - Accent6" xfId="2258" builtinId="52" hidden="1" customBuiltin="1"/>
    <cellStyle name="60% - Accent6" xfId="807" builtinId="52" hidden="1" customBuiltin="1"/>
    <cellStyle name="60% - Accent6" xfId="1443" builtinId="52" hidden="1" customBuiltin="1"/>
    <cellStyle name="60% - Accent6" xfId="3043" builtinId="52" hidden="1" customBuiltin="1"/>
    <cellStyle name="60% - Accent6" xfId="2677" builtinId="52" hidden="1" customBuiltin="1"/>
    <cellStyle name="60% - Accent6" xfId="3292" builtinId="52" hidden="1" customBuiltin="1"/>
    <cellStyle name="60% - Accent6" xfId="3801" builtinId="52" hidden="1" customBuiltin="1"/>
    <cellStyle name="60% - Accent6" xfId="3383" builtinId="52" hidden="1" customBuiltin="1"/>
    <cellStyle name="60% - Accent6" xfId="7464" builtinId="52" hidden="1" customBuiltin="1"/>
    <cellStyle name="60% - Accent6" xfId="6992" builtinId="52" hidden="1" customBuiltin="1"/>
    <cellStyle name="60% - Accent6" xfId="6429" builtinId="52" hidden="1" customBuiltin="1"/>
    <cellStyle name="60% - Accent6" xfId="941" builtinId="52" hidden="1" customBuiltin="1"/>
    <cellStyle name="60% - Accent6" xfId="16828" builtinId="52" hidden="1" customBuiltin="1"/>
    <cellStyle name="60% - Accent6" xfId="21644" builtinId="52" hidden="1" customBuiltin="1"/>
    <cellStyle name="60% - Accent6" xfId="21646" builtinId="52" hidden="1" customBuiltin="1"/>
    <cellStyle name="60% - Accent6" xfId="21688" builtinId="52" hidden="1" customBuiltin="1"/>
    <cellStyle name="60% - Accent6" xfId="21719" builtinId="52" hidden="1" customBuiltin="1"/>
    <cellStyle name="60% - Accent6" xfId="21754" builtinId="52" hidden="1" customBuiltin="1"/>
    <cellStyle name="60% - Accent6" xfId="21784" builtinId="52" hidden="1" customBuiltin="1"/>
    <cellStyle name="60% - Accent6" xfId="21814" builtinId="52" hidden="1" customBuiltin="1"/>
    <cellStyle name="60% - Accent6" xfId="21684" builtinId="52" hidden="1" customBuiltin="1"/>
    <cellStyle name="60% - Accent6" xfId="21829" builtinId="52" hidden="1" customBuiltin="1"/>
    <cellStyle name="60% - Accent6" xfId="21857" builtinId="52" hidden="1" customBuiltin="1"/>
    <cellStyle name="60% - Accent6" xfId="21905" builtinId="52" hidden="1" customBuiltin="1"/>
    <cellStyle name="60% - Accent6" xfId="21986" builtinId="52" hidden="1" customBuiltin="1"/>
    <cellStyle name="60% - Accent6" xfId="22019" builtinId="52" hidden="1" customBuiltin="1"/>
    <cellStyle name="60% - Accent6" xfId="22046" builtinId="52" hidden="1" customBuiltin="1"/>
    <cellStyle name="60% - Accent6" xfId="22075" builtinId="52" hidden="1" customBuiltin="1"/>
    <cellStyle name="60% - Accent6" xfId="21953" builtinId="52" hidden="1" customBuiltin="1"/>
    <cellStyle name="60% - Accent6" xfId="22088" builtinId="52" hidden="1" customBuiltin="1"/>
    <cellStyle name="60% - Accent6" xfId="22162" builtinId="52" hidden="1" customBuiltin="1"/>
    <cellStyle name="60% - Accent6" xfId="22193" builtinId="52" hidden="1" customBuiltin="1"/>
    <cellStyle name="60% - Accent6" xfId="22233" builtinId="52" hidden="1" customBuiltin="1"/>
    <cellStyle name="60% - Accent6" xfId="22262" builtinId="52" hidden="1" customBuiltin="1"/>
    <cellStyle name="60% - Accent6" xfId="22295" builtinId="52" hidden="1" customBuiltin="1"/>
    <cellStyle name="60% - Accent6" xfId="22323" builtinId="52" hidden="1" customBuiltin="1"/>
    <cellStyle name="60% - Accent6" xfId="22352" builtinId="52" hidden="1" customBuiltin="1"/>
    <cellStyle name="60% - Accent6" xfId="22229" builtinId="52" hidden="1" customBuiltin="1"/>
    <cellStyle name="60% - Accent6" xfId="22339" builtinId="52" hidden="1" customBuiltin="1"/>
    <cellStyle name="60% - Accent6" xfId="22367" builtinId="52" hidden="1" customBuiltin="1"/>
    <cellStyle name="60% - Accent6" xfId="22414" builtinId="52" hidden="1" customBuiltin="1"/>
    <cellStyle name="60% - Accent6" xfId="22437" builtinId="52" hidden="1" customBuiltin="1"/>
    <cellStyle name="60% - Accent6" xfId="22458" builtinId="52" hidden="1" customBuiltin="1"/>
    <cellStyle name="60% - Accent6" xfId="21384" builtinId="52" hidden="1" customBuiltin="1"/>
    <cellStyle name="60% - Accent6" xfId="20622" builtinId="52" hidden="1" customBuiltin="1"/>
    <cellStyle name="60% - Accent6" xfId="19447" builtinId="52" hidden="1" customBuiltin="1"/>
    <cellStyle name="60% - Accent6" xfId="19069" builtinId="52" hidden="1" customBuiltin="1"/>
    <cellStyle name="60% - Accent6" xfId="17053" builtinId="52" hidden="1" customBuiltin="1"/>
    <cellStyle name="60% - Accent6" xfId="353" builtinId="52" hidden="1" customBuiltin="1"/>
    <cellStyle name="60% - Accent6" xfId="14820" builtinId="52" hidden="1" customBuiltin="1"/>
    <cellStyle name="60% - Accent6" xfId="7925" builtinId="52" hidden="1" customBuiltin="1"/>
    <cellStyle name="60% - Accent6" xfId="16322" builtinId="52" hidden="1" customBuiltin="1"/>
    <cellStyle name="60% - Accent6" xfId="14909" builtinId="52" hidden="1" customBuiltin="1"/>
    <cellStyle name="60% - Accent6" xfId="13199" builtinId="52" hidden="1" customBuiltin="1"/>
    <cellStyle name="60% - Accent6" xfId="12463" builtinId="52" hidden="1" customBuiltin="1"/>
    <cellStyle name="60% - Accent6" xfId="23695" builtinId="52" hidden="1" customBuiltin="1"/>
    <cellStyle name="60% - Accent6" xfId="23446" builtinId="52" hidden="1" customBuiltin="1"/>
    <cellStyle name="60% - Accent6" xfId="23933" builtinId="52" hidden="1" customBuiltin="1"/>
    <cellStyle name="60% - Accent6" xfId="7865" builtinId="52" hidden="1" customBuiltin="1"/>
    <cellStyle name="60% - Accent6" xfId="5080" builtinId="52" hidden="1" customBuiltin="1"/>
    <cellStyle name="60% - Accent6" xfId="25287" builtinId="52" hidden="1" customBuiltin="1"/>
    <cellStyle name="60% - Accent6" xfId="24964" builtinId="52" hidden="1" customBuiltin="1"/>
    <cellStyle name="60% - Accent6" xfId="28100" builtinId="52" hidden="1" customBuiltin="1"/>
    <cellStyle name="60% - Accent6" xfId="27787" builtinId="52" hidden="1" customBuiltin="1"/>
    <cellStyle name="60% - Accent6" xfId="27503" builtinId="52" hidden="1" customBuiltin="1"/>
    <cellStyle name="60% - Accent6" xfId="27187" builtinId="52" hidden="1" customBuiltin="1"/>
    <cellStyle name="60% - Accent6" xfId="26778" builtinId="52" hidden="1" customBuiltin="1"/>
    <cellStyle name="60% - Accent6" xfId="26157" builtinId="52" hidden="1" customBuiltin="1"/>
    <cellStyle name="60% - Accent6" xfId="25834" builtinId="52" hidden="1" customBuiltin="1"/>
    <cellStyle name="60% - Accent6" xfId="17487" builtinId="52" hidden="1" customBuiltin="1"/>
    <cellStyle name="60% - Accent6" xfId="22470" builtinId="52" hidden="1" customBuiltin="1"/>
    <cellStyle name="60% - Accent6" xfId="22017" builtinId="52" hidden="1" customBuiltin="1"/>
    <cellStyle name="60% - Accent6" xfId="16884" builtinId="52" hidden="1" customBuiltin="1"/>
    <cellStyle name="60% - Accent6" xfId="22495" builtinId="52" hidden="1" customBuiltin="1"/>
    <cellStyle name="60% - Accent6" xfId="22534" builtinId="52" hidden="1" customBuiltin="1"/>
    <cellStyle name="60% - Accent6" xfId="22571" builtinId="52" hidden="1" customBuiltin="1"/>
    <cellStyle name="60% - Accent6" xfId="22606" builtinId="52" hidden="1" customBuiltin="1"/>
    <cellStyle name="60% - Accent6" xfId="22622" builtinId="52" hidden="1" customBuiltin="1"/>
    <cellStyle name="60% - Accent6" xfId="22668" builtinId="52" hidden="1" customBuiltin="1"/>
    <cellStyle name="60% - Accent6" xfId="22700" builtinId="52" hidden="1" customBuiltin="1"/>
    <cellStyle name="60% - Accent6" xfId="22734" builtinId="52" hidden="1" customBuiltin="1"/>
    <cellStyle name="60% - Accent6" xfId="22663" builtinId="52" hidden="1" customBuiltin="1"/>
    <cellStyle name="60% - Accent6" xfId="22782" builtinId="52" hidden="1" customBuiltin="1"/>
    <cellStyle name="60% - Accent6" xfId="22821" builtinId="52" hidden="1" customBuiltin="1"/>
    <cellStyle name="60% - Accent6" xfId="22856" builtinId="52" hidden="1" customBuiltin="1"/>
    <cellStyle name="60% - Accent6" xfId="22964" builtinId="52" hidden="1" customBuiltin="1"/>
    <cellStyle name="60% - Accent6" xfId="23076" builtinId="52" hidden="1" customBuiltin="1"/>
    <cellStyle name="60% - Accent6" xfId="23108" builtinId="52" hidden="1" customBuiltin="1"/>
    <cellStyle name="60% - Accent6" xfId="23005" builtinId="52" hidden="1" customBuiltin="1"/>
    <cellStyle name="60% - Accent6" xfId="23124" builtinId="52" hidden="1" customBuiltin="1"/>
    <cellStyle name="60% - Accent6" xfId="23163" builtinId="52" hidden="1" customBuiltin="1"/>
    <cellStyle name="60% - Accent6" xfId="23198" builtinId="52" hidden="1" customBuiltin="1"/>
    <cellStyle name="60% - Accent6" xfId="23234" builtinId="52" hidden="1" customBuiltin="1"/>
    <cellStyle name="60% - Accent6" xfId="23268" builtinId="52" hidden="1" customBuiltin="1"/>
    <cellStyle name="60% - Accent6" xfId="23293" builtinId="52" hidden="1" customBuiltin="1"/>
    <cellStyle name="60% - Accent6" xfId="23380" builtinId="52" hidden="1" customBuiltin="1"/>
    <cellStyle name="60% - Accent6" xfId="23403" builtinId="52" hidden="1" customBuiltin="1"/>
    <cellStyle name="60% - Accent6" xfId="23425" builtinId="52" hidden="1" customBuiltin="1"/>
    <cellStyle name="60% - Accent6" xfId="5684" builtinId="52" hidden="1" customBuiltin="1"/>
    <cellStyle name="60% - Accent6" xfId="21881" builtinId="52" hidden="1" customBuiltin="1"/>
    <cellStyle name="60% - Accent6" xfId="21207" builtinId="52" hidden="1" customBuiltin="1"/>
    <cellStyle name="60% - Accent6" xfId="20272" builtinId="52" hidden="1" customBuiltin="1"/>
    <cellStyle name="60% - Accent6" xfId="19318" builtinId="52" hidden="1" customBuiltin="1"/>
    <cellStyle name="60% - Accent6" xfId="19007" builtinId="52" hidden="1" customBuiltin="1"/>
    <cellStyle name="60% - Accent6" xfId="5637" builtinId="52" hidden="1" customBuiltin="1"/>
    <cellStyle name="60% - Accent6" xfId="17545" builtinId="52" hidden="1" customBuiltin="1"/>
    <cellStyle name="60% - Accent6" xfId="16251" builtinId="52" hidden="1" customBuiltin="1"/>
    <cellStyle name="60% - Accent6" xfId="15572" builtinId="52" hidden="1" customBuiltin="1"/>
    <cellStyle name="60% - Accent6" xfId="13235" builtinId="52" hidden="1" customBuiltin="1"/>
    <cellStyle name="60% - Accent6" xfId="8961" builtinId="52" hidden="1" customBuiltin="1"/>
    <cellStyle name="60% - Accent6" xfId="9001" builtinId="52" hidden="1" customBuiltin="1"/>
    <cellStyle name="60% - Accent6" xfId="9065" builtinId="52" hidden="1" customBuiltin="1"/>
    <cellStyle name="60% - Accent6" xfId="9122" builtinId="52" hidden="1" customBuiltin="1"/>
    <cellStyle name="60% - Accent6" xfId="8997" builtinId="52" hidden="1" customBuiltin="1"/>
    <cellStyle name="60% - Accent6" xfId="9109" builtinId="52" hidden="1" customBuiltin="1"/>
    <cellStyle name="60% - Accent6" xfId="9163" builtinId="52" hidden="1" customBuiltin="1"/>
    <cellStyle name="60% - Accent6" xfId="9190" builtinId="52" hidden="1" customBuiltin="1"/>
    <cellStyle name="60% - Accent6" xfId="9247" builtinId="52" hidden="1" customBuiltin="1"/>
    <cellStyle name="60% - Accent6" xfId="9286" builtinId="52" hidden="1" customBuiltin="1"/>
    <cellStyle name="60% - Accent6" xfId="9317" builtinId="52" hidden="1" customBuiltin="1"/>
    <cellStyle name="60% - Accent6" xfId="9349" builtinId="52" hidden="1" customBuiltin="1"/>
    <cellStyle name="60% - Accent6" xfId="9378" builtinId="52" hidden="1" customBuiltin="1"/>
    <cellStyle name="60% - Accent6" xfId="9407" builtinId="52" hidden="1" customBuiltin="1"/>
    <cellStyle name="60% - Accent6" xfId="9282" builtinId="52" hidden="1" customBuiltin="1"/>
    <cellStyle name="60% - Accent6" xfId="9394" builtinId="52" hidden="1" customBuiltin="1"/>
    <cellStyle name="60% - Accent6" xfId="9423" builtinId="52" hidden="1" customBuiltin="1"/>
    <cellStyle name="60% - Accent6" xfId="9447" builtinId="52" hidden="1" customBuiltin="1"/>
    <cellStyle name="60% - Accent6" xfId="9473" builtinId="52" hidden="1" customBuiltin="1"/>
    <cellStyle name="60% - Accent6" xfId="9496" builtinId="52" hidden="1" customBuiltin="1"/>
    <cellStyle name="60% - Accent6" xfId="9530" builtinId="52" hidden="1" customBuiltin="1"/>
    <cellStyle name="60% - Accent6" xfId="8470" builtinId="52" hidden="1" customBuiltin="1"/>
    <cellStyle name="60% - Accent6" xfId="8474" builtinId="52" hidden="1" customBuiltin="1"/>
    <cellStyle name="60% - Accent6" xfId="8522" builtinId="52" hidden="1" customBuiltin="1"/>
    <cellStyle name="60% - Accent6" xfId="8451" builtinId="52" hidden="1" customBuiltin="1"/>
    <cellStyle name="60% - Accent6" xfId="8154" builtinId="52" hidden="1" customBuiltin="1"/>
    <cellStyle name="60% - Accent6" xfId="9685" builtinId="52" hidden="1" customBuiltin="1"/>
    <cellStyle name="60% - Accent6" xfId="9706" builtinId="52" hidden="1" customBuiltin="1"/>
    <cellStyle name="60% - Accent6" xfId="9771" builtinId="52" hidden="1" customBuiltin="1"/>
    <cellStyle name="60% - Accent6" xfId="9772" builtinId="52" hidden="1" customBuiltin="1"/>
    <cellStyle name="60% - Accent6" xfId="9813" builtinId="52" hidden="1" customBuiltin="1"/>
    <cellStyle name="60% - Accent6" xfId="9878" builtinId="52" hidden="1" customBuiltin="1"/>
    <cellStyle name="60% - Accent6" xfId="9909" builtinId="52" hidden="1" customBuiltin="1"/>
    <cellStyle name="60% - Accent6" xfId="9941" builtinId="52" hidden="1" customBuiltin="1"/>
    <cellStyle name="60% - Accent6" xfId="9809" builtinId="52" hidden="1" customBuiltin="1"/>
    <cellStyle name="60% - Accent6" xfId="9926" builtinId="52" hidden="1" customBuiltin="1"/>
    <cellStyle name="60% - Accent6" xfId="9958" builtinId="52" hidden="1" customBuiltin="1"/>
    <cellStyle name="60% - Accent6" xfId="10032" builtinId="52" hidden="1" customBuiltin="1"/>
    <cellStyle name="60% - Accent6" xfId="10081" builtinId="52" hidden="1" customBuiltin="1"/>
    <cellStyle name="60% - Accent6" xfId="10142" builtinId="52" hidden="1" customBuiltin="1"/>
    <cellStyle name="60% - Accent6" xfId="10169" builtinId="52" hidden="1" customBuiltin="1"/>
    <cellStyle name="60% - Accent6" xfId="10199" builtinId="52" hidden="1" customBuiltin="1"/>
    <cellStyle name="60% - Accent6" xfId="10077" builtinId="52" hidden="1" customBuiltin="1"/>
    <cellStyle name="60% - Accent6" xfId="10185" builtinId="52" hidden="1" customBuiltin="1"/>
    <cellStyle name="60% - Accent6" xfId="10215" builtinId="52" hidden="1" customBuiltin="1"/>
    <cellStyle name="60% - Accent6" xfId="10239" builtinId="52" hidden="1" customBuiltin="1"/>
    <cellStyle name="60% - Accent6" xfId="10264" builtinId="52" hidden="1" customBuiltin="1"/>
    <cellStyle name="60% - Accent6" xfId="10321" builtinId="52" hidden="1" customBuiltin="1"/>
    <cellStyle name="60% - Accent6" xfId="4921" builtinId="52" hidden="1" customBuiltin="1"/>
    <cellStyle name="60% - Accent6" xfId="22138" builtinId="52" hidden="1" customBuiltin="1"/>
    <cellStyle name="60% - Accent6" xfId="21178" builtinId="52" hidden="1" customBuiltin="1"/>
    <cellStyle name="60% - Accent6" xfId="26711" builtinId="52" hidden="1" customBuiltin="1"/>
    <cellStyle name="60% - Accent6" xfId="12043" builtinId="52" hidden="1" customBuiltin="1"/>
    <cellStyle name="60% - Accent6" xfId="10935" builtinId="52" hidden="1" customBuiltin="1"/>
    <cellStyle name="60% - Accent6" xfId="10963" builtinId="52" hidden="1" customBuiltin="1"/>
    <cellStyle name="60% - Accent6" xfId="10883" builtinId="52" hidden="1" customBuiltin="1"/>
    <cellStyle name="60% - Accent6" xfId="10919" builtinId="52" hidden="1" customBuiltin="1"/>
    <cellStyle name="60% - Accent6" xfId="12184" builtinId="52" hidden="1" customBuiltin="1"/>
    <cellStyle name="60% - Accent6" xfId="11952" builtinId="52" hidden="1" customBuiltin="1"/>
    <cellStyle name="60% - Accent6" xfId="11984" builtinId="52" hidden="1" customBuiltin="1"/>
    <cellStyle name="60% - Accent6" xfId="12009" builtinId="52" hidden="1" customBuiltin="1"/>
    <cellStyle name="60% - Accent6" xfId="11909" builtinId="52" hidden="1" customBuiltin="1"/>
    <cellStyle name="60% - Accent6" xfId="24270" builtinId="52" hidden="1" customBuiltin="1"/>
    <cellStyle name="60% - Accent6" xfId="27663" builtinId="52" hidden="1" customBuiltin="1"/>
    <cellStyle name="60% - Accent6" xfId="27723" builtinId="52" hidden="1" customBuiltin="1"/>
    <cellStyle name="60% - Accent6" xfId="27754" builtinId="52" hidden="1" customBuiltin="1"/>
    <cellStyle name="60% - Accent6" xfId="27817" builtinId="52" hidden="1" customBuiltin="1"/>
    <cellStyle name="60% - Accent6" xfId="27847" builtinId="52" hidden="1" customBuiltin="1"/>
    <cellStyle name="60% - Accent6" xfId="27719" builtinId="52" hidden="1" customBuiltin="1"/>
    <cellStyle name="60% - Accent6" xfId="27860" builtinId="52" hidden="1" customBuiltin="1"/>
    <cellStyle name="60% - Accent6" xfId="27885" builtinId="52" hidden="1" customBuiltin="1"/>
    <cellStyle name="60% - Accent6" xfId="27927" builtinId="52" hidden="1" customBuiltin="1"/>
    <cellStyle name="60% - Accent6" xfId="27938" builtinId="52" hidden="1" customBuiltin="1"/>
    <cellStyle name="60% - Accent6" xfId="27973" builtinId="52" hidden="1" customBuiltin="1"/>
    <cellStyle name="60% - Accent6" xfId="28002" builtinId="52" hidden="1" customBuiltin="1"/>
    <cellStyle name="60% - Accent6" xfId="28033" builtinId="52" hidden="1" customBuiltin="1"/>
    <cellStyle name="60% - Accent6" xfId="28060" builtinId="52" hidden="1" customBuiltin="1"/>
    <cellStyle name="60% - Accent6" xfId="27969" builtinId="52" hidden="1" customBuiltin="1"/>
    <cellStyle name="60% - Accent6" xfId="28076" builtinId="52" hidden="1" customBuiltin="1"/>
    <cellStyle name="60% - Accent6" xfId="28143" builtinId="52" hidden="1" customBuiltin="1"/>
    <cellStyle name="60% - Accent6" xfId="26221" builtinId="52" hidden="1" customBuiltin="1"/>
    <cellStyle name="60% - Accent6" xfId="26250" builtinId="52" hidden="1" customBuiltin="1"/>
    <cellStyle name="60% - Accent6" xfId="26266" builtinId="52" hidden="1" customBuiltin="1"/>
    <cellStyle name="60% - Accent6" xfId="26290" builtinId="52" hidden="1" customBuiltin="1"/>
    <cellStyle name="60% - Accent6" xfId="26312" builtinId="52" hidden="1" customBuiltin="1"/>
    <cellStyle name="60% - Accent6" xfId="26335" builtinId="52" hidden="1" customBuiltin="1"/>
    <cellStyle name="60% - Accent6" xfId="26356" builtinId="52" hidden="1" customBuiltin="1"/>
    <cellStyle name="60% - Accent6" xfId="26378" builtinId="52" hidden="1" customBuiltin="1"/>
    <cellStyle name="60% - Accent6" xfId="26400" builtinId="52" hidden="1" customBuiltin="1"/>
    <cellStyle name="60% - Accent6" xfId="26443" builtinId="52" hidden="1" customBuiltin="1"/>
    <cellStyle name="60% - Accent6" xfId="26465" builtinId="52" hidden="1" customBuiltin="1"/>
    <cellStyle name="60% - Accent6" xfId="26486" builtinId="52" hidden="1" customBuiltin="1"/>
    <cellStyle name="60% - Accent6" xfId="26690" builtinId="52" hidden="1" customBuiltin="1"/>
    <cellStyle name="60% - Accent6" xfId="26756" builtinId="52" hidden="1" customBuiltin="1"/>
    <cellStyle name="60% - Accent6" xfId="26777" builtinId="52" hidden="1" customBuiltin="1"/>
    <cellStyle name="60% - Accent6" xfId="26817" builtinId="52" hidden="1" customBuiltin="1"/>
    <cellStyle name="60% - Accent6" xfId="26881" builtinId="52" hidden="1" customBuiltin="1"/>
    <cellStyle name="60% - Accent6" xfId="26912" builtinId="52" hidden="1" customBuiltin="1"/>
    <cellStyle name="60% - Accent6" xfId="26942" builtinId="52" hidden="1" customBuiltin="1"/>
    <cellStyle name="60% - Accent6" xfId="26813" builtinId="52" hidden="1" customBuiltin="1"/>
    <cellStyle name="60% - Accent6" xfId="26929" builtinId="52" hidden="1" customBuiltin="1"/>
    <cellStyle name="60% - Accent6" xfId="26955" builtinId="52" hidden="1" customBuiltin="1"/>
    <cellStyle name="60% - Accent6" xfId="15992" builtinId="52" hidden="1" customBuiltin="1"/>
    <cellStyle name="60% - Accent6" xfId="13772" builtinId="52" hidden="1" customBuiltin="1"/>
    <cellStyle name="60% - Accent6" xfId="25866" builtinId="52" hidden="1" customBuiltin="1"/>
    <cellStyle name="60% - Accent6" xfId="25900" builtinId="52" hidden="1" customBuiltin="1"/>
    <cellStyle name="60% - Accent6" xfId="25932" builtinId="52" hidden="1" customBuiltin="1"/>
    <cellStyle name="60% - Accent6" xfId="25963" builtinId="52" hidden="1" customBuiltin="1"/>
    <cellStyle name="60% - Accent6" xfId="25948" builtinId="52" hidden="1" customBuiltin="1"/>
    <cellStyle name="60% - Accent6" xfId="25987" builtinId="52" hidden="1" customBuiltin="1"/>
    <cellStyle name="60% - Accent6" xfId="26058" builtinId="52" hidden="1" customBuiltin="1"/>
    <cellStyle name="60% - Accent6" xfId="26092" builtinId="52" hidden="1" customBuiltin="1"/>
    <cellStyle name="60% - Accent6" xfId="26980" builtinId="52" hidden="1" customBuiltin="1"/>
    <cellStyle name="60% - Accent6" xfId="27035" builtinId="52" hidden="1" customBuiltin="1"/>
    <cellStyle name="60% - Accent6" xfId="27071" builtinId="52" hidden="1" customBuiltin="1"/>
    <cellStyle name="60% - Accent6" xfId="27100" builtinId="52" hidden="1" customBuiltin="1"/>
    <cellStyle name="60% - Accent6" xfId="27159" builtinId="52" hidden="1" customBuiltin="1"/>
    <cellStyle name="60% - Accent6" xfId="27067" builtinId="52" hidden="1" customBuiltin="1"/>
    <cellStyle name="60% - Accent6" xfId="27175" builtinId="52" hidden="1" customBuiltin="1"/>
    <cellStyle name="60% - Accent6" xfId="27199" builtinId="52" hidden="1" customBuiltin="1"/>
    <cellStyle name="60% - Accent6" xfId="27221" builtinId="52" hidden="1" customBuiltin="1"/>
    <cellStyle name="60% - Accent6" xfId="27243" builtinId="52" hidden="1" customBuiltin="1"/>
    <cellStyle name="60% - Accent6" xfId="27264" builtinId="52" hidden="1" customBuiltin="1"/>
    <cellStyle name="60% - Accent6" xfId="27331" builtinId="52" hidden="1" customBuiltin="1"/>
    <cellStyle name="60% - Accent6" xfId="27391" builtinId="52" hidden="1" customBuiltin="1"/>
    <cellStyle name="60% - Accent6" xfId="27419" builtinId="52" hidden="1" customBuiltin="1"/>
    <cellStyle name="60% - Accent6" xfId="27327" builtinId="52" hidden="1" customBuiltin="1"/>
    <cellStyle name="60% - Accent6" xfId="27459" builtinId="52" hidden="1" customBuiltin="1"/>
    <cellStyle name="60% - Accent6" xfId="27481" builtinId="52" hidden="1" customBuiltin="1"/>
    <cellStyle name="60% - Accent6" xfId="27524" builtinId="52" hidden="1" customBuiltin="1"/>
    <cellStyle name="60% - Accent6" xfId="26613" builtinId="52" hidden="1" customBuiltin="1"/>
    <cellStyle name="60% - Accent6" xfId="26617" builtinId="52" hidden="1" customBuiltin="1"/>
    <cellStyle name="60% - Accent6" xfId="26635" builtinId="52" hidden="1" customBuiltin="1"/>
    <cellStyle name="60% - Accent6" xfId="26570" builtinId="52" hidden="1" customBuiltin="1"/>
    <cellStyle name="60% - Accent6" xfId="26598" builtinId="52" hidden="1" customBuiltin="1"/>
    <cellStyle name="60% - Accent6" xfId="27598" builtinId="52" hidden="1" customBuiltin="1"/>
    <cellStyle name="60% - Accent6" xfId="27619" builtinId="52" hidden="1" customBuiltin="1"/>
    <cellStyle name="60% - Accent6" xfId="27642" builtinId="52" hidden="1" customBuiltin="1"/>
    <cellStyle name="60% - Accent6" xfId="18592" builtinId="52" hidden="1" customBuiltin="1"/>
    <cellStyle name="60% - Accent6" xfId="17407" builtinId="52" hidden="1" customBuiltin="1"/>
    <cellStyle name="60% - Accent6" xfId="23775" builtinId="52" hidden="1" customBuiltin="1"/>
    <cellStyle name="60% - Accent6" xfId="23818" builtinId="52" hidden="1" customBuiltin="1"/>
    <cellStyle name="60% - Accent6" xfId="23884" builtinId="52" hidden="1" customBuiltin="1"/>
    <cellStyle name="60% - Accent6" xfId="23916" builtinId="52" hidden="1" customBuiltin="1"/>
    <cellStyle name="60% - Accent6" xfId="23946" builtinId="52" hidden="1" customBuiltin="1"/>
    <cellStyle name="60% - Accent6" xfId="23814" builtinId="52" hidden="1" customBuiltin="1"/>
    <cellStyle name="60% - Accent6" xfId="23723" builtinId="52" hidden="1" customBuiltin="1"/>
    <cellStyle name="60% - Accent6" xfId="23749" builtinId="52" hidden="1" customBuiltin="1"/>
    <cellStyle name="60% - Accent6" xfId="23773" builtinId="52" hidden="1" customBuiltin="1"/>
    <cellStyle name="60% - Accent6" xfId="23673" builtinId="52" hidden="1" customBuiltin="1"/>
    <cellStyle name="60% - Accent6" xfId="25335" builtinId="52" hidden="1" customBuiltin="1"/>
    <cellStyle name="60% - Accent6" xfId="20409" builtinId="52" hidden="1" customBuiltin="1"/>
    <cellStyle name="60% - Accent6" xfId="20338" builtinId="52" hidden="1" customBuiltin="1"/>
    <cellStyle name="60% - Accent6" xfId="20278" builtinId="52" hidden="1" customBuiltin="1"/>
    <cellStyle name="60% - Accent6" xfId="21558" builtinId="52" hidden="1" customBuiltin="1"/>
    <cellStyle name="60% - Accent6" xfId="21579" builtinId="52" hidden="1" customBuiltin="1"/>
    <cellStyle name="60% - Accent6" xfId="21623" builtinId="52" hidden="1" customBuiltin="1"/>
    <cellStyle name="60% - Accent6" xfId="21418" builtinId="52" hidden="1" customBuiltin="1"/>
    <cellStyle name="60% - Accent6" xfId="20386" builtinId="52" hidden="1" customBuiltin="1"/>
    <cellStyle name="60% - Accent6" xfId="20390" builtinId="52" hidden="1" customBuiltin="1"/>
    <cellStyle name="60% - Accent6" xfId="21311" builtinId="52" hidden="1" customBuiltin="1"/>
    <cellStyle name="60% - Accent6" xfId="26161" builtinId="52" hidden="1" customBuiltin="1"/>
    <cellStyle name="60% - Accent6" xfId="23593" builtinId="52" hidden="1" customBuiltin="1"/>
    <cellStyle name="60% - Accent6" xfId="23542" builtinId="52" hidden="1" customBuiltin="1"/>
    <cellStyle name="60% - Accent6" xfId="23574" builtinId="52" hidden="1" customBuiltin="1"/>
    <cellStyle name="60% - Accent6" xfId="24741" builtinId="52" hidden="1" customBuiltin="1"/>
    <cellStyle name="60% - Accent6" xfId="24785" builtinId="52" hidden="1" customBuiltin="1"/>
    <cellStyle name="60% - Accent6" xfId="24806" builtinId="52" hidden="1" customBuiltin="1"/>
    <cellStyle name="60% - Accent6" xfId="24827" builtinId="52" hidden="1" customBuiltin="1"/>
    <cellStyle name="60% - Accent6" xfId="24869" builtinId="52" hidden="1" customBuiltin="1"/>
    <cellStyle name="60% - Accent6" xfId="24900" builtinId="52" hidden="1" customBuiltin="1"/>
    <cellStyle name="60% - Accent6" xfId="23961" builtinId="52" hidden="1" customBuiltin="1"/>
    <cellStyle name="60% - Accent6" xfId="23990" builtinId="52" hidden="1" customBuiltin="1"/>
    <cellStyle name="60% - Accent6" xfId="24039" builtinId="52" hidden="1" customBuiltin="1"/>
    <cellStyle name="60% - Accent6" xfId="24052" builtinId="52" hidden="1" customBuiltin="1"/>
    <cellStyle name="60% - Accent6" xfId="24090" builtinId="52" hidden="1" customBuiltin="1"/>
    <cellStyle name="60% - Accent6" xfId="24119" builtinId="52" hidden="1" customBuiltin="1"/>
    <cellStyle name="60% - Accent6" xfId="24179" builtinId="52" hidden="1" customBuiltin="1"/>
    <cellStyle name="60% - Accent6" xfId="24208" builtinId="52" hidden="1" customBuiltin="1"/>
    <cellStyle name="60% - Accent6" xfId="24195" builtinId="52" hidden="1" customBuiltin="1"/>
    <cellStyle name="60% - Accent6" xfId="24222" builtinId="52" hidden="1" customBuiltin="1"/>
    <cellStyle name="60% - Accent6" xfId="24934" builtinId="52" hidden="1" customBuiltin="1"/>
    <cellStyle name="60% - Accent6" xfId="24994" builtinId="52" hidden="1" customBuiltin="1"/>
    <cellStyle name="60% - Accent6" xfId="24865" builtinId="52" hidden="1" customBuiltin="1"/>
    <cellStyle name="60% - Accent6" xfId="25036" builtinId="52" hidden="1" customBuiltin="1"/>
    <cellStyle name="60% - Accent6" xfId="25084" builtinId="52" hidden="1" customBuiltin="1"/>
    <cellStyle name="60% - Accent6" xfId="25095" builtinId="52" hidden="1" customBuiltin="1"/>
    <cellStyle name="60% - Accent6" xfId="25133" builtinId="52" hidden="1" customBuiltin="1"/>
    <cellStyle name="60% - Accent6" xfId="25162" builtinId="52" hidden="1" customBuiltin="1"/>
    <cellStyle name="60% - Accent6" xfId="25194" builtinId="52" hidden="1" customBuiltin="1"/>
    <cellStyle name="60% - Accent6" xfId="25221" builtinId="52" hidden="1" customBuiltin="1"/>
    <cellStyle name="60% - Accent6" xfId="25129" builtinId="52" hidden="1" customBuiltin="1"/>
    <cellStyle name="60% - Accent6" xfId="25237" builtinId="52" hidden="1" customBuiltin="1"/>
    <cellStyle name="60% - Accent6" xfId="25262" builtinId="52" hidden="1" customBuiltin="1"/>
    <cellStyle name="60% - Accent6" xfId="25311" builtinId="52" hidden="1" customBuiltin="1"/>
    <cellStyle name="60% - Accent6" xfId="25366" builtinId="52" hidden="1" customBuiltin="1"/>
    <cellStyle name="60% - Accent6" xfId="25404" builtinId="52" hidden="1" customBuiltin="1"/>
    <cellStyle name="60% - Accent6" xfId="25465" builtinId="52" hidden="1" customBuiltin="1"/>
    <cellStyle name="60% - Accent6" xfId="25521" builtinId="52" hidden="1" customBuiltin="1"/>
    <cellStyle name="60% - Accent6" xfId="25508" builtinId="52" hidden="1" customBuiltin="1"/>
    <cellStyle name="60% - Accent6" xfId="25535" builtinId="52" hidden="1" customBuiltin="1"/>
    <cellStyle name="60% - Accent6" xfId="25559" builtinId="52" hidden="1" customBuiltin="1"/>
    <cellStyle name="60% - Accent6" xfId="25582" builtinId="52" hidden="1" customBuiltin="1"/>
    <cellStyle name="60% - Accent6" xfId="25605" builtinId="52" hidden="1" customBuiltin="1"/>
    <cellStyle name="60% - Accent6" xfId="25626" builtinId="52" hidden="1" customBuiltin="1"/>
    <cellStyle name="60% - Accent6" xfId="10110" builtinId="52" hidden="1" customBuiltin="1"/>
    <cellStyle name="60% - Accent6" xfId="23359" builtinId="52" hidden="1" customBuiltin="1"/>
    <cellStyle name="60% - Accent6" xfId="28194" builtinId="52" hidden="1" customBuiltin="1"/>
    <cellStyle name="60% - Accent6" xfId="28229" builtinId="52" hidden="1" customBuiltin="1"/>
    <cellStyle name="60% - Accent6" xfId="28289" builtinId="52" hidden="1" customBuiltin="1"/>
    <cellStyle name="60% - Accent6" xfId="28316" builtinId="52" hidden="1" customBuiltin="1"/>
    <cellStyle name="60% - Accent6" xfId="28344" builtinId="52" hidden="1" customBuiltin="1"/>
    <cellStyle name="60% - Accent6" xfId="28225" builtinId="52" hidden="1" customBuiltin="1"/>
    <cellStyle name="60% - Accent6" xfId="28332" builtinId="52" hidden="1" customBuiltin="1"/>
    <cellStyle name="60% - Accent6" xfId="28378" builtinId="52" hidden="1" customBuiltin="1"/>
    <cellStyle name="60% - Accent6" xfId="28399" builtinId="52" hidden="1" customBuiltin="1"/>
    <cellStyle name="60% - Accent6" xfId="16872" builtinId="52" hidden="1" customBuiltin="1"/>
    <cellStyle name="60% - Accent6" xfId="18616" builtinId="52" hidden="1" customBuiltin="1"/>
    <cellStyle name="60% - Accent6" xfId="20089" builtinId="52" hidden="1" customBuiltin="1"/>
    <cellStyle name="60% - Accent6" xfId="5850" builtinId="52" hidden="1" customBuiltin="1"/>
    <cellStyle name="60% - Accent6" xfId="23318" builtinId="52" hidden="1" customBuiltin="1"/>
    <cellStyle name="60% - Accent6" xfId="14149" builtinId="52" hidden="1" customBuiltin="1"/>
    <cellStyle name="60% - Accent6" xfId="17006" builtinId="52" hidden="1" customBuiltin="1"/>
    <cellStyle name="60% - Accent6" xfId="23662" builtinId="52" hidden="1" customBuiltin="1"/>
    <cellStyle name="60% - Accent6" xfId="14851" builtinId="52" hidden="1" customBuiltin="1"/>
    <cellStyle name="60% - Accent6" xfId="14144" builtinId="52" hidden="1" customBuiltin="1"/>
    <cellStyle name="60% - Accent6" xfId="25570" builtinId="52" hidden="1" customBuiltin="1"/>
    <cellStyle name="60% - Accent6" xfId="25638" builtinId="52" hidden="1" customBuiltin="1"/>
    <cellStyle name="60% - Accent6" xfId="25192" builtinId="52" hidden="1" customBuiltin="1"/>
    <cellStyle name="60% - Accent6" xfId="25663" builtinId="52" hidden="1" customBuiltin="1"/>
    <cellStyle name="60% - Accent6" xfId="25701" builtinId="52" hidden="1" customBuiltin="1"/>
    <cellStyle name="60% - Accent6" xfId="25788" builtinId="52" hidden="1" customBuiltin="1"/>
    <cellStyle name="60% - Accent6" xfId="24293" builtinId="52" hidden="1" customBuiltin="1"/>
    <cellStyle name="60% - Accent6" xfId="24325" builtinId="52" hidden="1" customBuiltin="1"/>
    <cellStyle name="60% - Accent6" xfId="24425" builtinId="52" hidden="1" customBuiltin="1"/>
    <cellStyle name="60% - Accent6" xfId="24482" builtinId="52" hidden="1" customBuiltin="1"/>
    <cellStyle name="60% - Accent6" xfId="24360" builtinId="52" hidden="1" customBuiltin="1"/>
    <cellStyle name="60% - Accent6" xfId="24469" builtinId="52" hidden="1" customBuiltin="1"/>
    <cellStyle name="60% - Accent6" xfId="24496" builtinId="52" hidden="1" customBuiltin="1"/>
    <cellStyle name="60% - Accent6" xfId="24521" builtinId="52" hidden="1" customBuiltin="1"/>
    <cellStyle name="60% - Accent6" xfId="24568" builtinId="52" hidden="1" customBuiltin="1"/>
    <cellStyle name="60% - Accent6" xfId="24602" builtinId="52" hidden="1" customBuiltin="1"/>
    <cellStyle name="60% - Accent6" xfId="23589" builtinId="52" hidden="1" customBuiltin="1"/>
    <cellStyle name="60% - Accent6" xfId="14413" builtinId="52" hidden="1" customBuiltin="1"/>
    <cellStyle name="60% - Accent6" xfId="12717" builtinId="52" hidden="1" customBuiltin="1"/>
    <cellStyle name="60% - Accent6" xfId="11710" builtinId="52" hidden="1" customBuiltin="1"/>
    <cellStyle name="60% - Accent6" xfId="17683" builtinId="52" hidden="1" customBuiltin="1"/>
    <cellStyle name="60% - Accent6" xfId="17713" builtinId="52" hidden="1" customBuiltin="1"/>
    <cellStyle name="60% - Accent6" xfId="17618" builtinId="52" hidden="1" customBuiltin="1"/>
    <cellStyle name="60% - Accent6" xfId="17729" builtinId="52" hidden="1" customBuiltin="1"/>
    <cellStyle name="60% - Accent6" xfId="17758" builtinId="52" hidden="1" customBuiltin="1"/>
    <cellStyle name="60% - Accent6" xfId="17784" builtinId="52" hidden="1" customBuiltin="1"/>
    <cellStyle name="60% - Accent6" xfId="17582" builtinId="52" hidden="1" customBuiltin="1"/>
    <cellStyle name="60% - Accent6" xfId="17622" builtinId="52" hidden="1" customBuiltin="1"/>
    <cellStyle name="60% - Accent6" xfId="17651" builtinId="52" hidden="1" customBuiltin="1"/>
    <cellStyle name="60% - Accent6" xfId="17518" builtinId="52" hidden="1" customBuiltin="1"/>
    <cellStyle name="60% - Accent6" xfId="27435" builtinId="52" hidden="1" customBuiltin="1"/>
    <cellStyle name="60% - Accent6" xfId="16054" builtinId="52" hidden="1" customBuiltin="1"/>
    <cellStyle name="60% - Accent6" xfId="16086" builtinId="52" hidden="1" customBuiltin="1"/>
    <cellStyle name="60% - Accent6" xfId="16120" builtinId="52" hidden="1" customBuiltin="1"/>
    <cellStyle name="60% - Accent6" xfId="16150" builtinId="52" hidden="1" customBuiltin="1"/>
    <cellStyle name="60% - Accent6" xfId="16181" builtinId="52" hidden="1" customBuiltin="1"/>
    <cellStyle name="60% - Accent6" xfId="16050" builtinId="52" hidden="1" customBuiltin="1"/>
    <cellStyle name="60% - Accent6" xfId="16199" builtinId="52" hidden="1" customBuiltin="1"/>
    <cellStyle name="60% - Accent6" xfId="15971" builtinId="52" hidden="1" customBuiltin="1"/>
    <cellStyle name="60% - Accent6" xfId="16013" builtinId="52" hidden="1" customBuiltin="1"/>
    <cellStyle name="60% - Accent6" xfId="16014" builtinId="52" hidden="1" customBuiltin="1"/>
    <cellStyle name="60% - Accent6" xfId="14727" builtinId="52" hidden="1" customBuiltin="1"/>
    <cellStyle name="60% - Accent6" xfId="15927" builtinId="52" hidden="1" customBuiltin="1"/>
    <cellStyle name="60% - Accent6" xfId="14794" builtinId="52" hidden="1" customBuiltin="1"/>
    <cellStyle name="60% - Accent6 2" xfId="34066" xr:uid="{A484B4FD-6CF7-4DB2-91CF-FC2F82DB5864}"/>
    <cellStyle name="Accent1" xfId="7369" builtinId="29" hidden="1" customBuiltin="1"/>
    <cellStyle name="Accent1" xfId="7405" builtinId="29" hidden="1" customBuiltin="1"/>
    <cellStyle name="Accent1" xfId="7475" builtinId="29" hidden="1" customBuiltin="1"/>
    <cellStyle name="Accent1" xfId="7976" builtinId="29" hidden="1" customBuiltin="1"/>
    <cellStyle name="Accent1" xfId="7523" builtinId="29" hidden="1" customBuiltin="1"/>
    <cellStyle name="Accent1" xfId="6640" builtinId="29" hidden="1" customBuiltin="1"/>
    <cellStyle name="Accent1" xfId="3504" builtinId="29" hidden="1" customBuiltin="1"/>
    <cellStyle name="Accent1" xfId="13462" builtinId="29" hidden="1" customBuiltin="1"/>
    <cellStyle name="Accent1" xfId="13089" builtinId="29" hidden="1" customBuiltin="1"/>
    <cellStyle name="Accent1" xfId="11458" builtinId="29" hidden="1" customBuiltin="1"/>
    <cellStyle name="Accent1" xfId="5780" builtinId="29" hidden="1" customBuiltin="1"/>
    <cellStyle name="Accent1" xfId="6222" builtinId="29" hidden="1" customBuiltin="1"/>
    <cellStyle name="Accent1" xfId="10180" builtinId="29" hidden="1" customBuiltin="1"/>
    <cellStyle name="Accent1" xfId="25023" builtinId="29" hidden="1" customBuiltin="1"/>
    <cellStyle name="Accent1" xfId="23392" builtinId="29" hidden="1" customBuiltin="1"/>
    <cellStyle name="Accent1" xfId="21097" builtinId="29" hidden="1" customBuiltin="1"/>
    <cellStyle name="Accent1" xfId="22099" builtinId="29" hidden="1" customBuiltin="1"/>
    <cellStyle name="Accent1" xfId="21395" builtinId="29" hidden="1" customBuiltin="1"/>
    <cellStyle name="Accent1" xfId="16468" builtinId="29" hidden="1" customBuiltin="1"/>
    <cellStyle name="Accent1" xfId="16490" builtinId="29" hidden="1" customBuiltin="1"/>
    <cellStyle name="Accent1" xfId="16541" builtinId="29" hidden="1" customBuiltin="1"/>
    <cellStyle name="Accent1" xfId="16578" builtinId="29" hidden="1" customBuiltin="1"/>
    <cellStyle name="Accent1" xfId="16607" builtinId="29" hidden="1" customBuiltin="1"/>
    <cellStyle name="Accent1" xfId="16640" builtinId="29" hidden="1" customBuiltin="1"/>
    <cellStyle name="Accent1" xfId="16568" builtinId="29" hidden="1" customBuiltin="1"/>
    <cellStyle name="Accent1" xfId="16685" builtinId="29" hidden="1" customBuiltin="1"/>
    <cellStyle name="Accent1" xfId="16716" builtinId="29" hidden="1" customBuiltin="1"/>
    <cellStyle name="Accent1" xfId="16741" builtinId="29" hidden="1" customBuiltin="1"/>
    <cellStyle name="Accent1" xfId="16764" builtinId="29" hidden="1" customBuiltin="1"/>
    <cellStyle name="Accent1" xfId="16816" builtinId="29" hidden="1" customBuiltin="1"/>
    <cellStyle name="Accent1" xfId="13986" builtinId="29" hidden="1" customBuiltin="1"/>
    <cellStyle name="Accent1" xfId="14784" builtinId="29" hidden="1" customBuiltin="1"/>
    <cellStyle name="Accent1" xfId="14080" builtinId="29" hidden="1" customBuiltin="1"/>
    <cellStyle name="Accent1" xfId="16956" builtinId="29" hidden="1" customBuiltin="1"/>
    <cellStyle name="Accent1" xfId="15870" builtinId="29" hidden="1" customBuiltin="1"/>
    <cellStyle name="Accent1" xfId="14183" builtinId="29" hidden="1" customBuiltin="1"/>
    <cellStyle name="Accent1" xfId="13974" builtinId="29" hidden="1" customBuiltin="1"/>
    <cellStyle name="Accent1" xfId="14304" builtinId="29" hidden="1" customBuiltin="1"/>
    <cellStyle name="Accent1" xfId="20732" builtinId="29" hidden="1" customBuiltin="1"/>
    <cellStyle name="Accent1" xfId="9331" builtinId="29" hidden="1" customBuiltin="1"/>
    <cellStyle name="Accent1" xfId="9389" builtinId="29" hidden="1" customBuiltin="1"/>
    <cellStyle name="Accent1" xfId="3556" builtinId="29" hidden="1" customBuiltin="1"/>
    <cellStyle name="Accent1" xfId="2046" builtinId="29" hidden="1" customBuiltin="1"/>
    <cellStyle name="Accent1" xfId="2069" builtinId="29" hidden="1" customBuiltin="1"/>
    <cellStyle name="Accent1" xfId="2112" builtinId="29" hidden="1" customBuiltin="1"/>
    <cellStyle name="Accent1" xfId="2145" builtinId="29" hidden="1" customBuiltin="1"/>
    <cellStyle name="Accent1" xfId="2174" builtinId="29" hidden="1" customBuiltin="1"/>
    <cellStyle name="Accent1" xfId="2209" builtinId="29" hidden="1" customBuiltin="1"/>
    <cellStyle name="Accent1" xfId="2270" builtinId="29" hidden="1" customBuiltin="1"/>
    <cellStyle name="Accent1" xfId="2135" builtinId="29" hidden="1" customBuiltin="1"/>
    <cellStyle name="Accent1" xfId="2257" builtinId="29" hidden="1" customBuiltin="1"/>
    <cellStyle name="Accent1" xfId="2290" builtinId="29" hidden="1" customBuiltin="1"/>
    <cellStyle name="Accent1" xfId="2315" builtinId="29" hidden="1" customBuiltin="1"/>
    <cellStyle name="Accent1" xfId="22646" builtinId="29" hidden="1" customBuiltin="1"/>
    <cellStyle name="Accent1" xfId="22714" builtinId="29" hidden="1" customBuiltin="1"/>
    <cellStyle name="Accent1" xfId="22747" builtinId="29" hidden="1" customBuiltin="1"/>
    <cellStyle name="Accent1" xfId="22777" builtinId="29" hidden="1" customBuiltin="1"/>
    <cellStyle name="Accent1" xfId="22635" builtinId="29" hidden="1" customBuiltin="1"/>
    <cellStyle name="Accent1" xfId="22764" builtinId="29" hidden="1" customBuiltin="1"/>
    <cellStyle name="Accent1" xfId="22869" builtinId="29" hidden="1" customBuiltin="1"/>
    <cellStyle name="Accent1" xfId="883" builtinId="29" hidden="1" customBuiltin="1"/>
    <cellStyle name="Accent1" xfId="2516" builtinId="29" hidden="1" customBuiltin="1"/>
    <cellStyle name="Accent1" xfId="2390" builtinId="29" hidden="1" customBuiltin="1"/>
    <cellStyle name="Accent1" xfId="2504" builtinId="29" hidden="1" customBuiltin="1"/>
    <cellStyle name="Accent1" xfId="2534" builtinId="29" hidden="1" customBuiltin="1"/>
    <cellStyle name="Accent1" xfId="2578" builtinId="29" hidden="1" customBuiltin="1"/>
    <cellStyle name="Accent1" xfId="2599" builtinId="29" hidden="1" customBuiltin="1"/>
    <cellStyle name="Accent1" xfId="2624" builtinId="29" hidden="1" customBuiltin="1"/>
    <cellStyle name="Accent1" xfId="2688" builtinId="29" hidden="1" customBuiltin="1"/>
    <cellStyle name="Accent1" xfId="2720" builtinId="29" hidden="1" customBuiltin="1"/>
    <cellStyle name="Accent1" xfId="2749" builtinId="29" hidden="1" customBuiltin="1"/>
    <cellStyle name="Accent1" xfId="2776" builtinId="29" hidden="1" customBuiltin="1"/>
    <cellStyle name="Accent1" xfId="2650" builtinId="29" hidden="1" customBuiltin="1"/>
    <cellStyle name="Accent1" xfId="20810" builtinId="29" hidden="1" customBuiltin="1"/>
    <cellStyle name="Accent1" xfId="20580" builtinId="29" hidden="1" customBuiltin="1"/>
    <cellStyle name="Accent1" xfId="20882" builtinId="29" hidden="1" customBuiltin="1"/>
    <cellStyle name="Accent1" xfId="20912" builtinId="29" hidden="1" customBuiltin="1"/>
    <cellStyle name="Accent1" xfId="20944" builtinId="29" hidden="1" customBuiltin="1"/>
    <cellStyle name="Accent1" xfId="20974" builtinId="29" hidden="1" customBuiltin="1"/>
    <cellStyle name="Accent1" xfId="21002" builtinId="29" hidden="1" customBuiltin="1"/>
    <cellStyle name="Accent1" xfId="20990" builtinId="29" hidden="1" customBuiltin="1"/>
    <cellStyle name="Accent1" xfId="9077" builtinId="29" hidden="1" customBuiltin="1"/>
    <cellStyle name="Accent1" xfId="1941" builtinId="29" hidden="1" customBuiltin="1"/>
    <cellStyle name="Accent1" xfId="1901" builtinId="29" hidden="1" customBuiltin="1"/>
    <cellStyle name="Accent1" xfId="1938" builtinId="29" hidden="1" customBuiltin="1"/>
    <cellStyle name="Accent1" xfId="1833" builtinId="29" hidden="1" customBuiltin="1"/>
    <cellStyle name="Accent1" xfId="3053" builtinId="29" hidden="1" customBuiltin="1"/>
    <cellStyle name="Accent1" xfId="3076" builtinId="29" hidden="1" customBuiltin="1"/>
    <cellStyle name="Accent1" xfId="3097" builtinId="29" hidden="1" customBuiltin="1"/>
    <cellStyle name="Accent1" xfId="3150" builtinId="29" hidden="1" customBuiltin="1"/>
    <cellStyle name="Accent1" xfId="3179" builtinId="29" hidden="1" customBuiltin="1"/>
    <cellStyle name="Accent1" xfId="3214" builtinId="29" hidden="1" customBuiltin="1"/>
    <cellStyle name="Accent1" xfId="3243" builtinId="29" hidden="1" customBuiltin="1"/>
    <cellStyle name="Accent1" xfId="3274" builtinId="29" hidden="1" customBuiltin="1"/>
    <cellStyle name="Accent1" xfId="18430" builtinId="29" hidden="1" customBuiltin="1"/>
    <cellStyle name="Accent1" xfId="18465" builtinId="29" hidden="1" customBuiltin="1"/>
    <cellStyle name="Accent1" xfId="18496" builtinId="29" hidden="1" customBuiltin="1"/>
    <cellStyle name="Accent1" xfId="18528" builtinId="29" hidden="1" customBuiltin="1"/>
    <cellStyle name="Accent1" xfId="18389" builtinId="29" hidden="1" customBuiltin="1"/>
    <cellStyle name="Accent1" xfId="18515" builtinId="29" hidden="1" customBuiltin="1"/>
    <cellStyle name="Accent1" xfId="18548" builtinId="29" hidden="1" customBuiltin="1"/>
    <cellStyle name="Accent1" xfId="18577" builtinId="29" hidden="1" customBuiltin="1"/>
    <cellStyle name="Accent1" xfId="18629" builtinId="29" hidden="1" customBuiltin="1"/>
    <cellStyle name="Accent1" xfId="22472" builtinId="29" hidden="1" customBuiltin="1"/>
    <cellStyle name="Accent1" xfId="1204" builtinId="29" hidden="1" customBuiltin="1"/>
    <cellStyle name="Accent1" xfId="1238" builtinId="29" hidden="1" customBuiltin="1"/>
    <cellStyle name="Accent1" xfId="1323" builtinId="29" hidden="1" customBuiltin="1"/>
    <cellStyle name="Accent1" xfId="1356" builtinId="29" hidden="1" customBuiltin="1"/>
    <cellStyle name="Accent1" xfId="1424" builtinId="29" hidden="1" customBuiltin="1"/>
    <cellStyle name="Accent1" xfId="1454" builtinId="29" hidden="1" customBuiltin="1"/>
    <cellStyle name="Accent1" xfId="1312" builtinId="29" hidden="1" customBuiltin="1"/>
    <cellStyle name="Accent1" xfId="1441" builtinId="29" hidden="1" customBuiltin="1"/>
    <cellStyle name="Accent1" xfId="1510" builtinId="29" hidden="1" customBuiltin="1"/>
    <cellStyle name="Accent1" xfId="1546" builtinId="29" hidden="1" customBuiltin="1"/>
    <cellStyle name="Accent1" xfId="1580" builtinId="29" hidden="1" customBuiltin="1"/>
    <cellStyle name="Accent1" xfId="1615" builtinId="29" hidden="1" customBuiltin="1"/>
    <cellStyle name="Accent1" xfId="1735" builtinId="29" hidden="1" customBuiltin="1"/>
    <cellStyle name="Accent1" xfId="9150" builtinId="29" hidden="1" customBuiltin="1"/>
    <cellStyle name="Accent1" xfId="9201" builtinId="29" hidden="1" customBuiltin="1"/>
    <cellStyle name="Accent1" xfId="9267" builtinId="29" hidden="1" customBuiltin="1"/>
    <cellStyle name="Accent1" xfId="9298" builtinId="29" hidden="1" customBuiltin="1"/>
    <cellStyle name="Accent1" xfId="17996" builtinId="29" hidden="1" customBuiltin="1"/>
    <cellStyle name="Accent1" xfId="18027" builtinId="29" hidden="1" customBuiltin="1"/>
    <cellStyle name="Accent1" xfId="18051" builtinId="29" hidden="1" customBuiltin="1"/>
    <cellStyle name="Accent1" xfId="18077" builtinId="29" hidden="1" customBuiltin="1"/>
    <cellStyle name="Accent1" xfId="18101" builtinId="29" hidden="1" customBuiltin="1"/>
    <cellStyle name="Accent1" xfId="18126" builtinId="29" hidden="1" customBuiltin="1"/>
    <cellStyle name="Accent1" xfId="17063" builtinId="29" hidden="1" customBuiltin="1"/>
    <cellStyle name="Accent1" xfId="17083" builtinId="29" hidden="1" customBuiltin="1"/>
    <cellStyle name="Accent1" xfId="5027" builtinId="29" hidden="1" customBuiltin="1"/>
    <cellStyle name="Accent1" xfId="17080" builtinId="29" hidden="1" customBuiltin="1"/>
    <cellStyle name="Accent1" xfId="18299" builtinId="29" hidden="1" customBuiltin="1"/>
    <cellStyle name="Accent1" xfId="18322" builtinId="29" hidden="1" customBuiltin="1"/>
    <cellStyle name="Accent1" xfId="18343" builtinId="29" hidden="1" customBuiltin="1"/>
    <cellStyle name="Accent1" xfId="18243" builtinId="29" hidden="1" customBuiltin="1"/>
    <cellStyle name="Accent1" xfId="17769" builtinId="29" hidden="1" customBuiltin="1"/>
    <cellStyle name="Accent1" xfId="17796" builtinId="29" hidden="1" customBuiltin="1"/>
    <cellStyle name="Accent1" xfId="17849" builtinId="29" hidden="1" customBuiltin="1"/>
    <cellStyle name="Accent1" xfId="17887" builtinId="29" hidden="1" customBuiltin="1"/>
    <cellStyle name="Accent1" xfId="17917" builtinId="29" hidden="1" customBuiltin="1"/>
    <cellStyle name="Accent1" xfId="17949" builtinId="29" hidden="1" customBuiltin="1"/>
    <cellStyle name="Accent1" xfId="18008" builtinId="29" hidden="1" customBuiltin="1"/>
    <cellStyle name="Accent1" xfId="17724" builtinId="29" hidden="1" customBuiltin="1"/>
    <cellStyle name="Accent1" xfId="17592" builtinId="29" hidden="1" customBuiltin="1"/>
    <cellStyle name="Accent1" xfId="17711" builtinId="29" hidden="1" customBuiltin="1"/>
    <cellStyle name="Accent1" xfId="17743" builtinId="29" hidden="1" customBuiltin="1"/>
    <cellStyle name="Accent1" xfId="17633" builtinId="29" hidden="1" customBuiltin="1"/>
    <cellStyle name="Accent1" xfId="17695" builtinId="29" hidden="1" customBuiltin="1"/>
    <cellStyle name="Accent1" xfId="17603" builtinId="29" hidden="1" customBuiltin="1"/>
    <cellStyle name="Accent1" xfId="18364" builtinId="29" hidden="1" customBuiltin="1"/>
    <cellStyle name="Accent1" xfId="9229" builtinId="29" hidden="1" customBuiltin="1"/>
    <cellStyle name="Accent1" xfId="1133" builtinId="29" hidden="1" customBuiltin="1"/>
    <cellStyle name="Accent1" xfId="3118" builtinId="29" hidden="1" customBuiltin="1"/>
    <cellStyle name="Accent1" xfId="20834" builtinId="29" hidden="1" customBuiltin="1"/>
    <cellStyle name="Accent1" xfId="22798" builtinId="29" hidden="1" customBuiltin="1"/>
    <cellStyle name="Accent1" xfId="2091" builtinId="29" hidden="1" customBuiltin="1"/>
    <cellStyle name="Accent1" xfId="16786" builtinId="29" hidden="1" customBuiltin="1"/>
    <cellStyle name="Accent1" xfId="24308" builtinId="29" hidden="1" customBuiltin="1"/>
    <cellStyle name="Accent1" xfId="222" builtinId="29" hidden="1" customBuiltin="1"/>
    <cellStyle name="Accent1" xfId="259" builtinId="29" hidden="1" customBuiltin="1"/>
    <cellStyle name="Accent1" xfId="103" builtinId="29" hidden="1" customBuiltin="1"/>
    <cellStyle name="Accent1" xfId="20" builtinId="29" hidden="1" customBuiltin="1"/>
    <cellStyle name="Accent1" xfId="620" builtinId="29" hidden="1" customBuiltin="1"/>
    <cellStyle name="Accent1" xfId="2998" builtinId="29" hidden="1" customBuiltin="1"/>
    <cellStyle name="Accent1" xfId="2794" builtinId="29" hidden="1" customBuiltin="1"/>
    <cellStyle name="Accent1" xfId="2489" builtinId="29" hidden="1" customBuiltin="1"/>
    <cellStyle name="Accent1" xfId="1989" builtinId="29" hidden="1" customBuiltin="1"/>
    <cellStyle name="Accent1" xfId="9123" builtinId="29" hidden="1" customBuiltin="1"/>
    <cellStyle name="Accent1" xfId="8807" builtinId="29" hidden="1" customBuiltin="1"/>
    <cellStyle name="Accent1" xfId="21348" builtinId="29" hidden="1" customBuiltin="1"/>
    <cellStyle name="Accent1" xfId="21371" builtinId="29" hidden="1" customBuiltin="1"/>
    <cellStyle name="Accent1" xfId="20319" builtinId="29" hidden="1" customBuiltin="1"/>
    <cellStyle name="Accent1" xfId="20348" builtinId="29" hidden="1" customBuiltin="1"/>
    <cellStyle name="Accent1" xfId="20367" builtinId="29" hidden="1" customBuiltin="1"/>
    <cellStyle name="Accent1" xfId="20364" builtinId="29" hidden="1" customBuiltin="1"/>
    <cellStyle name="Accent1" xfId="20247" builtinId="29" hidden="1" customBuiltin="1"/>
    <cellStyle name="Accent1" xfId="21568" builtinId="29" hidden="1" customBuiltin="1"/>
    <cellStyle name="Accent1" xfId="21591" builtinId="29" hidden="1" customBuiltin="1"/>
    <cellStyle name="Accent1" xfId="21612" builtinId="29" hidden="1" customBuiltin="1"/>
    <cellStyle name="Accent1" xfId="21633" builtinId="29" hidden="1" customBuiltin="1"/>
    <cellStyle name="Accent1" xfId="21512" builtinId="29" hidden="1" customBuiltin="1"/>
    <cellStyle name="Accent1" xfId="21699" builtinId="29" hidden="1" customBuiltin="1"/>
    <cellStyle name="Accent1" xfId="21734" builtinId="29" hidden="1" customBuiltin="1"/>
    <cellStyle name="Accent1" xfId="21765" builtinId="29" hidden="1" customBuiltin="1"/>
    <cellStyle name="Accent1" xfId="21658" builtinId="29" hidden="1" customBuiltin="1"/>
    <cellStyle name="Accent1" xfId="21783" builtinId="29" hidden="1" customBuiltin="1"/>
    <cellStyle name="Accent1" xfId="21816" builtinId="29" hidden="1" customBuiltin="1"/>
    <cellStyle name="Accent1" xfId="21843" builtinId="29" hidden="1" customBuiltin="1"/>
    <cellStyle name="Accent1" xfId="21867" builtinId="29" hidden="1" customBuiltin="1"/>
    <cellStyle name="Accent1" xfId="21891" builtinId="29" hidden="1" customBuiltin="1"/>
    <cellStyle name="Accent1" xfId="21648" builtinId="29" hidden="1" customBuiltin="1"/>
    <cellStyle name="Accent1" xfId="22000" builtinId="29" hidden="1" customBuiltin="1"/>
    <cellStyle name="Accent1" xfId="22030" builtinId="29" hidden="1" customBuiltin="1"/>
    <cellStyle name="Accent1" xfId="22057" builtinId="29" hidden="1" customBuiltin="1"/>
    <cellStyle name="Accent1" xfId="21928" builtinId="29" hidden="1" customBuiltin="1"/>
    <cellStyle name="Accent1" xfId="22045" builtinId="29" hidden="1" customBuiltin="1"/>
    <cellStyle name="Accent1" xfId="22076" builtinId="29" hidden="1" customBuiltin="1"/>
    <cellStyle name="Accent1" xfId="22124" builtinId="29" hidden="1" customBuiltin="1"/>
    <cellStyle name="Accent1" xfId="22148" builtinId="29" hidden="1" customBuiltin="1"/>
    <cellStyle name="Accent1" xfId="22214" builtinId="29" hidden="1" customBuiltin="1"/>
    <cellStyle name="Accent1" xfId="22276" builtinId="29" hidden="1" customBuiltin="1"/>
    <cellStyle name="Accent1" xfId="22244" builtinId="29" hidden="1" customBuiltin="1"/>
    <cellStyle name="Accent1" xfId="20321" builtinId="29" hidden="1" customBuiltin="1"/>
    <cellStyle name="Accent1" xfId="809" builtinId="29" hidden="1" customBuiltin="1"/>
    <cellStyle name="Accent1" xfId="11534" builtinId="29" hidden="1" customBuiltin="1"/>
    <cellStyle name="Accent1" xfId="5065" builtinId="29" hidden="1" customBuiltin="1"/>
    <cellStyle name="Accent1" xfId="9972" builtinId="29" hidden="1" customBuiltin="1"/>
    <cellStyle name="Accent1" xfId="4461" builtinId="29" hidden="1" customBuiltin="1"/>
    <cellStyle name="Accent1" xfId="24795" builtinId="29" hidden="1" customBuiltin="1"/>
    <cellStyle name="Accent1" xfId="23777" builtinId="29" hidden="1" customBuiltin="1"/>
    <cellStyle name="Accent1" xfId="15247" builtinId="29" hidden="1" customBuiltin="1"/>
    <cellStyle name="Accent1" xfId="27829" builtinId="29" hidden="1" customBuiltin="1"/>
    <cellStyle name="Accent1" xfId="5701" builtinId="29" hidden="1" customBuiltin="1"/>
    <cellStyle name="Accent1" xfId="20634" builtinId="29" hidden="1" customBuiltin="1"/>
    <cellStyle name="Accent1" xfId="19494" builtinId="29" hidden="1" customBuiltin="1"/>
    <cellStyle name="Accent1" xfId="19080" builtinId="29" hidden="1" customBuiltin="1"/>
    <cellStyle name="Accent1" xfId="13533" builtinId="29" hidden="1" customBuiltin="1"/>
    <cellStyle name="Accent1" xfId="13567" builtinId="29" hidden="1" customBuiltin="1"/>
    <cellStyle name="Accent1" xfId="13652" builtinId="29" hidden="1" customBuiltin="1"/>
    <cellStyle name="Accent1" xfId="13685" builtinId="29" hidden="1" customBuiltin="1"/>
    <cellStyle name="Accent1" xfId="13720" builtinId="29" hidden="1" customBuiltin="1"/>
    <cellStyle name="Accent1" xfId="13753" builtinId="29" hidden="1" customBuiltin="1"/>
    <cellStyle name="Accent1" xfId="13770" builtinId="29" hidden="1" customBuiltin="1"/>
    <cellStyle name="Accent1" xfId="13804" builtinId="29" hidden="1" customBuiltin="1"/>
    <cellStyle name="Accent1" xfId="13839" builtinId="29" hidden="1" customBuiltin="1"/>
    <cellStyle name="Accent1" xfId="13875" builtinId="29" hidden="1" customBuiltin="1"/>
    <cellStyle name="Accent1" xfId="11642" builtinId="29" hidden="1" customBuiltin="1"/>
    <cellStyle name="Accent1" xfId="5760" builtinId="29" hidden="1" customBuiltin="1"/>
    <cellStyle name="Accent1" xfId="6122" builtinId="29" hidden="1" customBuiltin="1"/>
    <cellStyle name="Accent1" xfId="3140" builtinId="29" hidden="1" customBuiltin="1"/>
    <cellStyle name="Accent1" xfId="3261" builtinId="29" hidden="1" customBuiltin="1"/>
    <cellStyle name="Accent1" xfId="3294" builtinId="29" hidden="1" customBuiltin="1"/>
    <cellStyle name="Accent1" xfId="3319" builtinId="29" hidden="1" customBuiltin="1"/>
    <cellStyle name="Accent1" xfId="3340" builtinId="29" hidden="1" customBuiltin="1"/>
    <cellStyle name="Accent1" xfId="3361" builtinId="29" hidden="1" customBuiltin="1"/>
    <cellStyle name="Accent1" xfId="3132" builtinId="29" hidden="1" customBuiltin="1"/>
    <cellStyle name="Accent1" xfId="3461" builtinId="29" hidden="1" customBuiltin="1"/>
    <cellStyle name="Accent1" xfId="3489" builtinId="29" hidden="1" customBuiltin="1"/>
    <cellStyle name="Accent1" xfId="3391" builtinId="29" hidden="1" customBuiltin="1"/>
    <cellStyle name="Accent1" xfId="3534" builtinId="29" hidden="1" customBuiltin="1"/>
    <cellStyle name="Accent1" xfId="3577" builtinId="29" hidden="1" customBuiltin="1"/>
    <cellStyle name="Accent1" xfId="3598" builtinId="29" hidden="1" customBuiltin="1"/>
    <cellStyle name="Accent1" xfId="3623" builtinId="29" hidden="1" customBuiltin="1"/>
    <cellStyle name="Accent1" xfId="3657" builtinId="29" hidden="1" customBuiltin="1"/>
    <cellStyle name="Accent1" xfId="3685" builtinId="29" hidden="1" customBuiltin="1"/>
    <cellStyle name="Accent1" xfId="3745" builtinId="29" hidden="1" customBuiltin="1"/>
    <cellStyle name="Accent1" xfId="3772" builtinId="29" hidden="1" customBuiltin="1"/>
    <cellStyle name="Accent1" xfId="3647" builtinId="29" hidden="1" customBuiltin="1"/>
    <cellStyle name="Accent1" xfId="3760" builtinId="29" hidden="1" customBuiltin="1"/>
    <cellStyle name="Accent1" xfId="3790" builtinId="29" hidden="1" customBuiltin="1"/>
    <cellStyle name="Accent1" xfId="13641" builtinId="29" hidden="1" customBuiltin="1"/>
    <cellStyle name="Accent1" xfId="1278" builtinId="29" hidden="1" customBuiltin="1"/>
    <cellStyle name="Accent1" xfId="19511" builtinId="29" hidden="1" customBuiltin="1"/>
    <cellStyle name="Accent1" xfId="27374" builtinId="29" hidden="1" customBuiltin="1"/>
    <cellStyle name="Accent1" xfId="27430" builtinId="29" hidden="1" customBuiltin="1"/>
    <cellStyle name="Accent1" xfId="27418" builtinId="29" hidden="1" customBuiltin="1"/>
    <cellStyle name="Accent1" xfId="27448" builtinId="29" hidden="1" customBuiltin="1"/>
    <cellStyle name="Accent1" xfId="11162" builtinId="29" hidden="1" customBuiltin="1"/>
    <cellStyle name="Accent1" xfId="5651" builtinId="29" hidden="1" customBuiltin="1"/>
    <cellStyle name="Accent1" xfId="10900" builtinId="29" hidden="1" customBuiltin="1"/>
    <cellStyle name="Accent1" xfId="13004" builtinId="29" hidden="1" customBuiltin="1"/>
    <cellStyle name="Accent1" xfId="8494" builtinId="29" hidden="1" customBuiltin="1"/>
    <cellStyle name="Accent1" xfId="6061" builtinId="29" hidden="1" customBuiltin="1"/>
    <cellStyle name="Accent1" xfId="12561" builtinId="29" hidden="1" customBuiltin="1"/>
    <cellStyle name="Accent1" xfId="13042" builtinId="29" hidden="1" customBuiltin="1"/>
    <cellStyle name="Accent1" xfId="5555" builtinId="29" hidden="1" customBuiltin="1"/>
    <cellStyle name="Accent1" xfId="11699" builtinId="29" hidden="1" customBuiltin="1"/>
    <cellStyle name="Accent1" xfId="13138" builtinId="29" hidden="1" customBuiltin="1"/>
    <cellStyle name="Accent1" xfId="13212" builtinId="29" hidden="1" customBuiltin="1"/>
    <cellStyle name="Accent1" xfId="13038" builtinId="29" hidden="1" customBuiltin="1"/>
    <cellStyle name="Accent1" xfId="13063" builtinId="29" hidden="1" customBuiltin="1"/>
    <cellStyle name="Accent1" xfId="13113" builtinId="29" hidden="1" customBuiltin="1"/>
    <cellStyle name="Accent1" xfId="4964" builtinId="29" hidden="1" customBuiltin="1"/>
    <cellStyle name="Accent1" xfId="4243" builtinId="29" hidden="1" customBuiltin="1"/>
    <cellStyle name="Accent1" xfId="4759" builtinId="29" hidden="1" customBuiltin="1"/>
    <cellStyle name="Accent1" xfId="5348" builtinId="29" hidden="1" customBuiltin="1"/>
    <cellStyle name="Accent1" xfId="12991" builtinId="29" hidden="1" customBuiltin="1"/>
    <cellStyle name="Accent1" xfId="12862" builtinId="29" hidden="1" customBuiltin="1"/>
    <cellStyle name="Accent1" xfId="12979" builtinId="29" hidden="1" customBuiltin="1"/>
    <cellStyle name="Accent1" xfId="13011" builtinId="29" hidden="1" customBuiltin="1"/>
    <cellStyle name="Accent1" xfId="12935" builtinId="29" hidden="1" customBuiltin="1"/>
    <cellStyle name="Accent1" xfId="12964" builtinId="29" hidden="1" customBuiltin="1"/>
    <cellStyle name="Accent1" xfId="12903" builtinId="29" hidden="1" customBuiltin="1"/>
    <cellStyle name="Accent1" xfId="13176" builtinId="29" hidden="1" customBuiltin="1"/>
    <cellStyle name="Accent1" xfId="26991" builtinId="29" hidden="1" customBuiltin="1"/>
    <cellStyle name="Accent1" xfId="26745" builtinId="29" hidden="1" customBuiltin="1"/>
    <cellStyle name="Accent1" xfId="16308" builtinId="29" hidden="1" customBuiltin="1"/>
    <cellStyle name="Accent1" xfId="25812" builtinId="29" hidden="1" customBuiltin="1"/>
    <cellStyle name="Accent1" xfId="26555" builtinId="29" hidden="1" customBuiltin="1"/>
    <cellStyle name="Accent1" xfId="11161" builtinId="29" hidden="1" customBuiltin="1"/>
    <cellStyle name="Accent1" xfId="6140" builtinId="29" hidden="1" customBuiltin="1"/>
    <cellStyle name="Accent1" xfId="24062" builtinId="29" hidden="1" customBuiltin="1"/>
    <cellStyle name="Accent1" xfId="24178" builtinId="29" hidden="1" customBuiltin="1"/>
    <cellStyle name="Accent1" xfId="24233" builtinId="29" hidden="1" customBuiltin="1"/>
    <cellStyle name="Accent1" xfId="24257" builtinId="29" hidden="1" customBuiltin="1"/>
    <cellStyle name="Accent1" xfId="24280" builtinId="29" hidden="1" customBuiltin="1"/>
    <cellStyle name="Accent1" xfId="24407" builtinId="29" hidden="1" customBuiltin="1"/>
    <cellStyle name="Accent1" xfId="24437" builtinId="29" hidden="1" customBuiltin="1"/>
    <cellStyle name="Accent1" xfId="24464" builtinId="29" hidden="1" customBuiltin="1"/>
    <cellStyle name="Accent1" xfId="24336" builtinId="29" hidden="1" customBuiltin="1"/>
    <cellStyle name="Accent1" xfId="24452" builtinId="29" hidden="1" customBuiltin="1"/>
    <cellStyle name="Accent1" xfId="24483" builtinId="29" hidden="1" customBuiltin="1"/>
    <cellStyle name="Accent1" xfId="24507" builtinId="29" hidden="1" customBuiltin="1"/>
    <cellStyle name="Accent1" xfId="24532" builtinId="29" hidden="1" customBuiltin="1"/>
    <cellStyle name="Accent1" xfId="24555" builtinId="29" hidden="1" customBuiltin="1"/>
    <cellStyle name="Accent1" xfId="24579" builtinId="29" hidden="1" customBuiltin="1"/>
    <cellStyle name="Accent1" xfId="23552" builtinId="29" hidden="1" customBuiltin="1"/>
    <cellStyle name="Accent1" xfId="23571" builtinId="29" hidden="1" customBuiltin="1"/>
    <cellStyle name="Accent1" xfId="23568" builtinId="29" hidden="1" customBuiltin="1"/>
    <cellStyle name="Accent1" xfId="23452" builtinId="29" hidden="1" customBuiltin="1"/>
    <cellStyle name="Accent1" xfId="24730" builtinId="29" hidden="1" customBuiltin="1"/>
    <cellStyle name="Accent1" xfId="24751" builtinId="29" hidden="1" customBuiltin="1"/>
    <cellStyle name="Accent1" xfId="24774" builtinId="29" hidden="1" customBuiltin="1"/>
    <cellStyle name="Accent1" xfId="24816" builtinId="29" hidden="1" customBuiltin="1"/>
    <cellStyle name="Accent1" xfId="24696" builtinId="29" hidden="1" customBuiltin="1"/>
    <cellStyle name="Accent1" xfId="24880" builtinId="29" hidden="1" customBuiltin="1"/>
    <cellStyle name="Accent1" xfId="24915" builtinId="29" hidden="1" customBuiltin="1"/>
    <cellStyle name="Accent1" xfId="24945" builtinId="29" hidden="1" customBuiltin="1"/>
    <cellStyle name="Accent1" xfId="24976" builtinId="29" hidden="1" customBuiltin="1"/>
    <cellStyle name="Accent1" xfId="24840" builtinId="29" hidden="1" customBuiltin="1"/>
    <cellStyle name="Accent1" xfId="24963" builtinId="29" hidden="1" customBuiltin="1"/>
    <cellStyle name="Accent1" xfId="24996" builtinId="29" hidden="1" customBuiltin="1"/>
    <cellStyle name="Accent1" xfId="25070" builtinId="29" hidden="1" customBuiltin="1"/>
    <cellStyle name="Accent1" xfId="24830" builtinId="29" hidden="1" customBuiltin="1"/>
    <cellStyle name="Accent1" xfId="25115" builtinId="29" hidden="1" customBuiltin="1"/>
    <cellStyle name="Accent1" xfId="25144" builtinId="29" hidden="1" customBuiltin="1"/>
    <cellStyle name="Accent1" xfId="25205" builtinId="29" hidden="1" customBuiltin="1"/>
    <cellStyle name="Accent1" xfId="25176" builtinId="29" hidden="1" customBuiltin="1"/>
    <cellStyle name="Accent1" xfId="24375" builtinId="29" hidden="1" customBuiltin="1"/>
    <cellStyle name="Accent1" xfId="4535" builtinId="29" hidden="1" customBuiltin="1"/>
    <cellStyle name="Accent1" xfId="3429" builtinId="29" hidden="1" customBuiltin="1"/>
    <cellStyle name="Accent1" xfId="7806" builtinId="29" hidden="1" customBuiltin="1"/>
    <cellStyle name="Accent1" xfId="21547" builtinId="29" hidden="1" customBuiltin="1"/>
    <cellStyle name="Accent1" xfId="633" builtinId="29" hidden="1" customBuiltin="1"/>
    <cellStyle name="Accent1" xfId="21093" builtinId="29" hidden="1" customBuiltin="1"/>
    <cellStyle name="Accent1" xfId="6021" builtinId="29" hidden="1" customBuiltin="1"/>
    <cellStyle name="Accent1" xfId="8534" builtinId="29" hidden="1" customBuiltin="1"/>
    <cellStyle name="Accent1" xfId="10020" builtinId="29" hidden="1" customBuiltin="1"/>
    <cellStyle name="Accent1" xfId="17227" builtinId="29" hidden="1" customBuiltin="1"/>
    <cellStyle name="Accent1" xfId="2838" builtinId="29" hidden="1" customBuiltin="1"/>
    <cellStyle name="Accent1" xfId="18604" builtinId="29" hidden="1" customBuiltin="1"/>
    <cellStyle name="Accent1" xfId="22977" builtinId="29" hidden="1" customBuiltin="1"/>
    <cellStyle name="Accent1" xfId="15276" builtinId="29" hidden="1" customBuiltin="1"/>
    <cellStyle name="Accent1" xfId="28388" builtinId="29" hidden="1" customBuiltin="1"/>
    <cellStyle name="Accent1" xfId="4546" builtinId="29" hidden="1" customBuiltin="1"/>
    <cellStyle name="Accent1" xfId="8948" builtinId="29" hidden="1" customBuiltin="1"/>
    <cellStyle name="Accent1" xfId="16986" builtinId="29" hidden="1" customBuiltin="1"/>
    <cellStyle name="Accent1" xfId="14216" builtinId="29" hidden="1" customBuiltin="1"/>
    <cellStyle name="Accent1" xfId="8214" builtinId="29" hidden="1" customBuiltin="1"/>
    <cellStyle name="Accent1" xfId="5457" builtinId="29" hidden="1" customBuiltin="1"/>
    <cellStyle name="Accent1" xfId="4213" builtinId="29" hidden="1" customBuiltin="1"/>
    <cellStyle name="Accent1" xfId="14570" builtinId="29" hidden="1" customBuiltin="1"/>
    <cellStyle name="Accent1" xfId="14120" builtinId="29" hidden="1" customBuiltin="1"/>
    <cellStyle name="Accent1" xfId="14618" builtinId="29" hidden="1" customBuiltin="1"/>
    <cellStyle name="Accent1" xfId="17013" builtinId="29" hidden="1" customBuiltin="1"/>
    <cellStyle name="Accent1" xfId="14052" builtinId="29" hidden="1" customBuiltin="1"/>
    <cellStyle name="Accent1" xfId="16697" builtinId="29" hidden="1" customBuiltin="1"/>
    <cellStyle name="Accent1" xfId="4024" builtinId="29" hidden="1" customBuiltin="1"/>
    <cellStyle name="Accent1" xfId="22177" builtinId="29" hidden="1" customBuiltin="1"/>
    <cellStyle name="Accent1" xfId="26893" builtinId="29" hidden="1" customBuiltin="1"/>
    <cellStyle name="Accent1" xfId="26789" builtinId="29" hidden="1" customBuiltin="1"/>
    <cellStyle name="Accent1" xfId="26944" builtinId="29" hidden="1" customBuiltin="1"/>
    <cellStyle name="Accent1" xfId="26969" builtinId="29" hidden="1" customBuiltin="1"/>
    <cellStyle name="Accent1" xfId="15916" builtinId="29" hidden="1" customBuiltin="1"/>
    <cellStyle name="Accent1" xfId="15937" builtinId="29" hidden="1" customBuiltin="1"/>
    <cellStyle name="Accent1" xfId="15960" builtinId="29" hidden="1" customBuiltin="1"/>
    <cellStyle name="Accent1" xfId="16002" builtinId="29" hidden="1" customBuiltin="1"/>
    <cellStyle name="Accent1" xfId="15881" builtinId="29" hidden="1" customBuiltin="1"/>
    <cellStyle name="Accent1" xfId="16034" builtinId="29" hidden="1" customBuiltin="1"/>
    <cellStyle name="Accent1" xfId="16065" builtinId="29" hidden="1" customBuiltin="1"/>
    <cellStyle name="Accent1" xfId="16101" builtinId="29" hidden="1" customBuiltin="1"/>
    <cellStyle name="Accent1" xfId="16024" builtinId="29" hidden="1" customBuiltin="1"/>
    <cellStyle name="Accent1" xfId="16183" builtinId="29" hidden="1" customBuiltin="1"/>
    <cellStyle name="Accent1" xfId="16236" builtinId="29" hidden="1" customBuiltin="1"/>
    <cellStyle name="Accent1" xfId="15734" builtinId="29" hidden="1" customBuiltin="1"/>
    <cellStyle name="Accent1" xfId="15758" builtinId="29" hidden="1" customBuiltin="1"/>
    <cellStyle name="Accent1" xfId="14586" builtinId="29" hidden="1" customBuiltin="1"/>
    <cellStyle name="Accent1" xfId="14716" builtinId="29" hidden="1" customBuiltin="1"/>
    <cellStyle name="Accent1" xfId="14592" builtinId="29" hidden="1" customBuiltin="1"/>
    <cellStyle name="Accent1" xfId="14711" builtinId="29" hidden="1" customBuiltin="1"/>
    <cellStyle name="Accent1" xfId="15631" builtinId="29" hidden="1" customBuiltin="1"/>
    <cellStyle name="Accent1" xfId="15662" builtinId="29" hidden="1" customBuiltin="1"/>
    <cellStyle name="Accent1" xfId="15687" builtinId="29" hidden="1" customBuiltin="1"/>
    <cellStyle name="Accent1" xfId="15710" builtinId="29" hidden="1" customBuiltin="1"/>
    <cellStyle name="Accent1" xfId="15643" builtinId="29" hidden="1" customBuiltin="1"/>
    <cellStyle name="Accent1" xfId="15515" builtinId="29" hidden="1" customBuiltin="1"/>
    <cellStyle name="Accent1" xfId="15616" builtinId="29" hidden="1" customBuiltin="1"/>
    <cellStyle name="Accent1" xfId="16213" builtinId="29" hidden="1" customBuiltin="1"/>
    <cellStyle name="Accent1" xfId="26367" builtinId="29" hidden="1" customBuiltin="1"/>
    <cellStyle name="Accent1" xfId="26143" builtinId="29" hidden="1" customBuiltin="1"/>
    <cellStyle name="Accent1" xfId="23760" builtinId="29" hidden="1" customBuiltin="1"/>
    <cellStyle name="Accent1" xfId="27492" builtinId="29" hidden="1" customBuiltin="1"/>
    <cellStyle name="Accent1" xfId="27143" builtinId="29" hidden="1" customBuiltin="1"/>
    <cellStyle name="Accent1" xfId="13247" builtinId="29" hidden="1" customBuiltin="1"/>
    <cellStyle name="Accent1" xfId="5868" builtinId="29" hidden="1" customBuiltin="1"/>
    <cellStyle name="Accent1" xfId="10274" builtinId="29" hidden="1" customBuiltin="1"/>
    <cellStyle name="Accent1" xfId="10302" builtinId="29" hidden="1" customBuiltin="1"/>
    <cellStyle name="Accent1" xfId="10370" builtinId="29" hidden="1" customBuiltin="1"/>
    <cellStyle name="Accent1" xfId="10403" builtinId="29" hidden="1" customBuiltin="1"/>
    <cellStyle name="Accent1" xfId="10433" builtinId="29" hidden="1" customBuiltin="1"/>
    <cellStyle name="Accent1" xfId="10448" builtinId="29" hidden="1" customBuiltin="1"/>
    <cellStyle name="Accent1" xfId="10479" builtinId="29" hidden="1" customBuiltin="1"/>
    <cellStyle name="Accent1" xfId="10506" builtinId="29" hidden="1" customBuiltin="1"/>
    <cellStyle name="Accent1" xfId="10530" builtinId="29" hidden="1" customBuiltin="1"/>
    <cellStyle name="Accent1" xfId="10552" builtinId="29" hidden="1" customBuiltin="1"/>
    <cellStyle name="Accent1" xfId="10582" builtinId="29" hidden="1" customBuiltin="1"/>
    <cellStyle name="Accent1" xfId="5429" builtinId="29" hidden="1" customBuiltin="1"/>
    <cellStyle name="Accent1" xfId="7563" builtinId="29" hidden="1" customBuiltin="1"/>
    <cellStyle name="Accent1" xfId="7690" builtinId="29" hidden="1" customBuiltin="1"/>
    <cellStyle name="Accent1" xfId="10746" builtinId="29" hidden="1" customBuiltin="1"/>
    <cellStyle name="Accent1" xfId="9623" builtinId="29" hidden="1" customBuiltin="1"/>
    <cellStyle name="Accent1" xfId="7544" builtinId="29" hidden="1" customBuiltin="1"/>
    <cellStyle name="Accent1" xfId="5949" builtinId="29" hidden="1" customBuiltin="1"/>
    <cellStyle name="Accent1" xfId="5742" builtinId="29" hidden="1" customBuiltin="1"/>
    <cellStyle name="Accent1" xfId="7963" builtinId="29" hidden="1" customBuiltin="1"/>
    <cellStyle name="Accent1" xfId="5736" builtinId="29" hidden="1" customBuiltin="1"/>
    <cellStyle name="Accent1" xfId="4414" builtinId="29" hidden="1" customBuiltin="1"/>
    <cellStyle name="Accent1" xfId="5206" builtinId="29" hidden="1" customBuiltin="1"/>
    <cellStyle name="Accent1" xfId="7849" builtinId="29" hidden="1" customBuiltin="1"/>
    <cellStyle name="Accent1" xfId="5822" builtinId="29" hidden="1" customBuiltin="1"/>
    <cellStyle name="Accent1" xfId="6082" builtinId="29" hidden="1" customBuiltin="1"/>
    <cellStyle name="Accent1" xfId="5150" builtinId="29" hidden="1" customBuiltin="1"/>
    <cellStyle name="Accent1" xfId="7740" builtinId="29" hidden="1" customBuiltin="1"/>
    <cellStyle name="Accent1" xfId="8266" builtinId="29" hidden="1" customBuiltin="1"/>
    <cellStyle name="Accent1" xfId="7739" builtinId="29" hidden="1" customBuiltin="1"/>
    <cellStyle name="Accent1" xfId="10824" builtinId="29" hidden="1" customBuiltin="1"/>
    <cellStyle name="Accent1" xfId="7647" builtinId="29" hidden="1" customBuiltin="1"/>
    <cellStyle name="Accent1" xfId="10634" builtinId="29" hidden="1" customBuiltin="1"/>
    <cellStyle name="Accent1" xfId="8092" builtinId="29" hidden="1" customBuiltin="1"/>
    <cellStyle name="Accent1" xfId="130" builtinId="29" hidden="1" customBuiltin="1"/>
    <cellStyle name="Accent1" xfId="10330" builtinId="29" hidden="1" customBuiltin="1"/>
    <cellStyle name="Accent1" xfId="16131" builtinId="29" hidden="1" customBuiltin="1"/>
    <cellStyle name="Accent1" xfId="10600" builtinId="29" hidden="1" customBuiltin="1"/>
    <cellStyle name="Accent1" xfId="12363" builtinId="29" hidden="1" customBuiltin="1"/>
    <cellStyle name="Accent1" xfId="6661" builtinId="29" hidden="1" customBuiltin="1"/>
    <cellStyle name="Accent1" xfId="3516" builtinId="29" hidden="1" customBuiltin="1"/>
    <cellStyle name="Accent1" xfId="22988" builtinId="29" hidden="1" customBuiltin="1"/>
    <cellStyle name="Accent1" xfId="21668" builtinId="29" hidden="1" customBuiltin="1"/>
    <cellStyle name="Accent1" xfId="453" builtinId="29" hidden="1" customBuiltin="1"/>
    <cellStyle name="Accent1" xfId="19219" builtinId="29" hidden="1" customBuiltin="1"/>
    <cellStyle name="Accent1" xfId="2126" builtinId="29" hidden="1" customBuiltin="1"/>
    <cellStyle name="Accent1" xfId="27916" builtinId="29" hidden="1" customBuiltin="1"/>
    <cellStyle name="Accent1" xfId="8281" builtinId="29" hidden="1" customBuiltin="1"/>
    <cellStyle name="Accent1" xfId="25046" builtinId="29" hidden="1" customBuiltin="1"/>
    <cellStyle name="Accent1" xfId="24209" builtinId="29" hidden="1" customBuiltin="1"/>
    <cellStyle name="Accent1" xfId="18379" builtinId="29" hidden="1" customBuiltin="1"/>
    <cellStyle name="Accent1" xfId="18707" builtinId="29" hidden="1" customBuiltin="1"/>
    <cellStyle name="Accent1" xfId="18769" builtinId="29" hidden="1" customBuiltin="1"/>
    <cellStyle name="Accent1" xfId="18797" builtinId="29" hidden="1" customBuiltin="1"/>
    <cellStyle name="Accent1" xfId="18666" builtinId="29" hidden="1" customBuiltin="1"/>
    <cellStyle name="Accent1" xfId="18785" builtinId="29" hidden="1" customBuiltin="1"/>
    <cellStyle name="Accent1" xfId="18816" builtinId="29" hidden="1" customBuiltin="1"/>
    <cellStyle name="Accent1" xfId="18868" builtinId="29" hidden="1" customBuiltin="1"/>
    <cellStyle name="Accent1" xfId="18892" builtinId="29" hidden="1" customBuiltin="1"/>
    <cellStyle name="Accent1" xfId="18922" builtinId="29" hidden="1" customBuiltin="1"/>
    <cellStyle name="Accent1" xfId="18959" builtinId="29" hidden="1" customBuiltin="1"/>
    <cellStyle name="Accent1" xfId="18989" builtinId="29" hidden="1" customBuiltin="1"/>
    <cellStyle name="Accent1" xfId="18278" builtinId="29" hidden="1" customBuiltin="1"/>
    <cellStyle name="Accent1" xfId="4700" builtinId="29" hidden="1" customBuiltin="1"/>
    <cellStyle name="Accent1" xfId="7441" builtinId="29" hidden="1" customBuiltin="1"/>
    <cellStyle name="Accent1" xfId="26249" builtinId="29" hidden="1" customBuiltin="1"/>
    <cellStyle name="Accent1" xfId="26279" builtinId="29" hidden="1" customBuiltin="1"/>
    <cellStyle name="Accent1" xfId="26324" builtinId="29" hidden="1" customBuiltin="1"/>
    <cellStyle name="Accent1" xfId="26345" builtinId="29" hidden="1" customBuiltin="1"/>
    <cellStyle name="Accent1" xfId="8574" builtinId="29" hidden="1" customBuiltin="1"/>
    <cellStyle name="Accent1" xfId="6327" builtinId="29" hidden="1" customBuiltin="1"/>
    <cellStyle name="Accent1" xfId="5530" builtinId="29" hidden="1" customBuiltin="1"/>
    <cellStyle name="Accent1" xfId="23789" builtinId="29" hidden="1" customBuiltin="1"/>
    <cellStyle name="Accent1" xfId="20110" builtinId="29" hidden="1" customBuiltin="1"/>
    <cellStyle name="Accent1" xfId="23557" builtinId="29" hidden="1" customBuiltin="1"/>
    <cellStyle name="Accent1" xfId="23305" builtinId="29" hidden="1" customBuiltin="1"/>
    <cellStyle name="Accent1" xfId="25098" builtinId="29" hidden="1" customBuiltin="1"/>
    <cellStyle name="Accent1" xfId="23298" builtinId="29" hidden="1" customBuiltin="1"/>
    <cellStyle name="Accent1" xfId="20549" builtinId="29" hidden="1" customBuiltin="1"/>
    <cellStyle name="Accent1" xfId="25376" builtinId="29" hidden="1" customBuiltin="1"/>
    <cellStyle name="Accent1" xfId="25491" builtinId="29" hidden="1" customBuiltin="1"/>
    <cellStyle name="Accent1" xfId="25522" builtinId="29" hidden="1" customBuiltin="1"/>
    <cellStyle name="Accent1" xfId="25569" builtinId="29" hidden="1" customBuiltin="1"/>
    <cellStyle name="Accent1" xfId="25592" builtinId="29" hidden="1" customBuiltin="1"/>
    <cellStyle name="Accent1" xfId="25615" builtinId="29" hidden="1" customBuiltin="1"/>
    <cellStyle name="Accent1" xfId="25415" builtinId="29" hidden="1" customBuiltin="1"/>
    <cellStyle name="Accent1" xfId="25447" builtinId="29" hidden="1" customBuiltin="1"/>
    <cellStyle name="Accent1" xfId="25476" builtinId="29" hidden="1" customBuiltin="1"/>
    <cellStyle name="Accent1" xfId="25503" builtinId="29" hidden="1" customBuiltin="1"/>
    <cellStyle name="Accent1" xfId="25350" builtinId="29" hidden="1" customBuiltin="1"/>
    <cellStyle name="Accent1" xfId="25386" builtinId="29" hidden="1" customBuiltin="1"/>
    <cellStyle name="Accent1" xfId="25321" builtinId="29" hidden="1" customBuiltin="1"/>
    <cellStyle name="Accent1" xfId="20094" builtinId="29" hidden="1" customBuiltin="1"/>
    <cellStyle name="Accent1" xfId="27631" builtinId="29" hidden="1" customBuiltin="1"/>
    <cellStyle name="Accent1" xfId="27403" builtinId="29" hidden="1" customBuiltin="1"/>
    <cellStyle name="Accent1" xfId="27012" builtinId="29" hidden="1" customBuiltin="1"/>
    <cellStyle name="Accent1" xfId="26500" builtinId="29" hidden="1" customBuiltin="1"/>
    <cellStyle name="Accent1" xfId="16263" builtinId="29" hidden="1" customBuiltin="1"/>
    <cellStyle name="Accent1" xfId="14429" builtinId="29" hidden="1" customBuiltin="1"/>
    <cellStyle name="Accent1" xfId="11878" builtinId="29" hidden="1" customBuiltin="1"/>
    <cellStyle name="Accent1" xfId="11910" builtinId="29" hidden="1" customBuiltin="1"/>
    <cellStyle name="Accent1" xfId="11965" builtinId="29" hidden="1" customBuiltin="1"/>
    <cellStyle name="Accent1" xfId="11994" builtinId="29" hidden="1" customBuiltin="1"/>
    <cellStyle name="Accent1" xfId="12020" builtinId="29" hidden="1" customBuiltin="1"/>
    <cellStyle name="Accent1" xfId="10915" builtinId="29" hidden="1" customBuiltin="1"/>
    <cellStyle name="Accent1" xfId="4860" builtinId="29" hidden="1" customBuiltin="1"/>
    <cellStyle name="Accent1" xfId="10004" builtinId="29" hidden="1" customBuiltin="1"/>
    <cellStyle name="Accent1" xfId="12173" builtinId="29" hidden="1" customBuiltin="1"/>
    <cellStyle name="Accent1" xfId="12194" builtinId="29" hidden="1" customBuiltin="1"/>
    <cellStyle name="Accent1" xfId="12217" builtinId="29" hidden="1" customBuiltin="1"/>
    <cellStyle name="Accent1" xfId="12238" builtinId="29" hidden="1" customBuiltin="1"/>
    <cellStyle name="Accent1" xfId="12137" builtinId="29" hidden="1" customBuiltin="1"/>
    <cellStyle name="Accent1" xfId="12296" builtinId="29" hidden="1" customBuiltin="1"/>
    <cellStyle name="Accent1" xfId="12327" builtinId="29" hidden="1" customBuiltin="1"/>
    <cellStyle name="Accent1" xfId="12393" builtinId="29" hidden="1" customBuiltin="1"/>
    <cellStyle name="Accent1" xfId="12425" builtinId="29" hidden="1" customBuiltin="1"/>
    <cellStyle name="Accent1" xfId="12285" builtinId="29" hidden="1" customBuiltin="1"/>
    <cellStyle name="Accent1" xfId="12412" builtinId="29" hidden="1" customBuiltin="1"/>
    <cellStyle name="Accent1" xfId="12447" builtinId="29" hidden="1" customBuiltin="1"/>
    <cellStyle name="Accent1" xfId="12478" builtinId="29" hidden="1" customBuiltin="1"/>
    <cellStyle name="Accent1" xfId="12505" builtinId="29" hidden="1" customBuiltin="1"/>
    <cellStyle name="Accent1" xfId="12273" builtinId="29" hidden="1" customBuiltin="1"/>
    <cellStyle name="Accent1" xfId="12579" builtinId="29" hidden="1" customBuiltin="1"/>
    <cellStyle name="Accent1" xfId="12610" builtinId="29" hidden="1" customBuiltin="1"/>
    <cellStyle name="Accent1" xfId="12642" builtinId="29" hidden="1" customBuiltin="1"/>
    <cellStyle name="Accent1" xfId="12672" builtinId="29" hidden="1" customBuiltin="1"/>
    <cellStyle name="Accent1" xfId="12699" builtinId="29" hidden="1" customBuiltin="1"/>
    <cellStyle name="Accent1" xfId="12569" builtinId="29" hidden="1" customBuiltin="1"/>
    <cellStyle name="Accent1" xfId="12718" builtinId="29" hidden="1" customBuiltin="1"/>
    <cellStyle name="Accent1" xfId="12746" builtinId="29" hidden="1" customBuiltin="1"/>
    <cellStyle name="Accent1" xfId="12802" builtinId="29" hidden="1" customBuiltin="1"/>
    <cellStyle name="Accent1" xfId="12873" builtinId="29" hidden="1" customBuiltin="1"/>
    <cellStyle name="Accent1" xfId="12834" builtinId="29" hidden="1" customBuiltin="1"/>
    <cellStyle name="Accent1" xfId="10893" builtinId="29" hidden="1" customBuiltin="1"/>
    <cellStyle name="Accent1" xfId="14783" builtinId="29" hidden="1" customBuiltin="1"/>
    <cellStyle name="Accent1" xfId="18602" builtinId="29" hidden="1" customBuiltin="1"/>
    <cellStyle name="Accent1" xfId="17820" builtinId="29" hidden="1" customBuiltin="1"/>
    <cellStyle name="Accent1" xfId="4636" builtinId="29" hidden="1" customBuiltin="1"/>
    <cellStyle name="Accent1" xfId="9408" builtinId="29" hidden="1" customBuiltin="1"/>
    <cellStyle name="Accent1" xfId="6871" builtinId="29" hidden="1" customBuiltin="1"/>
    <cellStyle name="Accent1" xfId="3717" builtinId="29" hidden="1" customBuiltin="1"/>
    <cellStyle name="Accent1" xfId="21938" builtinId="29" hidden="1" customBuiltin="1"/>
    <cellStyle name="Accent1" xfId="1800" builtinId="29" hidden="1" customBuiltin="1"/>
    <cellStyle name="Accent1" xfId="23759" builtinId="29" hidden="1" customBuiltin="1"/>
    <cellStyle name="Accent1" xfId="11128" builtinId="29" hidden="1" customBuiltin="1"/>
    <cellStyle name="Accent1" xfId="8321" builtinId="29" hidden="1" customBuiltin="1"/>
    <cellStyle name="Accent1" xfId="10341" builtinId="29" hidden="1" customBuiltin="1"/>
    <cellStyle name="Accent1" xfId="21021" builtinId="29" hidden="1" customBuiltin="1"/>
    <cellStyle name="Accent1" xfId="21070" builtinId="29" hidden="1" customBuiltin="1"/>
    <cellStyle name="Accent1" xfId="21121" builtinId="29" hidden="1" customBuiltin="1"/>
    <cellStyle name="Accent1" xfId="21159" builtinId="29" hidden="1" customBuiltin="1"/>
    <cellStyle name="Accent1" xfId="21189" builtinId="29" hidden="1" customBuiltin="1"/>
    <cellStyle name="Accent1" xfId="21221" builtinId="29" hidden="1" customBuiltin="1"/>
    <cellStyle name="Accent1" xfId="21252" builtinId="29" hidden="1" customBuiltin="1"/>
    <cellStyle name="Accent1" xfId="21149" builtinId="29" hidden="1" customBuiltin="1"/>
    <cellStyle name="Accent1" xfId="21267" builtinId="29" hidden="1" customBuiltin="1"/>
    <cellStyle name="Accent1" xfId="21298" builtinId="29" hidden="1" customBuiltin="1"/>
    <cellStyle name="Accent1" xfId="21322" builtinId="29" hidden="1" customBuiltin="1"/>
    <cellStyle name="Accent1" xfId="20669" builtinId="29" hidden="1" customBuiltin="1"/>
    <cellStyle name="Accent1" xfId="19124" builtinId="29" hidden="1" customBuiltin="1"/>
    <cellStyle name="Accent1" xfId="17665" builtinId="29" hidden="1" customBuiltin="1"/>
    <cellStyle name="Accent1" xfId="27769" builtinId="29" hidden="1" customBuiltin="1"/>
    <cellStyle name="Accent1" xfId="27798" builtinId="29" hidden="1" customBuiltin="1"/>
    <cellStyle name="Accent1" xfId="27695" builtinId="29" hidden="1" customBuiltin="1"/>
    <cellStyle name="Accent1" xfId="27816" builtinId="29" hidden="1" customBuiltin="1"/>
    <cellStyle name="Accent1" xfId="27849" builtinId="29" hidden="1" customBuiltin="1"/>
    <cellStyle name="Accent1" xfId="27874" builtinId="29" hidden="1" customBuiltin="1"/>
    <cellStyle name="Accent1" xfId="27895" builtinId="29" hidden="1" customBuiltin="1"/>
    <cellStyle name="Accent1" xfId="27956" builtinId="29" hidden="1" customBuiltin="1"/>
    <cellStyle name="Accent1" xfId="27984" builtinId="29" hidden="1" customBuiltin="1"/>
    <cellStyle name="Accent1" xfId="28044" builtinId="29" hidden="1" customBuiltin="1"/>
    <cellStyle name="Accent1" xfId="27946" builtinId="29" hidden="1" customBuiltin="1"/>
    <cellStyle name="Accent1" xfId="28089" builtinId="29" hidden="1" customBuiltin="1"/>
    <cellStyle name="Accent1" xfId="28132" builtinId="29" hidden="1" customBuiltin="1"/>
    <cellStyle name="Accent1" xfId="28153" builtinId="29" hidden="1" customBuiltin="1"/>
    <cellStyle name="Accent1" xfId="28178" builtinId="29" hidden="1" customBuiltin="1"/>
    <cellStyle name="Accent1" xfId="28212" builtinId="29" hidden="1" customBuiltin="1"/>
    <cellStyle name="Accent1" xfId="28272" builtinId="29" hidden="1" customBuiltin="1"/>
    <cellStyle name="Accent1" xfId="28300" builtinId="29" hidden="1" customBuiltin="1"/>
    <cellStyle name="Accent1" xfId="28327" builtinId="29" hidden="1" customBuiltin="1"/>
    <cellStyle name="Accent1" xfId="28202" builtinId="29" hidden="1" customBuiltin="1"/>
    <cellStyle name="Accent1" xfId="28315" builtinId="29" hidden="1" customBuiltin="1"/>
    <cellStyle name="Accent1" xfId="21279" builtinId="29" hidden="1" customBuiltin="1"/>
    <cellStyle name="Accent1" xfId="25913" builtinId="29" hidden="1" customBuiltin="1"/>
    <cellStyle name="Accent1" xfId="7867" builtinId="29" hidden="1" customBuiltin="1"/>
    <cellStyle name="Accent1" xfId="15981" builtinId="29" hidden="1" customBuiltin="1"/>
    <cellStyle name="Accent1" xfId="1014" builtinId="29" hidden="1" customBuiltin="1"/>
    <cellStyle name="Accent1" xfId="1082" builtinId="29" hidden="1" customBuiltin="1"/>
    <cellStyle name="Accent1" xfId="970" builtinId="29" hidden="1" customBuiltin="1"/>
    <cellStyle name="Accent1" xfId="1099" builtinId="29" hidden="1" customBuiltin="1"/>
    <cellStyle name="Accent1" xfId="20206" builtinId="29" hidden="1" customBuiltin="1"/>
    <cellStyle name="Accent1" xfId="20227" builtinId="29" hidden="1" customBuiltin="1"/>
    <cellStyle name="Accent1" xfId="20261" builtinId="29" hidden="1" customBuiltin="1"/>
    <cellStyle name="Accent1" xfId="20459" builtinId="29" hidden="1" customBuiltin="1"/>
    <cellStyle name="Accent1" xfId="20484" builtinId="29" hidden="1" customBuiltin="1"/>
    <cellStyle name="Accent1" xfId="20510" builtinId="29" hidden="1" customBuiltin="1"/>
    <cellStyle name="Accent1" xfId="20537" builtinId="29" hidden="1" customBuiltin="1"/>
    <cellStyle name="Accent1" xfId="20562" builtinId="29" hidden="1" customBuiltin="1"/>
    <cellStyle name="Accent1" xfId="20419" builtinId="29" hidden="1" customBuiltin="1"/>
    <cellStyle name="Accent1" xfId="20701" builtinId="29" hidden="1" customBuiltin="1"/>
    <cellStyle name="Accent1" xfId="20591" builtinId="29" hidden="1" customBuiltin="1"/>
    <cellStyle name="Accent1" xfId="20754" builtinId="29" hidden="1" customBuiltin="1"/>
    <cellStyle name="Accent1" xfId="19724" builtinId="29" hidden="1" customBuiltin="1"/>
    <cellStyle name="Accent1" xfId="19853" builtinId="29" hidden="1" customBuiltin="1"/>
    <cellStyle name="Accent1" xfId="19922" builtinId="29" hidden="1" customBuiltin="1"/>
    <cellStyle name="Accent1" xfId="19958" builtinId="29" hidden="1" customBuiltin="1"/>
    <cellStyle name="Accent1" xfId="19992" builtinId="29" hidden="1" customBuiltin="1"/>
    <cellStyle name="Accent1" xfId="20030" builtinId="29" hidden="1" customBuiltin="1"/>
    <cellStyle name="Accent1" xfId="20161" builtinId="29" hidden="1" customBuiltin="1"/>
    <cellStyle name="Accent1" xfId="19768" builtinId="29" hidden="1" customBuiltin="1"/>
    <cellStyle name="Accent1" xfId="19803" builtinId="29" hidden="1" customBuiltin="1"/>
    <cellStyle name="Accent1" xfId="19836" builtinId="29" hidden="1" customBuiltin="1"/>
    <cellStyle name="Accent1" xfId="19866" builtinId="29" hidden="1" customBuiltin="1"/>
    <cellStyle name="Accent1" xfId="19690" builtinId="29" hidden="1" customBuiltin="1"/>
    <cellStyle name="Accent1" xfId="19735" builtinId="29" hidden="1" customBuiltin="1"/>
    <cellStyle name="Accent1" xfId="19650" builtinId="29" hidden="1" customBuiltin="1"/>
    <cellStyle name="Accent1" xfId="20719" builtinId="29" hidden="1" customBuiltin="1"/>
    <cellStyle name="Accent1" xfId="1112" builtinId="29" hidden="1" customBuiltin="1"/>
    <cellStyle name="Accent1" xfId="1899" builtinId="29" hidden="1" customBuiltin="1"/>
    <cellStyle name="Accent1" xfId="2660" builtinId="29" hidden="1" customBuiltin="1"/>
    <cellStyle name="Accent1" xfId="22679" builtinId="29" hidden="1" customBuiltin="1"/>
    <cellStyle name="Accent1" xfId="9362" builtinId="29" hidden="1" customBuiltin="1"/>
    <cellStyle name="Accent1" xfId="1391" builtinId="29" hidden="1" customBuiltin="1"/>
    <cellStyle name="Accent1" xfId="18399" builtinId="29" hidden="1" customBuiltin="1"/>
    <cellStyle name="Accent1" xfId="17877" builtinId="29" hidden="1" customBuiltin="1"/>
    <cellStyle name="Accent1" xfId="3812" builtinId="29" hidden="1" customBuiltin="1"/>
    <cellStyle name="Accent1" xfId="3833" builtinId="29" hidden="1" customBuiltin="1"/>
    <cellStyle name="Accent1" xfId="3875" builtinId="29" hidden="1" customBuiltin="1"/>
    <cellStyle name="Accent1" xfId="3916" builtinId="29" hidden="1" customBuiltin="1"/>
    <cellStyle name="Accent1" xfId="3950" builtinId="29" hidden="1" customBuiltin="1"/>
    <cellStyle name="Accent1" xfId="4256" builtinId="29" hidden="1" customBuiltin="1"/>
    <cellStyle name="Accent1" xfId="6390" builtinId="29" hidden="1" customBuiltin="1"/>
    <cellStyle name="Accent1" xfId="6414" builtinId="29" hidden="1" customBuiltin="1"/>
    <cellStyle name="Accent1" xfId="6444" builtinId="29" hidden="1" customBuiltin="1"/>
    <cellStyle name="Accent1" xfId="6468" builtinId="29" hidden="1" customBuiltin="1"/>
    <cellStyle name="Accent1" xfId="6491" builtinId="29" hidden="1" customBuiltin="1"/>
    <cellStyle name="Accent1" xfId="6344" builtinId="29" hidden="1" customBuiltin="1"/>
    <cellStyle name="Accent1" xfId="6532" builtinId="29" hidden="1" customBuiltin="1"/>
    <cellStyle name="Accent1" xfId="6566" builtinId="29" hidden="1" customBuiltin="1"/>
    <cellStyle name="Accent1" xfId="6604" builtinId="29" hidden="1" customBuiltin="1"/>
    <cellStyle name="Accent1" xfId="6675" builtinId="29" hidden="1" customBuiltin="1"/>
    <cellStyle name="Accent1" xfId="6521" builtinId="29" hidden="1" customBuiltin="1"/>
    <cellStyle name="Accent1" xfId="6699" builtinId="29" hidden="1" customBuiltin="1"/>
    <cellStyle name="Accent1" xfId="6737" builtinId="29" hidden="1" customBuiltin="1"/>
    <cellStyle name="Accent1" xfId="6773" builtinId="29" hidden="1" customBuiltin="1"/>
    <cellStyle name="Accent1" xfId="6808" builtinId="29" hidden="1" customBuiltin="1"/>
    <cellStyle name="Accent1" xfId="6508" builtinId="29" hidden="1" customBuiltin="1"/>
    <cellStyle name="Accent1" xfId="6904" builtinId="29" hidden="1" customBuiltin="1"/>
    <cellStyle name="Accent1" xfId="6940" builtinId="29" hidden="1" customBuiltin="1"/>
    <cellStyle name="Accent1" xfId="6973" builtinId="29" hidden="1" customBuiltin="1"/>
    <cellStyle name="Accent1" xfId="7003" builtinId="29" hidden="1" customBuiltin="1"/>
    <cellStyle name="Accent1" xfId="6860" builtinId="29" hidden="1" customBuiltin="1"/>
    <cellStyle name="Accent1" xfId="6990" builtinId="29" hidden="1" customBuiltin="1"/>
    <cellStyle name="Accent1" xfId="7024" builtinId="29" hidden="1" customBuiltin="1"/>
    <cellStyle name="Accent1" xfId="7059" builtinId="29" hidden="1" customBuiltin="1"/>
    <cellStyle name="Accent1" xfId="7095" builtinId="29" hidden="1" customBuiltin="1"/>
    <cellStyle name="Accent1" xfId="7129" builtinId="29" hidden="1" customBuiltin="1"/>
    <cellStyle name="Accent1" xfId="7249" builtinId="29" hidden="1" customBuiltin="1"/>
    <cellStyle name="Accent1" xfId="7285" builtinId="29" hidden="1" customBuiltin="1"/>
    <cellStyle name="Accent1" xfId="7318" builtinId="29" hidden="1" customBuiltin="1"/>
    <cellStyle name="Accent1" xfId="7348" builtinId="29" hidden="1" customBuiltin="1"/>
    <cellStyle name="Accent1" xfId="7335" builtinId="29" hidden="1" customBuiltin="1"/>
    <cellStyle name="Accent1" xfId="7203" builtinId="29" hidden="1" customBuiltin="1"/>
    <cellStyle name="Accent1" xfId="4058" builtinId="29" hidden="1" customBuiltin="1"/>
    <cellStyle name="Accent1" xfId="20602" builtinId="29" hidden="1" customBuiltin="1"/>
    <cellStyle name="Accent1" xfId="27687" builtinId="29" hidden="1" customBuiltin="1"/>
    <cellStyle name="Accent1" xfId="4089" builtinId="29" hidden="1" customBuiltin="1"/>
    <cellStyle name="Accent1" xfId="10912" builtinId="29" hidden="1" customBuiltin="1"/>
    <cellStyle name="Accent1" xfId="25516" builtinId="29" hidden="1" customBuiltin="1"/>
    <cellStyle name="Accent1" xfId="11614" builtinId="29" hidden="1" customBuiltin="1"/>
    <cellStyle name="Accent1" xfId="8511" builtinId="29" hidden="1" customBuiltin="1"/>
    <cellStyle name="Accent1" xfId="14662" builtinId="29" hidden="1" customBuiltin="1"/>
    <cellStyle name="Accent1" xfId="5626" builtinId="29" hidden="1" customBuiltin="1"/>
    <cellStyle name="Accent1" xfId="24850" builtinId="29" hidden="1" customBuiltin="1"/>
    <cellStyle name="Accent1" xfId="27304" builtinId="29" hidden="1" customBuiltin="1"/>
    <cellStyle name="Accent1" xfId="8860" builtinId="29" hidden="1" customBuiltin="1"/>
    <cellStyle name="Accent1" xfId="13783" builtinId="29" hidden="1" customBuiltin="1"/>
    <cellStyle name="Accent1" xfId="21968" builtinId="29" hidden="1" customBuiltin="1"/>
    <cellStyle name="Accent1" xfId="68" builtinId="29" hidden="1" customBuiltin="1"/>
    <cellStyle name="Accent1" xfId="23830" builtinId="29" hidden="1" customBuiltin="1"/>
    <cellStyle name="Accent1" xfId="23897" builtinId="29" hidden="1" customBuiltin="1"/>
    <cellStyle name="Accent1" xfId="23788" builtinId="29" hidden="1" customBuiltin="1"/>
    <cellStyle name="Accent1" xfId="23915" builtinId="29" hidden="1" customBuiltin="1"/>
    <cellStyle name="Accent1" xfId="23948" builtinId="29" hidden="1" customBuiltin="1"/>
    <cellStyle name="Accent1" xfId="23976" builtinId="29" hidden="1" customBuiltin="1"/>
    <cellStyle name="Accent1" xfId="24002" builtinId="29" hidden="1" customBuiltin="1"/>
    <cellStyle name="Accent1" xfId="24026" builtinId="29" hidden="1" customBuiltin="1"/>
    <cellStyle name="Accent1" xfId="24072" builtinId="29" hidden="1" customBuiltin="1"/>
    <cellStyle name="Accent1" xfId="24101" builtinId="29" hidden="1" customBuiltin="1"/>
    <cellStyle name="Accent1" xfId="24133" builtinId="29" hidden="1" customBuiltin="1"/>
    <cellStyle name="Accent1" xfId="24163" builtinId="29" hidden="1" customBuiltin="1"/>
    <cellStyle name="Accent1" xfId="24190" builtinId="29" hidden="1" customBuiltin="1"/>
    <cellStyle name="Accent1" xfId="23106" builtinId="29" hidden="1" customBuiltin="1"/>
    <cellStyle name="Accent1" xfId="26553" builtinId="29" hidden="1" customBuiltin="1"/>
    <cellStyle name="Accent1" xfId="12773" builtinId="29" hidden="1" customBuiltin="1"/>
    <cellStyle name="Accent1" xfId="2764" builtinId="29" hidden="1" customBuiltin="1"/>
    <cellStyle name="Accent1" xfId="2816" builtinId="29" hidden="1" customBuiltin="1"/>
    <cellStyle name="Accent1" xfId="2859" builtinId="29" hidden="1" customBuiltin="1"/>
    <cellStyle name="Accent1" xfId="2881" builtinId="29" hidden="1" customBuiltin="1"/>
    <cellStyle name="Accent1" xfId="20353" builtinId="29" hidden="1" customBuiltin="1"/>
    <cellStyle name="Accent1" xfId="22347" builtinId="29" hidden="1" customBuiltin="1"/>
    <cellStyle name="Accent1" xfId="20062" builtinId="29" hidden="1" customBuiltin="1"/>
    <cellStyle name="Accent1" xfId="21921" builtinId="29" hidden="1" customBuiltin="1"/>
    <cellStyle name="Accent1" xfId="22382" builtinId="29" hidden="1" customBuiltin="1"/>
    <cellStyle name="Accent1" xfId="20051" builtinId="29" hidden="1" customBuiltin="1"/>
    <cellStyle name="Accent1" xfId="4349" builtinId="29" hidden="1" customBuiltin="1"/>
    <cellStyle name="Accent1" xfId="17266" builtinId="29" hidden="1" customBuiltin="1"/>
    <cellStyle name="Accent1" xfId="20563" builtinId="29" hidden="1" customBuiltin="1"/>
    <cellStyle name="Accent1" xfId="22511" builtinId="29" hidden="1" customBuiltin="1"/>
    <cellStyle name="Accent1" xfId="22583" builtinId="29" hidden="1" customBuiltin="1"/>
    <cellStyle name="Accent1" xfId="22424" builtinId="29" hidden="1" customBuiltin="1"/>
    <cellStyle name="Accent1" xfId="22447" builtinId="29" hidden="1" customBuiltin="1"/>
    <cellStyle name="Accent1" xfId="6154" builtinId="29" hidden="1" customBuiltin="1"/>
    <cellStyle name="Accent1" xfId="14127" builtinId="29" hidden="1" customBuiltin="1"/>
    <cellStyle name="Accent1" xfId="11059" builtinId="29" hidden="1" customBuiltin="1"/>
    <cellStyle name="Accent1" xfId="4837" builtinId="29" hidden="1" customBuiltin="1"/>
    <cellStyle name="Accent1" xfId="20592" builtinId="29" hidden="1" customBuiltin="1"/>
    <cellStyle name="Accent1" xfId="22322" builtinId="29" hidden="1" customBuiltin="1"/>
    <cellStyle name="Accent1" xfId="22353" builtinId="29" hidden="1" customBuiltin="1"/>
    <cellStyle name="Accent1" xfId="22378" builtinId="29" hidden="1" customBuiltin="1"/>
    <cellStyle name="Accent1" xfId="22401" builtinId="29" hidden="1" customBuiltin="1"/>
    <cellStyle name="Accent1" xfId="22334" builtinId="29" hidden="1" customBuiltin="1"/>
    <cellStyle name="Accent1" xfId="22204" builtinId="29" hidden="1" customBuiltin="1"/>
    <cellStyle name="Accent1" xfId="22307" builtinId="29" hidden="1" customBuiltin="1"/>
    <cellStyle name="Accent1" xfId="22548" builtinId="29" hidden="1" customBuiltin="1"/>
    <cellStyle name="Accent1" xfId="2460" builtinId="29" hidden="1" customBuiltin="1"/>
    <cellStyle name="Accent1" xfId="2239" builtinId="29" hidden="1" customBuiltin="1"/>
    <cellStyle name="Accent1" xfId="9175" builtinId="29" hidden="1" customBuiltin="1"/>
    <cellStyle name="Accent1" xfId="1168" builtinId="29" hidden="1" customBuiltin="1"/>
    <cellStyle name="Accent1" xfId="3032" builtinId="29" hidden="1" customBuiltin="1"/>
    <cellStyle name="Accent1" xfId="20782" builtinId="29" hidden="1" customBuiltin="1"/>
    <cellStyle name="Accent1" xfId="20184" builtinId="29" hidden="1" customBuiltin="1"/>
    <cellStyle name="Accent1" xfId="14230" builtinId="29" hidden="1" customBuiltin="1"/>
    <cellStyle name="Accent1" xfId="16853" builtinId="29" hidden="1" customBuiltin="1"/>
    <cellStyle name="Accent1" xfId="14427" builtinId="29" hidden="1" customBuiltin="1"/>
    <cellStyle name="Accent1" xfId="10843" builtinId="29" hidden="1" customBuiltin="1"/>
    <cellStyle name="Accent1" xfId="4678" builtinId="29" hidden="1" customBuiltin="1"/>
    <cellStyle name="Accent1" xfId="5157" builtinId="29" hidden="1" customBuiltin="1"/>
    <cellStyle name="Accent1" xfId="8202" builtinId="29" hidden="1" customBuiltin="1"/>
    <cellStyle name="Accent1" xfId="7718" builtinId="29" hidden="1" customBuiltin="1"/>
    <cellStyle name="Accent1" xfId="4290" builtinId="29" hidden="1" customBuiltin="1"/>
    <cellStyle name="Accent1" xfId="4328" builtinId="29" hidden="1" customBuiltin="1"/>
    <cellStyle name="Accent1" xfId="7862" builtinId="29" hidden="1" customBuiltin="1"/>
    <cellStyle name="Accent1" xfId="5053" builtinId="29" hidden="1" customBuiltin="1"/>
    <cellStyle name="Accent1" xfId="5201" builtinId="29" hidden="1" customBuiltin="1"/>
    <cellStyle name="Accent1" xfId="6265" builtinId="29" hidden="1" customBuiltin="1"/>
    <cellStyle name="Accent1" xfId="7543" builtinId="29" hidden="1" customBuiltin="1"/>
    <cellStyle name="Accent1" xfId="4462" builtinId="29" hidden="1" customBuiltin="1"/>
    <cellStyle name="Accent1" xfId="5830" builtinId="29" hidden="1" customBuiltin="1"/>
    <cellStyle name="Accent1" xfId="4196" builtinId="29" hidden="1" customBuiltin="1"/>
    <cellStyle name="Accent1" xfId="16273" builtinId="29" hidden="1" customBuiltin="1"/>
    <cellStyle name="Accent1" xfId="15597" builtinId="29" hidden="1" customBuiltin="1"/>
    <cellStyle name="Accent1" xfId="5758" builtinId="29" hidden="1" customBuiltin="1"/>
    <cellStyle name="Accent1" xfId="8508" builtinId="29" hidden="1" customBuiltin="1"/>
    <cellStyle name="Accent1" xfId="17175" builtinId="29" hidden="1" customBuiltin="1"/>
    <cellStyle name="Accent1" xfId="17201" builtinId="29" hidden="1" customBuiltin="1"/>
    <cellStyle name="Accent1" xfId="17254" builtinId="29" hidden="1" customBuiltin="1"/>
    <cellStyle name="Accent1" xfId="17279" builtinId="29" hidden="1" customBuiltin="1"/>
    <cellStyle name="Accent1" xfId="17135" builtinId="29" hidden="1" customBuiltin="1"/>
    <cellStyle name="Accent1" xfId="17319" builtinId="29" hidden="1" customBuiltin="1"/>
    <cellStyle name="Accent1" xfId="17352" builtinId="29" hidden="1" customBuiltin="1"/>
    <cellStyle name="Accent1" xfId="17387" builtinId="29" hidden="1" customBuiltin="1"/>
    <cellStyle name="Accent1" xfId="17420" builtinId="29" hidden="1" customBuiltin="1"/>
    <cellStyle name="Accent1" xfId="17438" builtinId="29" hidden="1" customBuiltin="1"/>
    <cellStyle name="Accent1" xfId="17473" builtinId="29" hidden="1" customBuiltin="1"/>
    <cellStyle name="Accent1" xfId="17530" builtinId="29" hidden="1" customBuiltin="1"/>
    <cellStyle name="Accent1" xfId="17297" builtinId="29" hidden="1" customBuiltin="1"/>
    <cellStyle name="Accent1" xfId="17555" builtinId="29" hidden="1" customBuiltin="1"/>
    <cellStyle name="Accent1" xfId="7759" builtinId="29" hidden="1" customBuiltin="1"/>
    <cellStyle name="Accent1" xfId="21046" builtinId="29" hidden="1" customBuiltin="1"/>
    <cellStyle name="Accent1" xfId="23621" builtinId="29" hidden="1" customBuiltin="1"/>
    <cellStyle name="Accent1" xfId="12437" builtinId="29" hidden="1" customBuiltin="1"/>
    <cellStyle name="Accent1" xfId="14869" builtinId="29" hidden="1" customBuiltin="1"/>
    <cellStyle name="Accent1" xfId="28016" builtinId="29" hidden="1" customBuiltin="1"/>
    <cellStyle name="Accent1" xfId="13607" builtinId="29" hidden="1" customBuiltin="1"/>
    <cellStyle name="Accent1" xfId="12259" builtinId="29" hidden="1" customBuiltin="1"/>
    <cellStyle name="Accent1" xfId="25546" builtinId="29" hidden="1" customBuiltin="1"/>
    <cellStyle name="Accent1" xfId="18739" builtinId="29" hidden="1" customBuiltin="1"/>
    <cellStyle name="Accent1" xfId="10783" builtinId="29" hidden="1" customBuiltin="1"/>
    <cellStyle name="Accent1" xfId="26911" builtinId="29" hidden="1" customBuiltin="1"/>
    <cellStyle name="Accent1" xfId="678" builtinId="29" hidden="1" customBuiltin="1"/>
    <cellStyle name="Accent1" xfId="16670" builtinId="29" hidden="1" customBuiltin="1"/>
    <cellStyle name="Accent1" xfId="7215" builtinId="29" hidden="1" customBuiltin="1"/>
    <cellStyle name="Accent1" xfId="3854" builtinId="29" hidden="1" customBuiltin="1"/>
    <cellStyle name="Accent1" xfId="9943" builtinId="29" hidden="1" customBuiltin="1"/>
    <cellStyle name="Accent1" xfId="9996" builtinId="29" hidden="1" customBuiltin="1"/>
    <cellStyle name="Accent1" xfId="9774" builtinId="29" hidden="1" customBuiltin="1"/>
    <cellStyle name="Accent1" xfId="10063" builtinId="29" hidden="1" customBuiltin="1"/>
    <cellStyle name="Accent1" xfId="10092" builtinId="29" hidden="1" customBuiltin="1"/>
    <cellStyle name="Accent1" xfId="10124" builtinId="29" hidden="1" customBuiltin="1"/>
    <cellStyle name="Accent1" xfId="10153" builtinId="29" hidden="1" customBuiltin="1"/>
    <cellStyle name="Accent1" xfId="10053" builtinId="29" hidden="1" customBuiltin="1"/>
    <cellStyle name="Accent1" xfId="10168" builtinId="29" hidden="1" customBuiltin="1"/>
    <cellStyle name="Accent1" xfId="10200" builtinId="29" hidden="1" customBuiltin="1"/>
    <cellStyle name="Accent1" xfId="10226" builtinId="29" hidden="1" customBuiltin="1"/>
    <cellStyle name="Accent1" xfId="10250" builtinId="29" hidden="1" customBuiltin="1"/>
    <cellStyle name="Accent1" xfId="8368" builtinId="29" hidden="1" customBuiltin="1"/>
    <cellStyle name="Accent1" xfId="24346" builtinId="29" hidden="1" customBuiltin="1"/>
    <cellStyle name="Accent1" xfId="15488" builtinId="29" hidden="1" customBuiltin="1"/>
    <cellStyle name="Accent1" xfId="2337" builtinId="29" hidden="1" customBuiltin="1"/>
    <cellStyle name="Accent1" xfId="2358" builtinId="29" hidden="1" customBuiltin="1"/>
    <cellStyle name="Accent1" xfId="2400" builtinId="29" hidden="1" customBuiltin="1"/>
    <cellStyle name="Accent1" xfId="2428" builtinId="29" hidden="1" customBuiltin="1"/>
    <cellStyle name="Accent1" xfId="8839" builtinId="29" hidden="1" customBuiltin="1"/>
    <cellStyle name="Accent1" xfId="8699" builtinId="29" hidden="1" customBuiltin="1"/>
    <cellStyle name="Accent1" xfId="8826" builtinId="29" hidden="1" customBuiltin="1"/>
    <cellStyle name="Accent1" xfId="8888" builtinId="29" hidden="1" customBuiltin="1"/>
    <cellStyle name="Accent1" xfId="8912" builtinId="29" hidden="1" customBuiltin="1"/>
    <cellStyle name="Accent1" xfId="8936" builtinId="29" hidden="1" customBuiltin="1"/>
    <cellStyle name="Accent1" xfId="8690" builtinId="29" hidden="1" customBuiltin="1"/>
    <cellStyle name="Accent1" xfId="8982" builtinId="29" hidden="1" customBuiltin="1"/>
    <cellStyle name="Accent1" xfId="9046" builtinId="29" hidden="1" customBuiltin="1"/>
    <cellStyle name="Accent1" xfId="9104" builtinId="29" hidden="1" customBuiltin="1"/>
    <cellStyle name="Accent1" xfId="9092" builtinId="29" hidden="1" customBuiltin="1"/>
    <cellStyle name="Accent1" xfId="8625" builtinId="29" hidden="1" customBuiltin="1"/>
    <cellStyle name="Accent1" xfId="8648" builtinId="29" hidden="1" customBuiltin="1"/>
    <cellStyle name="Accent1" xfId="8674" builtinId="29" hidden="1" customBuiltin="1"/>
    <cellStyle name="Accent1" xfId="8709" builtinId="29" hidden="1" customBuiltin="1"/>
    <cellStyle name="Accent1" xfId="8739" builtinId="29" hidden="1" customBuiltin="1"/>
    <cellStyle name="Accent1" xfId="8775" builtinId="29" hidden="1" customBuiltin="1"/>
    <cellStyle name="Accent1" xfId="8064" builtinId="29" hidden="1" customBuiltin="1"/>
    <cellStyle name="Accent1" xfId="8108" builtinId="29" hidden="1" customBuiltin="1"/>
    <cellStyle name="Accent1" xfId="8573" builtinId="29" hidden="1" customBuiltin="1"/>
    <cellStyle name="Accent1" xfId="8597" builtinId="29" hidden="1" customBuiltin="1"/>
    <cellStyle name="Accent1" xfId="8020" builtinId="29" hidden="1" customBuiltin="1"/>
    <cellStyle name="Accent1" xfId="8043" builtinId="29" hidden="1" customBuiltin="1"/>
    <cellStyle name="Accent1" xfId="7997" builtinId="29" hidden="1" customBuiltin="1"/>
    <cellStyle name="Accent1" xfId="8971" builtinId="29" hidden="1" customBuiltin="1"/>
    <cellStyle name="Accent1" xfId="1475" builtinId="29" hidden="1" customBuiltin="1"/>
    <cellStyle name="Accent1" xfId="1049" builtinId="29" hidden="1" customBuiltin="1"/>
    <cellStyle name="Accent1" xfId="1925" builtinId="29" hidden="1" customBuiltin="1"/>
    <cellStyle name="Accent1" xfId="2556" builtinId="29" hidden="1" customBuiltin="1"/>
    <cellStyle name="Accent1" xfId="5506" builtinId="29" hidden="1" customBuiltin="1"/>
    <cellStyle name="Accent1" xfId="12457" builtinId="29" hidden="1" customBuiltin="1"/>
    <cellStyle name="Accent1" xfId="19021" builtinId="29" hidden="1" customBuiltin="1"/>
    <cellStyle name="Accent1" xfId="19052" builtinId="29" hidden="1" customBuiltin="1"/>
    <cellStyle name="Accent1" xfId="18949" builtinId="29" hidden="1" customBuiltin="1"/>
    <cellStyle name="Accent1" xfId="19068" builtinId="29" hidden="1" customBuiltin="1"/>
    <cellStyle name="Accent1" xfId="19099" builtinId="29" hidden="1" customBuiltin="1"/>
    <cellStyle name="Accent1" xfId="19171" builtinId="29" hidden="1" customBuiltin="1"/>
    <cellStyle name="Accent1" xfId="19194" builtinId="29" hidden="1" customBuiltin="1"/>
    <cellStyle name="Accent1" xfId="5028" builtinId="29" hidden="1" customBuiltin="1"/>
    <cellStyle name="Accent1" xfId="11629" builtinId="29" hidden="1" customBuiltin="1"/>
    <cellStyle name="Accent1" xfId="8382" builtinId="29" hidden="1" customBuiltin="1"/>
    <cellStyle name="Accent1" xfId="7687" builtinId="29" hidden="1" customBuiltin="1"/>
    <cellStyle name="Accent1" xfId="6181" builtinId="29" hidden="1" customBuiltin="1"/>
    <cellStyle name="Accent1" xfId="17309" builtinId="29" hidden="1" customBuiltin="1"/>
    <cellStyle name="Accent1" xfId="17069" builtinId="29" hidden="1" customBuiltin="1"/>
    <cellStyle name="Accent1" xfId="19093" builtinId="29" hidden="1" customBuiltin="1"/>
    <cellStyle name="Accent1" xfId="14769" builtinId="29" hidden="1" customBuiltin="1"/>
    <cellStyle name="Accent1" xfId="18659" builtinId="29" hidden="1" customBuiltin="1"/>
    <cellStyle name="Accent1" xfId="19128" builtinId="29" hidden="1" customBuiltin="1"/>
    <cellStyle name="Accent1" xfId="6231" builtinId="29" hidden="1" customBuiltin="1"/>
    <cellStyle name="Accent1" xfId="4222" builtinId="29" hidden="1" customBuiltin="1"/>
    <cellStyle name="Accent1" xfId="4300" builtinId="29" hidden="1" customBuiltin="1"/>
    <cellStyle name="Accent1" xfId="17824" builtinId="29" hidden="1" customBuiltin="1"/>
    <cellStyle name="Accent1" xfId="17280" builtinId="29" hidden="1" customBuiltin="1"/>
    <cellStyle name="Accent1" xfId="19258" builtinId="29" hidden="1" customBuiltin="1"/>
    <cellStyle name="Accent1" xfId="19295" builtinId="29" hidden="1" customBuiltin="1"/>
    <cellStyle name="Accent1" xfId="19330" builtinId="29" hidden="1" customBuiltin="1"/>
    <cellStyle name="Accent1" xfId="14419" builtinId="29" hidden="1" customBuiltin="1"/>
    <cellStyle name="Accent1" xfId="19393" builtinId="29" hidden="1" customBuiltin="1"/>
    <cellStyle name="Accent1" xfId="19426" builtinId="29" hidden="1" customBuiltin="1"/>
    <cellStyle name="Accent1" xfId="19461" builtinId="29" hidden="1" customBuiltin="1"/>
    <cellStyle name="Accent1" xfId="19524" builtinId="29" hidden="1" customBuiltin="1"/>
    <cellStyle name="Accent1" xfId="19382" builtinId="29" hidden="1" customBuiltin="1"/>
    <cellStyle name="Accent1" xfId="19545" builtinId="29" hidden="1" customBuiltin="1"/>
    <cellStyle name="Accent1" xfId="19616" builtinId="29" hidden="1" customBuiltin="1"/>
    <cellStyle name="Accent1" xfId="19580" builtinId="29" hidden="1" customBuiltin="1"/>
    <cellStyle name="Accent1" xfId="19147" builtinId="29" hidden="1" customBuiltin="1"/>
    <cellStyle name="Accent1" xfId="9013" builtinId="29" hidden="1" customBuiltin="1"/>
    <cellStyle name="Accent1" xfId="9783" builtinId="29" hidden="1" customBuiltin="1"/>
    <cellStyle name="Accent1" xfId="21796" builtinId="29" hidden="1" customBuiltin="1"/>
    <cellStyle name="Accent1" xfId="23525" builtinId="29" hidden="1" customBuiltin="1"/>
    <cellStyle name="Accent1" xfId="23865" builtinId="29" hidden="1" customBuiltin="1"/>
    <cellStyle name="Accent1" xfId="16513" builtinId="29" hidden="1" customBuiltin="1"/>
    <cellStyle name="Accent1" xfId="15009" builtinId="29" hidden="1" customBuiltin="1"/>
    <cellStyle name="Accent1" xfId="28240" builtinId="29" hidden="1" customBuiltin="1"/>
    <cellStyle name="Accent1" xfId="12531" builtinId="29" hidden="1" customBuiltin="1"/>
    <cellStyle name="Accent1" xfId="26301" builtinId="29" hidden="1" customBuiltin="1"/>
    <cellStyle name="Accent1" xfId="3401" builtinId="29" hidden="1" customBuiltin="1"/>
    <cellStyle name="Accent1" xfId="16245" builtinId="29" hidden="1" customBuiltin="1"/>
    <cellStyle name="Accent1" xfId="17308" builtinId="29" hidden="1" customBuiltin="1"/>
    <cellStyle name="Accent1" xfId="5092" builtinId="29" hidden="1" customBuiltin="1"/>
    <cellStyle name="Accent1" xfId="11594" builtinId="29" hidden="1" customBuiltin="1"/>
    <cellStyle name="Accent1" xfId="11581" builtinId="29" hidden="1" customBuiltin="1"/>
    <cellStyle name="Accent1" xfId="11641" builtinId="29" hidden="1" customBuiltin="1"/>
    <cellStyle name="Accent1" xfId="11667" builtinId="29" hidden="1" customBuiltin="1"/>
    <cellStyle name="Accent1" xfId="11694" builtinId="29" hidden="1" customBuiltin="1"/>
    <cellStyle name="Accent1" xfId="11726" builtinId="29" hidden="1" customBuiltin="1"/>
    <cellStyle name="Accent1" xfId="11768" builtinId="29" hidden="1" customBuiltin="1"/>
    <cellStyle name="Accent1" xfId="11832" builtinId="29" hidden="1" customBuiltin="1"/>
    <cellStyle name="Accent1" xfId="11863" builtinId="29" hidden="1" customBuiltin="1"/>
    <cellStyle name="Accent1" xfId="11890" builtinId="29" hidden="1" customBuiltin="1"/>
    <cellStyle name="Accent1" xfId="11757" builtinId="29" hidden="1" customBuiltin="1"/>
    <cellStyle name="Accent1" xfId="10975" builtinId="29" hidden="1" customBuiltin="1"/>
    <cellStyle name="Accent1" xfId="10460" builtinId="29" hidden="1" customBuiltin="1"/>
    <cellStyle name="Accent1" xfId="25220" builtinId="29" hidden="1" customBuiltin="1"/>
    <cellStyle name="Accent1" xfId="1756" builtinId="29" hidden="1" customBuiltin="1"/>
    <cellStyle name="Accent1" xfId="1778" builtinId="29" hidden="1" customBuiltin="1"/>
    <cellStyle name="Accent1" xfId="1821" builtinId="29" hidden="1" customBuiltin="1"/>
    <cellStyle name="Accent1" xfId="1846" builtinId="29" hidden="1" customBuiltin="1"/>
    <cellStyle name="Accent1" xfId="593" builtinId="29" hidden="1" customBuiltin="1"/>
    <cellStyle name="Accent1" xfId="397" builtinId="29" hidden="1" customBuiltin="1"/>
    <cellStyle name="Accent1" xfId="644" builtinId="29" hidden="1" customBuiltin="1"/>
    <cellStyle name="Accent1" xfId="716" builtinId="29" hidden="1" customBuiltin="1"/>
    <cellStyle name="Accent1" xfId="751" builtinId="29" hidden="1" customBuiltin="1"/>
    <cellStyle name="Accent1" xfId="785" builtinId="29" hidden="1" customBuiltin="1"/>
    <cellStyle name="Accent1" xfId="771" builtinId="29" hidden="1" customBuiltin="1"/>
    <cellStyle name="Accent1" xfId="847" builtinId="29" hidden="1" customBuiltin="1"/>
    <cellStyle name="Accent1" xfId="918" builtinId="29" hidden="1" customBuiltin="1"/>
    <cellStyle name="Accent1" xfId="981" builtinId="29" hidden="1" customBuiltin="1"/>
    <cellStyle name="Accent1" xfId="296" builtinId="29" hidden="1" customBuiltin="1"/>
    <cellStyle name="Accent1" xfId="330" builtinId="29" hidden="1" customBuiltin="1"/>
    <cellStyle name="Accent1" xfId="365" builtinId="29" hidden="1" customBuiltin="1"/>
    <cellStyle name="Accent1" xfId="487" builtinId="29" hidden="1" customBuiltin="1"/>
    <cellStyle name="Accent1" xfId="523" builtinId="29" hidden="1" customBuiltin="1"/>
    <cellStyle name="Accent1" xfId="559" builtinId="29" hidden="1" customBuiltin="1"/>
    <cellStyle name="Accent1" xfId="146" builtinId="29" hidden="1" customBuiltin="1"/>
    <cellStyle name="Accent1" xfId="188" builtinId="29" hidden="1" customBuiltin="1"/>
    <cellStyle name="Accent1" xfId="11799" builtinId="29" hidden="1" customBuiltin="1"/>
    <cellStyle name="Accent1" xfId="2025" builtinId="29" hidden="1" customBuiltin="1"/>
    <cellStyle name="Accent1" xfId="17502" builtinId="29" hidden="1" customBuiltin="1"/>
    <cellStyle name="Accent1" xfId="5426" builtinId="29" hidden="1" customBuiltin="1"/>
    <cellStyle name="Accent1" xfId="24284" builtinId="29" hidden="1" customBuiltin="1"/>
    <cellStyle name="Accent1" xfId="25640" builtinId="29" hidden="1" customBuiltin="1"/>
    <cellStyle name="Accent1" xfId="25714" builtinId="29" hidden="1" customBuiltin="1"/>
    <cellStyle name="Accent1" xfId="25749" builtinId="29" hidden="1" customBuiltin="1"/>
    <cellStyle name="Accent1" xfId="6132" builtinId="29" hidden="1" customBuiltin="1"/>
    <cellStyle name="Accent1" xfId="10029" builtinId="29" hidden="1" customBuiltin="1"/>
    <cellStyle name="Accent1" xfId="9342" builtinId="29" hidden="1" customBuiltin="1"/>
    <cellStyle name="Accent1" xfId="4976" builtinId="29" hidden="1" customBuiltin="1"/>
    <cellStyle name="Accent1" xfId="5371" builtinId="29" hidden="1" customBuiltin="1"/>
    <cellStyle name="Accent1" xfId="9414" builtinId="29" hidden="1" customBuiltin="1"/>
    <cellStyle name="Accent1" xfId="11018" builtinId="29" hidden="1" customBuiltin="1"/>
    <cellStyle name="Accent1" xfId="11044" builtinId="29" hidden="1" customBuiltin="1"/>
    <cellStyle name="Accent1" xfId="11075" builtinId="29" hidden="1" customBuiltin="1"/>
    <cellStyle name="Accent1" xfId="11102" builtinId="29" hidden="1" customBuiltin="1"/>
    <cellStyle name="Accent1" xfId="11173" builtinId="29" hidden="1" customBuiltin="1"/>
    <cellStyle name="Accent1" xfId="11240" builtinId="29" hidden="1" customBuiltin="1"/>
    <cellStyle name="Accent1" xfId="11307" builtinId="29" hidden="1" customBuiltin="1"/>
    <cellStyle name="Accent1" xfId="4881" builtinId="29" hidden="1" customBuiltin="1"/>
    <cellStyle name="Accent1" xfId="4996" builtinId="29" hidden="1" customBuiltin="1"/>
    <cellStyle name="Accent1" xfId="4885" builtinId="29" hidden="1" customBuiltin="1"/>
    <cellStyle name="Accent1" xfId="5099" builtinId="29" hidden="1" customBuiltin="1"/>
    <cellStyle name="Accent1" xfId="5243" builtinId="29" hidden="1" customBuiltin="1"/>
    <cellStyle name="Accent1" xfId="4365" builtinId="29" hidden="1" customBuiltin="1"/>
    <cellStyle name="Accent1" xfId="3890" builtinId="29" hidden="1" customBuiltin="1"/>
    <cellStyle name="Accent1" xfId="4385" builtinId="29" hidden="1" customBuiltin="1"/>
    <cellStyle name="Accent1" xfId="4382" builtinId="29" hidden="1" customBuiltin="1"/>
    <cellStyle name="Accent1" xfId="5490" builtinId="29" hidden="1" customBuiltin="1"/>
    <cellStyle name="Accent1" xfId="5001" builtinId="29" hidden="1" customBuiltin="1"/>
    <cellStyle name="Accent1" xfId="6215" builtinId="29" hidden="1" customBuiltin="1"/>
    <cellStyle name="Accent1" xfId="5148" builtinId="29" hidden="1" customBuiltin="1"/>
    <cellStyle name="Accent1" xfId="5219" builtinId="29" hidden="1" customBuiltin="1"/>
    <cellStyle name="Accent1" xfId="11276" builtinId="29" hidden="1" customBuiltin="1"/>
    <cellStyle name="Accent1" xfId="25678" builtinId="29" hidden="1" customBuiltin="1"/>
    <cellStyle name="Accent1" xfId="27470" builtinId="29" hidden="1" customBuiltin="1"/>
    <cellStyle name="Accent1" xfId="27188" builtinId="29" hidden="1" customBuiltin="1"/>
    <cellStyle name="Accent1" xfId="13310" builtinId="29" hidden="1" customBuiltin="1"/>
    <cellStyle name="Accent1" xfId="16413" builtinId="29" hidden="1" customBuiltin="1"/>
    <cellStyle name="Accent1" xfId="25930" builtinId="29" hidden="1" customBuiltin="1"/>
    <cellStyle name="Accent1" xfId="9695" builtinId="29" hidden="1" customBuiltin="1"/>
    <cellStyle name="Accent1" xfId="9125" builtinId="29" hidden="1" customBuiltin="1"/>
    <cellStyle name="Accent1" xfId="28345" builtinId="29" hidden="1" customBuiltin="1"/>
    <cellStyle name="Accent1" xfId="28367" builtinId="29" hidden="1" customBuiltin="1"/>
    <cellStyle name="Accent1" xfId="28409" builtinId="29" hidden="1" customBuiltin="1"/>
    <cellStyle name="Accent1" xfId="28430" builtinId="29" hidden="1" customBuiltin="1"/>
    <cellStyle name="Accent1" xfId="28111" builtinId="29" hidden="1" customBuiltin="1"/>
    <cellStyle name="Accent1" xfId="27210" builtinId="29" hidden="1" customBuiltin="1"/>
    <cellStyle name="Accent1" xfId="26924" builtinId="29" hidden="1" customBuiltin="1"/>
    <cellStyle name="Accent1" xfId="26389" builtinId="29" hidden="1" customBuiltin="1"/>
    <cellStyle name="Accent1" xfId="25999" builtinId="29" hidden="1" customBuiltin="1"/>
    <cellStyle name="Accent1" xfId="24234" builtinId="29" hidden="1" customBuiltin="1"/>
    <cellStyle name="Accent1" xfId="14476" builtinId="29" hidden="1" customBuiltin="1"/>
    <cellStyle name="Accent1" xfId="13909" builtinId="29" hidden="1" customBuiltin="1"/>
    <cellStyle name="Accent1" xfId="13956" builtinId="29" hidden="1" customBuiltin="1"/>
    <cellStyle name="Accent1" xfId="14337" builtinId="29" hidden="1" customBuiltin="1"/>
    <cellStyle name="Accent1" xfId="14359" builtinId="29" hidden="1" customBuiltin="1"/>
    <cellStyle name="Accent1" xfId="14381" builtinId="29" hidden="1" customBuiltin="1"/>
    <cellStyle name="Accent1" xfId="14444" builtinId="29" hidden="1" customBuiltin="1"/>
    <cellStyle name="Accent1" xfId="14845" builtinId="29" hidden="1" customBuiltin="1"/>
    <cellStyle name="Accent1" xfId="14897" builtinId="29" hidden="1" customBuiltin="1"/>
    <cellStyle name="Accent1" xfId="14920" builtinId="29" hidden="1" customBuiltin="1"/>
    <cellStyle name="Accent1" xfId="14944" builtinId="29" hidden="1" customBuiltin="1"/>
    <cellStyle name="Accent1" xfId="14806" builtinId="29" hidden="1" customBuiltin="1"/>
    <cellStyle name="Accent1" xfId="14979" builtinId="29" hidden="1" customBuiltin="1"/>
    <cellStyle name="Accent1" xfId="15044" builtinId="29" hidden="1" customBuiltin="1"/>
    <cellStyle name="Accent1" xfId="15076" builtinId="29" hidden="1" customBuiltin="1"/>
    <cellStyle name="Accent1" xfId="15108" builtinId="29" hidden="1" customBuiltin="1"/>
    <cellStyle name="Accent1" xfId="14968" builtinId="29" hidden="1" customBuiltin="1"/>
    <cellStyle name="Accent1" xfId="15095" builtinId="29" hidden="1" customBuiltin="1"/>
    <cellStyle name="Accent1" xfId="15129" builtinId="29" hidden="1" customBuiltin="1"/>
    <cellStyle name="Accent1" xfId="15156" builtinId="29" hidden="1" customBuiltin="1"/>
    <cellStyle name="Accent1" xfId="15180" builtinId="29" hidden="1" customBuiltin="1"/>
    <cellStyle name="Accent1" xfId="15204" builtinId="29" hidden="1" customBuiltin="1"/>
    <cellStyle name="Accent1" xfId="14959" builtinId="29" hidden="1" customBuiltin="1"/>
    <cellStyle name="Accent1" xfId="15308" builtinId="29" hidden="1" customBuiltin="1"/>
    <cellStyle name="Accent1" xfId="15339" builtinId="29" hidden="1" customBuiltin="1"/>
    <cellStyle name="Accent1" xfId="15366" builtinId="29" hidden="1" customBuiltin="1"/>
    <cellStyle name="Accent1" xfId="15237" builtinId="29" hidden="1" customBuiltin="1"/>
    <cellStyle name="Accent1" xfId="15354" builtinId="29" hidden="1" customBuiltin="1"/>
    <cellStyle name="Accent1" xfId="15385" builtinId="29" hidden="1" customBuiltin="1"/>
    <cellStyle name="Accent1" xfId="15434" builtinId="29" hidden="1" customBuiltin="1"/>
    <cellStyle name="Accent1" xfId="15459" builtinId="29" hidden="1" customBuiltin="1"/>
    <cellStyle name="Accent1" xfId="15525" builtinId="29" hidden="1" customBuiltin="1"/>
    <cellStyle name="Accent1" xfId="15586" builtinId="29" hidden="1" customBuiltin="1"/>
    <cellStyle name="Accent1" xfId="15554" builtinId="29" hidden="1" customBuiltin="1"/>
    <cellStyle name="Accent1" xfId="14402" builtinId="29" hidden="1" customBuiltin="1"/>
    <cellStyle name="Accent1" xfId="28071" builtinId="29" hidden="1" customBuiltin="1"/>
    <cellStyle name="Accent1" xfId="20871" builtinId="29" hidden="1" customBuiltin="1"/>
    <cellStyle name="Accent1" xfId="19887" builtinId="29" hidden="1" customBuiltin="1"/>
    <cellStyle name="Accent1" xfId="18676" builtinId="29" hidden="1" customBuiltin="1"/>
    <cellStyle name="Accent1" xfId="17980" builtinId="29" hidden="1" customBuiltin="1"/>
    <cellStyle name="Accent1" xfId="15668" builtinId="29" hidden="1" customBuiltin="1"/>
    <cellStyle name="Accent1" xfId="14122" builtinId="29" hidden="1" customBuiltin="1"/>
    <cellStyle name="Accent1" xfId="7169" builtinId="29" hidden="1" customBuiltin="1"/>
    <cellStyle name="Accent1" xfId="3987" builtinId="29" hidden="1" customBuiltin="1"/>
    <cellStyle name="Accent1" xfId="9921" builtinId="29" hidden="1" customBuiltin="1"/>
    <cellStyle name="Accent1" xfId="4619" builtinId="29" hidden="1" customBuiltin="1"/>
    <cellStyle name="Accent1" xfId="12687" builtinId="29" hidden="1" customBuiltin="1"/>
    <cellStyle name="Accent1" xfId="11935" builtinId="29" hidden="1" customBuiltin="1"/>
    <cellStyle name="Accent1" xfId="22903" builtinId="29" hidden="1" customBuiltin="1"/>
    <cellStyle name="Accent1" xfId="22943" builtinId="29" hidden="1" customBuiltin="1"/>
    <cellStyle name="Accent1" xfId="23021" builtinId="29" hidden="1" customBuiltin="1"/>
    <cellStyle name="Accent1" xfId="23056" builtinId="29" hidden="1" customBuiltin="1"/>
    <cellStyle name="Accent1" xfId="23089" builtinId="29" hidden="1" customBuiltin="1"/>
    <cellStyle name="Accent1" xfId="23119" builtinId="29" hidden="1" customBuiltin="1"/>
    <cellStyle name="Accent1" xfId="23140" builtinId="29" hidden="1" customBuiltin="1"/>
    <cellStyle name="Accent1" xfId="23175" builtinId="29" hidden="1" customBuiltin="1"/>
    <cellStyle name="Accent1" xfId="23211" builtinId="29" hidden="1" customBuiltin="1"/>
    <cellStyle name="Accent1" xfId="23245" builtinId="29" hidden="1" customBuiltin="1"/>
    <cellStyle name="Accent1" xfId="23280" builtinId="29" hidden="1" customBuiltin="1"/>
    <cellStyle name="Accent1" xfId="23348" builtinId="29" hidden="1" customBuiltin="1"/>
    <cellStyle name="Accent1" xfId="23369" builtinId="29" hidden="1" customBuiltin="1"/>
    <cellStyle name="Accent1" xfId="23414" builtinId="29" hidden="1" customBuiltin="1"/>
    <cellStyle name="Accent1" xfId="23435" builtinId="29" hidden="1" customBuiltin="1"/>
    <cellStyle name="Accent1" xfId="23466" builtinId="29" hidden="1" customBuiltin="1"/>
    <cellStyle name="Accent1" xfId="23661" builtinId="29" hidden="1" customBuiltin="1"/>
    <cellStyle name="Accent1" xfId="23683" builtinId="29" hidden="1" customBuiltin="1"/>
    <cellStyle name="Accent1" xfId="23709" builtinId="29" hidden="1" customBuiltin="1"/>
    <cellStyle name="Accent1" xfId="23735" builtinId="29" hidden="1" customBuiltin="1"/>
    <cellStyle name="Accent1" xfId="23799" builtinId="29" hidden="1" customBuiltin="1"/>
    <cellStyle name="Accent1" xfId="11205" builtinId="29" hidden="1" customBuiltin="1"/>
    <cellStyle name="Accent1" xfId="16298" builtinId="29" hidden="1" customBuiltin="1"/>
    <cellStyle name="Accent1" xfId="16444" builtinId="29" hidden="1" customBuiltin="1"/>
    <cellStyle name="Accent1" xfId="28059" builtinId="29" hidden="1" customBuiltin="1"/>
    <cellStyle name="Accent1" xfId="26410" builtinId="29" hidden="1" customBuiltin="1"/>
    <cellStyle name="Accent1" xfId="26432" builtinId="29" hidden="1" customBuiltin="1"/>
    <cellStyle name="Accent1" xfId="26454" builtinId="29" hidden="1" customBuiltin="1"/>
    <cellStyle name="Accent1" xfId="26475" builtinId="29" hidden="1" customBuiltin="1"/>
    <cellStyle name="Accent1" xfId="26679" builtinId="29" hidden="1" customBuiltin="1"/>
    <cellStyle name="Accent1" xfId="26700" builtinId="29" hidden="1" customBuiltin="1"/>
    <cellStyle name="Accent1" xfId="26723" builtinId="29" hidden="1" customBuiltin="1"/>
    <cellStyle name="Accent1" xfId="26766" builtinId="29" hidden="1" customBuiltin="1"/>
    <cellStyle name="Accent1" xfId="26643" builtinId="29" hidden="1" customBuiltin="1"/>
    <cellStyle name="Accent1" xfId="26799" builtinId="29" hidden="1" customBuiltin="1"/>
    <cellStyle name="Accent1" xfId="26828" builtinId="29" hidden="1" customBuiltin="1"/>
    <cellStyle name="Accent1" xfId="26863" builtinId="29" hidden="1" customBuiltin="1"/>
    <cellStyle name="Accent1" xfId="8085" builtinId="29" hidden="1" customBuiltin="1"/>
    <cellStyle name="Accent1" xfId="13343" builtinId="29" hidden="1" customBuiltin="1"/>
    <cellStyle name="Accent1" xfId="13378" builtinId="29" hidden="1" customBuiltin="1"/>
    <cellStyle name="Accent1" xfId="13411" builtinId="29" hidden="1" customBuiltin="1"/>
    <cellStyle name="Accent1" xfId="13441" builtinId="29" hidden="1" customBuiltin="1"/>
    <cellStyle name="Accent1" xfId="13299" builtinId="29" hidden="1" customBuiltin="1"/>
    <cellStyle name="Accent1" xfId="13428" builtinId="29" hidden="1" customBuiltin="1"/>
    <cellStyle name="Accent1" xfId="13497" builtinId="29" hidden="1" customBuiltin="1"/>
    <cellStyle name="Accent1" xfId="25550" builtinId="29" hidden="1" customBuiltin="1"/>
    <cellStyle name="Accent1" xfId="26780" builtinId="29" hidden="1" customBuiltin="1"/>
    <cellStyle name="Accent1" xfId="27054" builtinId="29" hidden="1" customBuiltin="1"/>
    <cellStyle name="Accent1" xfId="27082" builtinId="29" hidden="1" customBuiltin="1"/>
    <cellStyle name="Accent1" xfId="27114" builtinId="29" hidden="1" customBuiltin="1"/>
    <cellStyle name="Accent1" xfId="27170" builtinId="29" hidden="1" customBuiltin="1"/>
    <cellStyle name="Accent1" xfId="27044" builtinId="29" hidden="1" customBuiltin="1"/>
    <cellStyle name="Accent1" xfId="27158" builtinId="29" hidden="1" customBuiltin="1"/>
    <cellStyle name="Accent1" xfId="27232" builtinId="29" hidden="1" customBuiltin="1"/>
    <cellStyle name="Accent1" xfId="27253" builtinId="29" hidden="1" customBuiltin="1"/>
    <cellStyle name="Accent1" xfId="27278" builtinId="29" hidden="1" customBuiltin="1"/>
    <cellStyle name="Accent1" xfId="27314" builtinId="29" hidden="1" customBuiltin="1"/>
    <cellStyle name="Accent1" xfId="27342" builtinId="29" hidden="1" customBuiltin="1"/>
    <cellStyle name="Accent1" xfId="11294" builtinId="29" hidden="1" customBuiltin="1"/>
    <cellStyle name="Accent1" xfId="11328" builtinId="29" hidden="1" customBuiltin="1"/>
    <cellStyle name="Accent1" xfId="11360" builtinId="29" hidden="1" customBuiltin="1"/>
    <cellStyle name="Accent1" xfId="11390" builtinId="29" hidden="1" customBuiltin="1"/>
    <cellStyle name="Accent1" xfId="11416" builtinId="29" hidden="1" customBuiltin="1"/>
    <cellStyle name="Accent1" xfId="11149" builtinId="29" hidden="1" customBuiltin="1"/>
    <cellStyle name="Accent1" xfId="11470" builtinId="29" hidden="1" customBuiltin="1"/>
    <cellStyle name="Accent1" xfId="11501" builtinId="29" hidden="1" customBuiltin="1"/>
    <cellStyle name="Accent1" xfId="11566" builtinId="29" hidden="1" customBuiltin="1"/>
    <cellStyle name="Accent1" xfId="16149" builtinId="29" hidden="1" customBuiltin="1"/>
    <cellStyle name="Accent1" xfId="27513" builtinId="29" hidden="1" customBuiltin="1"/>
    <cellStyle name="Accent1" xfId="27534" builtinId="29" hidden="1" customBuiltin="1"/>
    <cellStyle name="Accent1" xfId="26579" builtinId="29" hidden="1" customBuiltin="1"/>
    <cellStyle name="Accent1" xfId="26595" builtinId="29" hidden="1" customBuiltin="1"/>
    <cellStyle name="Accent1" xfId="26592" builtinId="29" hidden="1" customBuiltin="1"/>
    <cellStyle name="Accent1" xfId="26487" builtinId="29" hidden="1" customBuiltin="1"/>
    <cellStyle name="Accent1" xfId="27587" builtinId="29" hidden="1" customBuiltin="1"/>
    <cellStyle name="Accent1" xfId="27608" builtinId="29" hidden="1" customBuiltin="1"/>
    <cellStyle name="Accent1" xfId="27652" builtinId="29" hidden="1" customBuiltin="1"/>
    <cellStyle name="Accent1" xfId="27673" builtinId="29" hidden="1" customBuiltin="1"/>
    <cellStyle name="Accent1" xfId="27553" builtinId="29" hidden="1" customBuiltin="1"/>
    <cellStyle name="Accent1" xfId="27705" builtinId="29" hidden="1" customBuiltin="1"/>
    <cellStyle name="Accent1" xfId="27734" builtinId="29" hidden="1" customBuiltin="1"/>
    <cellStyle name="Accent1" xfId="9718" builtinId="29" hidden="1" customBuiltin="1"/>
    <cellStyle name="Accent1" xfId="9739" builtinId="29" hidden="1" customBuiltin="1"/>
    <cellStyle name="Accent1" xfId="9760" builtinId="29" hidden="1" customBuiltin="1"/>
    <cellStyle name="Accent1" xfId="9637" builtinId="29" hidden="1" customBuiltin="1"/>
    <cellStyle name="Accent1" xfId="9794" builtinId="29" hidden="1" customBuiltin="1"/>
    <cellStyle name="Accent1" xfId="9824" builtinId="29" hidden="1" customBuiltin="1"/>
    <cellStyle name="Accent1" xfId="9859" builtinId="29" hidden="1" customBuiltin="1"/>
    <cellStyle name="Accent1" xfId="9890" builtinId="29" hidden="1" customBuiltin="1"/>
    <cellStyle name="Accent1" xfId="9908" builtinId="29" hidden="1" customBuiltin="1"/>
    <cellStyle name="Accent1" xfId="11129" builtinId="29" hidden="1" customBuiltin="1"/>
    <cellStyle name="Accent1" xfId="5541" builtinId="29" hidden="1" customBuiltin="1"/>
    <cellStyle name="Accent1" xfId="25845" builtinId="29" hidden="1" customBuiltin="1"/>
    <cellStyle name="Accent1" xfId="25880" builtinId="29" hidden="1" customBuiltin="1"/>
    <cellStyle name="Accent1" xfId="25943" builtinId="29" hidden="1" customBuiltin="1"/>
    <cellStyle name="Accent1" xfId="25801" builtinId="29" hidden="1" customBuiltin="1"/>
    <cellStyle name="Accent1" xfId="25964" builtinId="29" hidden="1" customBuiltin="1"/>
    <cellStyle name="Accent1" xfId="26035" builtinId="29" hidden="1" customBuiltin="1"/>
    <cellStyle name="Accent1" xfId="26069" builtinId="29" hidden="1" customBuiltin="1"/>
    <cellStyle name="Accent1" xfId="26106" builtinId="29" hidden="1" customBuiltin="1"/>
    <cellStyle name="Accent1" xfId="26172" builtinId="29" hidden="1" customBuiltin="1"/>
    <cellStyle name="Accent1" xfId="26204" builtinId="29" hidden="1" customBuiltin="1"/>
    <cellStyle name="Accent1" xfId="26234" builtinId="29" hidden="1" customBuiltin="1"/>
    <cellStyle name="Accent1" xfId="26261" builtinId="29" hidden="1" customBuiltin="1"/>
    <cellStyle name="Accent1" xfId="26133" builtinId="29" hidden="1" customBuiltin="1"/>
    <cellStyle name="Accent1" xfId="16016" builtinId="29" hidden="1" customBuiltin="1"/>
    <cellStyle name="Accent1" xfId="16337" builtinId="29" hidden="1" customBuiltin="1"/>
    <cellStyle name="Accent1" xfId="16369" builtinId="29" hidden="1" customBuiltin="1"/>
    <cellStyle name="Accent1" xfId="16398" builtinId="29" hidden="1" customBuiltin="1"/>
    <cellStyle name="Accent1" xfId="16425" builtinId="29" hidden="1" customBuiltin="1"/>
    <cellStyle name="Accent1" xfId="8125" builtinId="29" hidden="1" customBuiltin="1"/>
    <cellStyle name="Accent1" xfId="16162" builtinId="29" hidden="1" customBuiltin="1"/>
    <cellStyle name="Accent1" xfId="15410" builtinId="29" hidden="1" customBuiltin="1"/>
    <cellStyle name="Accent1" xfId="14316" builtinId="29" hidden="1" customBuiltin="1"/>
    <cellStyle name="Accent1" xfId="9257" builtinId="29" hidden="1" customBuiltin="1"/>
    <cellStyle name="Accent1" xfId="9377" builtinId="29" hidden="1" customBuiltin="1"/>
    <cellStyle name="Accent1" xfId="9434" builtinId="29" hidden="1" customBuiltin="1"/>
    <cellStyle name="Accent1" xfId="9459" builtinId="29" hidden="1" customBuiltin="1"/>
    <cellStyle name="Accent1" xfId="9483" builtinId="29" hidden="1" customBuiltin="1"/>
    <cellStyle name="Accent1" xfId="9507" builtinId="29" hidden="1" customBuiltin="1"/>
    <cellStyle name="Accent1" xfId="8437" builtinId="29" hidden="1" customBuiltin="1"/>
    <cellStyle name="Accent1" xfId="8288" builtinId="29" hidden="1" customBuiltin="1"/>
    <cellStyle name="Accent1" xfId="8429" builtinId="29" hidden="1" customBuiltin="1"/>
    <cellStyle name="Accent1" xfId="8094" builtinId="29" hidden="1" customBuiltin="1"/>
    <cellStyle name="Accent1" xfId="9674" builtinId="29" hidden="1" customBuiltin="1"/>
    <cellStyle name="Accent1" xfId="22833" builtinId="29" hidden="1" customBuiltin="1"/>
    <cellStyle name="Accent1" xfId="4795" builtinId="29" hidden="1" customBuiltin="1"/>
    <cellStyle name="Accent1" xfId="21045" builtinId="29" hidden="1" customBuiltin="1"/>
    <cellStyle name="Accent1" xfId="20140" builtinId="29" hidden="1" customBuiltin="1"/>
    <cellStyle name="Accent1" xfId="17770" builtinId="29" hidden="1" customBuiltin="1"/>
    <cellStyle name="Accent1" xfId="18842" builtinId="29" hidden="1" customBuiltin="1"/>
    <cellStyle name="Accent1" xfId="17451" builtinId="29" hidden="1" customBuiltin="1"/>
    <cellStyle name="Accent1" xfId="25297" builtinId="29" hidden="1" customBuiltin="1"/>
    <cellStyle name="Accent1" xfId="25273" builtinId="29" hidden="1" customBuiltin="1"/>
    <cellStyle name="Accent1" xfId="23523" builtinId="29" hidden="1" customBuiltin="1"/>
    <cellStyle name="Accent1" xfId="23928" builtinId="29" hidden="1" customBuiltin="1"/>
    <cellStyle name="Accent1" xfId="25105" builtinId="29" hidden="1" customBuiltin="1"/>
    <cellStyle name="Accent1" xfId="25250" builtinId="29" hidden="1" customBuiltin="1"/>
    <cellStyle name="Accent1" xfId="25232" builtinId="29" hidden="1" customBuiltin="1"/>
    <cellStyle name="Accent1 2" xfId="34067" xr:uid="{87D67127-81C5-4A44-B867-EB7193C33380}"/>
    <cellStyle name="Accent2" xfId="21124" builtinId="33" hidden="1" customBuiltin="1"/>
    <cellStyle name="Accent2" xfId="21162" builtinId="33" hidden="1" customBuiltin="1"/>
    <cellStyle name="Accent2" xfId="21193" builtinId="33" hidden="1" customBuiltin="1"/>
    <cellStyle name="Accent2" xfId="21225" builtinId="33" hidden="1" customBuiltin="1"/>
    <cellStyle name="Accent2" xfId="21256" builtinId="33" hidden="1" customBuiltin="1"/>
    <cellStyle name="Accent2" xfId="21283" builtinId="33" hidden="1" customBuiltin="1"/>
    <cellStyle name="Accent2" xfId="21109" builtinId="33" hidden="1" customBuiltin="1"/>
    <cellStyle name="Accent2" xfId="21137" builtinId="33" hidden="1" customBuiltin="1"/>
    <cellStyle name="Accent2" xfId="21301" builtinId="33" hidden="1" customBuiltin="1"/>
    <cellStyle name="Accent2" xfId="21325" builtinId="33" hidden="1" customBuiltin="1"/>
    <cellStyle name="Accent2" xfId="21351" builtinId="33" hidden="1" customBuiltin="1"/>
    <cellStyle name="Accent2" xfId="21374" builtinId="33" hidden="1" customBuiltin="1"/>
    <cellStyle name="Accent2" xfId="20284" builtinId="33" hidden="1" customBuiltin="1"/>
    <cellStyle name="Accent2" xfId="20377" builtinId="33" hidden="1" customBuiltin="1"/>
    <cellStyle name="Accent2" xfId="20308" builtinId="33" hidden="1" customBuiltin="1"/>
    <cellStyle name="Accent2" xfId="20291" builtinId="33" hidden="1" customBuiltin="1"/>
    <cellStyle name="Accent2" xfId="20379" builtinId="33" hidden="1" customBuiltin="1"/>
    <cellStyle name="Accent2" xfId="3247" builtinId="33" hidden="1" customBuiltin="1"/>
    <cellStyle name="Accent2" xfId="5347" builtinId="33" hidden="1" customBuiltin="1"/>
    <cellStyle name="Accent2" xfId="23504" builtinId="33" hidden="1" customBuiltin="1"/>
    <cellStyle name="Accent2" xfId="1297" builtinId="33" hidden="1" customBuiltin="1"/>
    <cellStyle name="Accent2" xfId="1479" builtinId="33" hidden="1" customBuiltin="1"/>
    <cellStyle name="Accent2" xfId="1514" builtinId="33" hidden="1" customBuiltin="1"/>
    <cellStyle name="Accent2" xfId="1550" builtinId="33" hidden="1" customBuiltin="1"/>
    <cellStyle name="Accent2" xfId="1584" builtinId="33" hidden="1" customBuiltin="1"/>
    <cellStyle name="Accent2" xfId="1619" builtinId="33" hidden="1" customBuiltin="1"/>
    <cellStyle name="Accent2" xfId="1737" builtinId="33" hidden="1" customBuiltin="1"/>
    <cellStyle name="Accent2" xfId="2027" builtinId="33" hidden="1" customBuiltin="1"/>
    <cellStyle name="Accent2" xfId="2048" builtinId="33" hidden="1" customBuiltin="1"/>
    <cellStyle name="Accent2" xfId="2071" builtinId="33" hidden="1" customBuiltin="1"/>
    <cellStyle name="Accent2" xfId="2093" builtinId="33" hidden="1" customBuiltin="1"/>
    <cellStyle name="Accent2" xfId="25572" builtinId="33" hidden="1" customBuiltin="1"/>
    <cellStyle name="Accent2" xfId="18402" builtinId="33" hidden="1" customBuiltin="1"/>
    <cellStyle name="Accent2" xfId="18434" builtinId="33" hidden="1" customBuiltin="1"/>
    <cellStyle name="Accent2" xfId="2114" builtinId="33" hidden="1" customBuiltin="1"/>
    <cellStyle name="Accent2" xfId="434" builtinId="33" hidden="1" customBuiltin="1"/>
    <cellStyle name="Accent2" xfId="648" builtinId="33" hidden="1" customBuiltin="1"/>
    <cellStyle name="Accent2" xfId="682" builtinId="33" hidden="1" customBuiltin="1"/>
    <cellStyle name="Accent2" xfId="720" builtinId="33" hidden="1" customBuiltin="1"/>
    <cellStyle name="Accent2" xfId="755" builtinId="33" hidden="1" customBuiltin="1"/>
    <cellStyle name="Accent2" xfId="789" builtinId="33" hidden="1" customBuiltin="1"/>
    <cellStyle name="Accent2" xfId="430" builtinId="33" hidden="1" customBuiltin="1"/>
    <cellStyle name="Accent2" xfId="658" builtinId="33" hidden="1" customBuiltin="1"/>
    <cellStyle name="Accent2" xfId="985" builtinId="33" hidden="1" customBuiltin="1"/>
    <cellStyle name="Accent2" xfId="1018" builtinId="33" hidden="1" customBuiltin="1"/>
    <cellStyle name="Accent2" xfId="1053" builtinId="33" hidden="1" customBuiltin="1"/>
    <cellStyle name="Accent2" xfId="16277" builtinId="33" hidden="1" customBuiltin="1"/>
    <cellStyle name="Accent2" xfId="19367" builtinId="33" hidden="1" customBuiltin="1"/>
    <cellStyle name="Accent2" xfId="19549" builtinId="33" hidden="1" customBuiltin="1"/>
    <cellStyle name="Accent2" xfId="300" builtinId="33" hidden="1" customBuiltin="1"/>
    <cellStyle name="Accent2" xfId="3404" builtinId="33" hidden="1" customBuiltin="1"/>
    <cellStyle name="Accent2" xfId="3433" builtinId="33" hidden="1" customBuiltin="1"/>
    <cellStyle name="Accent2" xfId="1086" builtinId="33" hidden="1" customBuiltin="1"/>
    <cellStyle name="Accent2" xfId="1116" builtinId="33" hidden="1" customBuiltin="1"/>
    <cellStyle name="Accent2" xfId="833" builtinId="33" hidden="1" customBuiltin="1"/>
    <cellStyle name="Accent2" xfId="955" builtinId="33" hidden="1" customBuiltin="1"/>
    <cellStyle name="Accent2" xfId="1137" builtinId="33" hidden="1" customBuiltin="1"/>
    <cellStyle name="Accent2" xfId="1208" builtinId="33" hidden="1" customBuiltin="1"/>
    <cellStyle name="Accent2" xfId="1395" builtinId="33" hidden="1" customBuiltin="1"/>
    <cellStyle name="Accent2" xfId="1428" builtinId="33" hidden="1" customBuiltin="1"/>
    <cellStyle name="Accent2" xfId="1458" builtinId="33" hidden="1" customBuiltin="1"/>
    <cellStyle name="Accent2" xfId="1265" builtinId="33" hidden="1" customBuiltin="1"/>
    <cellStyle name="Accent2" xfId="19299" builtinId="33" hidden="1" customBuiltin="1"/>
    <cellStyle name="Accent2" xfId="19334" builtinId="33" hidden="1" customBuiltin="1"/>
    <cellStyle name="Accent2" xfId="17474" builtinId="33" hidden="1" customBuiltin="1"/>
    <cellStyle name="Accent2" xfId="19397" builtinId="33" hidden="1" customBuiltin="1"/>
    <cellStyle name="Accent2" xfId="19430" builtinId="33" hidden="1" customBuiltin="1"/>
    <cellStyle name="Accent2" xfId="19498" builtinId="33" hidden="1" customBuiltin="1"/>
    <cellStyle name="Accent2" xfId="19528" builtinId="33" hidden="1" customBuiltin="1"/>
    <cellStyle name="Accent2" xfId="19243" builtinId="33" hidden="1" customBuiltin="1"/>
    <cellStyle name="Accent2" xfId="14594" builtinId="33" hidden="1" customBuiltin="1"/>
    <cellStyle name="Accent2" xfId="15502" builtinId="33" hidden="1" customBuiltin="1"/>
    <cellStyle name="Accent2" xfId="19262" builtinId="33" hidden="1" customBuiltin="1"/>
    <cellStyle name="Accent2" xfId="16849" builtinId="33" hidden="1" customBuiltin="1"/>
    <cellStyle name="Accent2" xfId="7585" builtinId="33" hidden="1" customBuiltin="1"/>
    <cellStyle name="Accent2" xfId="5211" builtinId="33" hidden="1" customBuiltin="1"/>
    <cellStyle name="Accent2" xfId="19223" builtinId="33" hidden="1" customBuiltin="1"/>
    <cellStyle name="Accent2" xfId="1172" builtinId="33" hidden="1" customBuiltin="1"/>
    <cellStyle name="Accent2" xfId="813" builtinId="33" hidden="1" customBuiltin="1"/>
    <cellStyle name="Accent2" xfId="1758" builtinId="33" hidden="1" customBuiltin="1"/>
    <cellStyle name="Accent2" xfId="21399" builtinId="33" hidden="1" customBuiltin="1"/>
    <cellStyle name="Accent2" xfId="22004" builtinId="33" hidden="1" customBuiltin="1"/>
    <cellStyle name="Accent2" xfId="22034" builtinId="33" hidden="1" customBuiltin="1"/>
    <cellStyle name="Accent2" xfId="22061" builtinId="33" hidden="1" customBuiltin="1"/>
    <cellStyle name="Accent2" xfId="21830" builtinId="33" hidden="1" customBuiltin="1"/>
    <cellStyle name="Accent2" xfId="21916" builtinId="33" hidden="1" customBuiltin="1"/>
    <cellStyle name="Accent2" xfId="22079" builtinId="33" hidden="1" customBuiltin="1"/>
    <cellStyle name="Accent2" xfId="22102" builtinId="33" hidden="1" customBuiltin="1"/>
    <cellStyle name="Accent2" xfId="22127" builtinId="33" hidden="1" customBuiltin="1"/>
    <cellStyle name="Accent2" xfId="22151" builtinId="33" hidden="1" customBuiltin="1"/>
    <cellStyle name="Accent2" xfId="22180" builtinId="33" hidden="1" customBuiltin="1"/>
    <cellStyle name="Accent2" xfId="22217" builtinId="33" hidden="1" customBuiltin="1"/>
    <cellStyle name="Accent2" xfId="22248" builtinId="33" hidden="1" customBuiltin="1"/>
    <cellStyle name="Accent2" xfId="22280" builtinId="33" hidden="1" customBuiltin="1"/>
    <cellStyle name="Accent2" xfId="22311" builtinId="33" hidden="1" customBuiltin="1"/>
    <cellStyle name="Accent2" xfId="22338" builtinId="33" hidden="1" customBuiltin="1"/>
    <cellStyle name="Accent2" xfId="22165" builtinId="33" hidden="1" customBuiltin="1"/>
    <cellStyle name="Accent2" xfId="22192" builtinId="33" hidden="1" customBuiltin="1"/>
    <cellStyle name="Accent2" xfId="22381" builtinId="33" hidden="1" customBuiltin="1"/>
    <cellStyle name="Accent2" xfId="22427" builtinId="33" hidden="1" customBuiltin="1"/>
    <cellStyle name="Accent2" xfId="22449" builtinId="33" hidden="1" customBuiltin="1"/>
    <cellStyle name="Accent2" xfId="7892" builtinId="33" hidden="1" customBuiltin="1"/>
    <cellStyle name="Accent2" xfId="8123" builtinId="33" hidden="1" customBuiltin="1"/>
    <cellStyle name="Accent2" xfId="6255" builtinId="33" hidden="1" customBuiltin="1"/>
    <cellStyle name="Accent2" xfId="20527" builtinId="33" hidden="1" customBuiltin="1"/>
    <cellStyle name="Accent2" xfId="8081" builtinId="33" hidden="1" customBuiltin="1"/>
    <cellStyle name="Accent2" xfId="20300" builtinId="33" hidden="1" customBuiltin="1"/>
    <cellStyle name="Accent2" xfId="14237" builtinId="33" hidden="1" customBuiltin="1"/>
    <cellStyle name="Accent2" xfId="10795" builtinId="33" hidden="1" customBuiltin="1"/>
    <cellStyle name="Accent2" xfId="21049" builtinId="33" hidden="1" customBuiltin="1"/>
    <cellStyle name="Accent2" xfId="20058" builtinId="33" hidden="1" customBuiltin="1"/>
    <cellStyle name="Accent2" xfId="10858" builtinId="33" hidden="1" customBuiltin="1"/>
    <cellStyle name="Accent2" xfId="5274" builtinId="33" hidden="1" customBuiltin="1"/>
    <cellStyle name="Accent2" xfId="4708" builtinId="33" hidden="1" customBuiltin="1"/>
    <cellStyle name="Accent2" xfId="5130" builtinId="33" hidden="1" customBuiltin="1"/>
    <cellStyle name="Accent2" xfId="20069" builtinId="33" hidden="1" customBuiltin="1"/>
    <cellStyle name="Accent2" xfId="22476" builtinId="33" hidden="1" customBuiltin="1"/>
    <cellStyle name="Accent2" xfId="22515" builtinId="33" hidden="1" customBuiltin="1"/>
    <cellStyle name="Accent2" xfId="22552" builtinId="33" hidden="1" customBuiltin="1"/>
    <cellStyle name="Accent2" xfId="22587" builtinId="33" hidden="1" customBuiltin="1"/>
    <cellStyle name="Accent2" xfId="20755" builtinId="33" hidden="1" customBuiltin="1"/>
    <cellStyle name="Accent2" xfId="22650" builtinId="33" hidden="1" customBuiltin="1"/>
    <cellStyle name="Accent2" xfId="22683" builtinId="33" hidden="1" customBuiltin="1"/>
    <cellStyle name="Accent2" xfId="22718" builtinId="33" hidden="1" customBuiltin="1"/>
    <cellStyle name="Accent2" xfId="22781" builtinId="33" hidden="1" customBuiltin="1"/>
    <cellStyle name="Accent2" xfId="22496" builtinId="33" hidden="1" customBuiltin="1"/>
    <cellStyle name="Accent2" xfId="22802" builtinId="33" hidden="1" customBuiltin="1"/>
    <cellStyle name="Accent2" xfId="22837" builtinId="33" hidden="1" customBuiltin="1"/>
    <cellStyle name="Accent2" xfId="22873" builtinId="33" hidden="1" customBuiltin="1"/>
    <cellStyle name="Accent2" xfId="22947" builtinId="33" hidden="1" customBuiltin="1"/>
    <cellStyle name="Accent2" xfId="22992" builtinId="33" hidden="1" customBuiltin="1"/>
    <cellStyle name="Accent2" xfId="23093" builtinId="33" hidden="1" customBuiltin="1"/>
    <cellStyle name="Accent2" xfId="23123" builtinId="33" hidden="1" customBuiltin="1"/>
    <cellStyle name="Accent2" xfId="22930" builtinId="33" hidden="1" customBuiltin="1"/>
    <cellStyle name="Accent2" xfId="11836" builtinId="33" hidden="1" customBuiltin="1"/>
    <cellStyle name="Accent2" xfId="9217" builtinId="33" hidden="1" customBuiltin="1"/>
    <cellStyle name="Accent2" xfId="9246" builtinId="33" hidden="1" customBuiltin="1"/>
    <cellStyle name="Accent2" xfId="9411" builtinId="33" hidden="1" customBuiltin="1"/>
    <cellStyle name="Accent2" xfId="9462" builtinId="33" hidden="1" customBuiltin="1"/>
    <cellStyle name="Accent2" xfId="9485" builtinId="33" hidden="1" customBuiltin="1"/>
    <cellStyle name="Accent2" xfId="9511" builtinId="33" hidden="1" customBuiltin="1"/>
    <cellStyle name="Accent2" xfId="9232" builtinId="33" hidden="1" customBuiltin="1"/>
    <cellStyle name="Accent2" xfId="9271" builtinId="33" hidden="1" customBuiltin="1"/>
    <cellStyle name="Accent2" xfId="9335" builtinId="33" hidden="1" customBuiltin="1"/>
    <cellStyle name="Accent2" xfId="9177" builtinId="33" hidden="1" customBuiltin="1"/>
    <cellStyle name="Accent2" xfId="9203" builtinId="33" hidden="1" customBuiltin="1"/>
    <cellStyle name="Accent2" xfId="9152" builtinId="33" hidden="1" customBuiltin="1"/>
    <cellStyle name="Accent2" xfId="9302" builtinId="33" hidden="1" customBuiltin="1"/>
    <cellStyle name="Accent2" xfId="27959" builtinId="33" hidden="1" customBuiltin="1"/>
    <cellStyle name="Accent2" xfId="27654" builtinId="33" hidden="1" customBuiltin="1"/>
    <cellStyle name="Accent2" xfId="27434" builtinId="33" hidden="1" customBuiltin="1"/>
    <cellStyle name="Accent2" xfId="4898" builtinId="33" hidden="1" customBuiltin="1"/>
    <cellStyle name="Accent2" xfId="6205" builtinId="33" hidden="1" customBuiltin="1"/>
    <cellStyle name="Accent2" xfId="5562" builtinId="33" hidden="1" customBuiltin="1"/>
    <cellStyle name="Accent2" xfId="5247" builtinId="33" hidden="1" customBuiltin="1"/>
    <cellStyle name="Accent2" xfId="5389" builtinId="33" hidden="1" customBuiltin="1"/>
    <cellStyle name="Accent2" xfId="4115" builtinId="33" hidden="1" customBuiltin="1"/>
    <cellStyle name="Accent2" xfId="4381" builtinId="33" hidden="1" customBuiltin="1"/>
    <cellStyle name="Accent2" xfId="4491" builtinId="33" hidden="1" customBuiltin="1"/>
    <cellStyle name="Accent2" xfId="6032" builtinId="33" hidden="1" customBuiltin="1"/>
    <cellStyle name="Accent2" xfId="4362" builtinId="33" hidden="1" customBuiltin="1"/>
    <cellStyle name="Accent2" xfId="5375" builtinId="33" hidden="1" customBuiltin="1"/>
    <cellStyle name="Accent2" xfId="5060" builtinId="33" hidden="1" customBuiltin="1"/>
    <cellStyle name="Accent2" xfId="5912" builtinId="33" hidden="1" customBuiltin="1"/>
    <cellStyle name="Accent2" xfId="9211" builtinId="33" hidden="1" customBuiltin="1"/>
    <cellStyle name="Accent2" xfId="8787" builtinId="33" hidden="1" customBuiltin="1"/>
    <cellStyle name="Accent2" xfId="4863" builtinId="33" hidden="1" customBuiltin="1"/>
    <cellStyle name="Accent2" xfId="8865" builtinId="33" hidden="1" customBuiltin="1"/>
    <cellStyle name="Accent2" xfId="11048" builtinId="33" hidden="1" customBuiltin="1"/>
    <cellStyle name="Accent2" xfId="11078" builtinId="33" hidden="1" customBuiltin="1"/>
    <cellStyle name="Accent2" xfId="11105" builtinId="33" hidden="1" customBuiltin="1"/>
    <cellStyle name="Accent2" xfId="11131" builtinId="33" hidden="1" customBuiltin="1"/>
    <cellStyle name="Accent2" xfId="11002" builtinId="33" hidden="1" customBuiltin="1"/>
    <cellStyle name="Accent2" xfId="11209" builtinId="33" hidden="1" customBuiltin="1"/>
    <cellStyle name="Accent2" xfId="11244" builtinId="33" hidden="1" customBuiltin="1"/>
    <cellStyle name="Accent2" xfId="11280" builtinId="33" hidden="1" customBuiltin="1"/>
    <cellStyle name="Accent2" xfId="10998" builtinId="33" hidden="1" customBuiltin="1"/>
    <cellStyle name="Accent2" xfId="5141" builtinId="33" hidden="1" customBuiltin="1"/>
    <cellStyle name="Accent2" xfId="22907" builtinId="33" hidden="1" customBuiltin="1"/>
    <cellStyle name="Accent2" xfId="22404" builtinId="33" hidden="1" customBuiltin="1"/>
    <cellStyle name="Accent2" xfId="6875" builtinId="33" hidden="1" customBuiltin="1"/>
    <cellStyle name="Accent2" xfId="17424" builtinId="33" hidden="1" customBuiltin="1"/>
    <cellStyle name="Accent2" xfId="20186" builtinId="33" hidden="1" customBuiltin="1"/>
    <cellStyle name="Accent2" xfId="25073" builtinId="33" hidden="1" customBuiltin="1"/>
    <cellStyle name="Accent2" xfId="10805" builtinId="33" hidden="1" customBuiltin="1"/>
    <cellStyle name="Accent2" xfId="1875" builtinId="33" hidden="1" customBuiltin="1"/>
    <cellStyle name="Accent2" xfId="2243" builtinId="33" hidden="1" customBuiltin="1"/>
    <cellStyle name="Accent2" xfId="7272" builtinId="33" hidden="1" customBuiltin="1"/>
    <cellStyle name="Accent2" xfId="14161" builtinId="33" hidden="1" customBuiltin="1"/>
    <cellStyle name="Accent2" xfId="24379" builtinId="33" hidden="1" customBuiltin="1"/>
    <cellStyle name="Accent2" xfId="23371" builtinId="33" hidden="1" customBuiltin="1"/>
    <cellStyle name="Accent2" xfId="19174" builtinId="33" hidden="1" customBuiltin="1"/>
    <cellStyle name="Accent2" xfId="25595" builtinId="33" hidden="1" customBuiltin="1"/>
    <cellStyle name="Accent2" xfId="12805" builtinId="33" hidden="1" customBuiltin="1"/>
    <cellStyle name="Accent2" xfId="3749" builtinId="33" hidden="1" customBuiltin="1"/>
    <cellStyle name="Accent2" xfId="3776" builtinId="33" hidden="1" customBuiltin="1"/>
    <cellStyle name="Accent2" xfId="3611" builtinId="33" hidden="1" customBuiltin="1"/>
    <cellStyle name="Accent2" xfId="3814" builtinId="33" hidden="1" customBuiltin="1"/>
    <cellStyle name="Accent2" xfId="3835" builtinId="33" hidden="1" customBuiltin="1"/>
    <cellStyle name="Accent2" xfId="3856" builtinId="33" hidden="1" customBuiltin="1"/>
    <cellStyle name="Accent2" xfId="3877" builtinId="33" hidden="1" customBuiltin="1"/>
    <cellStyle name="Accent2" xfId="3920" builtinId="33" hidden="1" customBuiltin="1"/>
    <cellStyle name="Accent2" xfId="3954" builtinId="33" hidden="1" customBuiltin="1"/>
    <cellStyle name="Accent2" xfId="3991" builtinId="33" hidden="1" customBuiltin="1"/>
    <cellStyle name="Accent2" xfId="4028" builtinId="33" hidden="1" customBuiltin="1"/>
    <cellStyle name="Accent2" xfId="4062" builtinId="33" hidden="1" customBuiltin="1"/>
    <cellStyle name="Accent2" xfId="6392" builtinId="33" hidden="1" customBuiltin="1"/>
    <cellStyle name="Accent2" xfId="6416" builtinId="33" hidden="1" customBuiltin="1"/>
    <cellStyle name="Accent2" xfId="6446" builtinId="33" hidden="1" customBuiltin="1"/>
    <cellStyle name="Accent2" xfId="6471" builtinId="33" hidden="1" customBuiltin="1"/>
    <cellStyle name="Accent2" xfId="6493" builtinId="33" hidden="1" customBuiltin="1"/>
    <cellStyle name="Accent2" xfId="6372" builtinId="33" hidden="1" customBuiltin="1"/>
    <cellStyle name="Accent2" xfId="6536" builtinId="33" hidden="1" customBuiltin="1"/>
    <cellStyle name="Accent2" xfId="6570" builtinId="33" hidden="1" customBuiltin="1"/>
    <cellStyle name="Accent2" xfId="6608" builtinId="33" hidden="1" customBuiltin="1"/>
    <cellStyle name="Accent2" xfId="6644" builtinId="33" hidden="1" customBuiltin="1"/>
    <cellStyle name="Accent2" xfId="6368" builtinId="33" hidden="1" customBuiltin="1"/>
    <cellStyle name="Accent2" xfId="6354" builtinId="33" hidden="1" customBuiltin="1"/>
    <cellStyle name="Accent2" xfId="6703" builtinId="33" hidden="1" customBuiltin="1"/>
    <cellStyle name="Accent2" xfId="6741" builtinId="33" hidden="1" customBuiltin="1"/>
    <cellStyle name="Accent2" xfId="6777" builtinId="33" hidden="1" customBuiltin="1"/>
    <cellStyle name="Accent2" xfId="6812" builtinId="33" hidden="1" customBuiltin="1"/>
    <cellStyle name="Accent2" xfId="6546" builtinId="33" hidden="1" customBuiltin="1"/>
    <cellStyle name="Accent2" xfId="6908" builtinId="33" hidden="1" customBuiltin="1"/>
    <cellStyle name="Accent2" xfId="6944" builtinId="33" hidden="1" customBuiltin="1"/>
    <cellStyle name="Accent2" xfId="6977" builtinId="33" hidden="1" customBuiltin="1"/>
    <cellStyle name="Accent2" xfId="7007" builtinId="33" hidden="1" customBuiltin="1"/>
    <cellStyle name="Accent2" xfId="6845" builtinId="33" hidden="1" customBuiltin="1"/>
    <cellStyle name="Accent2" xfId="7063" builtinId="33" hidden="1" customBuiltin="1"/>
    <cellStyle name="Accent2" xfId="7099" builtinId="33" hidden="1" customBuiltin="1"/>
    <cellStyle name="Accent2" xfId="7133" builtinId="33" hidden="1" customBuiltin="1"/>
    <cellStyle name="Accent2" xfId="7173" builtinId="33" hidden="1" customBuiltin="1"/>
    <cellStyle name="Accent2" xfId="7219" builtinId="33" hidden="1" customBuiltin="1"/>
    <cellStyle name="Accent2" xfId="7289" builtinId="33" hidden="1" customBuiltin="1"/>
    <cellStyle name="Accent2" xfId="7322" builtinId="33" hidden="1" customBuiltin="1"/>
    <cellStyle name="Accent2" xfId="7352" builtinId="33" hidden="1" customBuiltin="1"/>
    <cellStyle name="Accent2" xfId="7156" builtinId="33" hidden="1" customBuiltin="1"/>
    <cellStyle name="Accent2" xfId="7373" builtinId="33" hidden="1" customBuiltin="1"/>
    <cellStyle name="Accent2" xfId="7409" builtinId="33" hidden="1" customBuiltin="1"/>
    <cellStyle name="Accent2" xfId="7445" builtinId="33" hidden="1" customBuiltin="1"/>
    <cellStyle name="Accent2" xfId="7479" builtinId="33" hidden="1" customBuiltin="1"/>
    <cellStyle name="Accent2" xfId="7525" builtinId="33" hidden="1" customBuiltin="1"/>
    <cellStyle name="Accent2" xfId="7978" builtinId="33" hidden="1" customBuiltin="1"/>
    <cellStyle name="Accent2" xfId="7999" builtinId="33" hidden="1" customBuiltin="1"/>
    <cellStyle name="Accent2" xfId="7188" builtinId="33" hidden="1" customBuiltin="1"/>
    <cellStyle name="Accent2" xfId="11913" builtinId="33" hidden="1" customBuiltin="1"/>
    <cellStyle name="Accent2" xfId="12024" builtinId="33" hidden="1" customBuiltin="1"/>
    <cellStyle name="Accent2" xfId="5811" builtinId="33" hidden="1" customBuiltin="1"/>
    <cellStyle name="Accent2" xfId="24203" builtinId="33" hidden="1" customBuiltin="1"/>
    <cellStyle name="Accent2" xfId="18611" builtinId="33" hidden="1" customBuiltin="1"/>
    <cellStyle name="Accent2" xfId="24237" builtinId="33" hidden="1" customBuiltin="1"/>
    <cellStyle name="Accent2" xfId="23304" builtinId="33" hidden="1" customBuiltin="1"/>
    <cellStyle name="Accent2" xfId="14005" builtinId="33" hidden="1" customBuiltin="1"/>
    <cellStyle name="Accent2" xfId="5746" builtinId="33" hidden="1" customBuiltin="1"/>
    <cellStyle name="Accent2" xfId="25644" builtinId="33" hidden="1" customBuiltin="1"/>
    <cellStyle name="Accent2" xfId="25718" builtinId="33" hidden="1" customBuiltin="1"/>
    <cellStyle name="Accent2" xfId="23949" builtinId="33" hidden="1" customBuiltin="1"/>
    <cellStyle name="Accent2" xfId="25816" builtinId="33" hidden="1" customBuiltin="1"/>
    <cellStyle name="Accent2" xfId="25849" builtinId="33" hidden="1" customBuiltin="1"/>
    <cellStyle name="Accent2" xfId="25917" builtinId="33" hidden="1" customBuiltin="1"/>
    <cellStyle name="Accent2" xfId="25947" builtinId="33" hidden="1" customBuiltin="1"/>
    <cellStyle name="Accent2" xfId="25664" builtinId="33" hidden="1" customBuiltin="1"/>
    <cellStyle name="Accent2" xfId="25786" builtinId="33" hidden="1" customBuiltin="1"/>
    <cellStyle name="Accent2" xfId="25968" builtinId="33" hidden="1" customBuiltin="1"/>
    <cellStyle name="Accent2" xfId="26003" builtinId="33" hidden="1" customBuiltin="1"/>
    <cellStyle name="Accent2" xfId="26039" builtinId="33" hidden="1" customBuiltin="1"/>
    <cellStyle name="Accent2" xfId="26073" builtinId="33" hidden="1" customBuiltin="1"/>
    <cellStyle name="Accent2" xfId="26109" builtinId="33" hidden="1" customBuiltin="1"/>
    <cellStyle name="Accent2" xfId="26146" builtinId="33" hidden="1" customBuiltin="1"/>
    <cellStyle name="Accent2" xfId="26208" builtinId="33" hidden="1" customBuiltin="1"/>
    <cellStyle name="Accent2" xfId="26238" builtinId="33" hidden="1" customBuiltin="1"/>
    <cellStyle name="Accent2" xfId="26265" builtinId="33" hidden="1" customBuiltin="1"/>
    <cellStyle name="Accent2" xfId="26094" builtinId="33" hidden="1" customBuiltin="1"/>
    <cellStyle name="Accent2" xfId="26122" builtinId="33" hidden="1" customBuiltin="1"/>
    <cellStyle name="Accent2" xfId="26303" builtinId="33" hidden="1" customBuiltin="1"/>
    <cellStyle name="Accent2" xfId="26326" builtinId="33" hidden="1" customBuiltin="1"/>
    <cellStyle name="Accent2" xfId="26347" builtinId="33" hidden="1" customBuiltin="1"/>
    <cellStyle name="Accent2" xfId="26369" builtinId="33" hidden="1" customBuiltin="1"/>
    <cellStyle name="Accent2" xfId="26391" builtinId="33" hidden="1" customBuiltin="1"/>
    <cellStyle name="Accent2" xfId="26434" builtinId="33" hidden="1" customBuiltin="1"/>
    <cellStyle name="Accent2" xfId="26477" builtinId="33" hidden="1" customBuiltin="1"/>
    <cellStyle name="Accent2" xfId="26502" builtinId="33" hidden="1" customBuiltin="1"/>
    <cellStyle name="Accent2" xfId="26681" builtinId="33" hidden="1" customBuiltin="1"/>
    <cellStyle name="Accent2" xfId="26702" builtinId="33" hidden="1" customBuiltin="1"/>
    <cellStyle name="Accent2" xfId="26725" builtinId="33" hidden="1" customBuiltin="1"/>
    <cellStyle name="Accent2" xfId="26747" builtinId="33" hidden="1" customBuiltin="1"/>
    <cellStyle name="Accent2" xfId="26664" builtinId="33" hidden="1" customBuiltin="1"/>
    <cellStyle name="Accent2" xfId="26802" builtinId="33" hidden="1" customBuiltin="1"/>
    <cellStyle name="Accent2" xfId="26832" builtinId="33" hidden="1" customBuiltin="1"/>
    <cellStyle name="Accent2" xfId="26867" builtinId="33" hidden="1" customBuiltin="1"/>
    <cellStyle name="Accent2" xfId="20122" builtinId="33" hidden="1" customBuiltin="1"/>
    <cellStyle name="Accent2" xfId="25209" builtinId="33" hidden="1" customBuiltin="1"/>
    <cellStyle name="Accent2" xfId="24486" builtinId="33" hidden="1" customBuiltin="1"/>
    <cellStyle name="Accent2" xfId="23645" builtinId="33" hidden="1" customBuiltin="1"/>
    <cellStyle name="Accent2" xfId="22751" builtinId="33" hidden="1" customBuiltin="1"/>
    <cellStyle name="Accent2" xfId="22356" builtinId="33" hidden="1" customBuiltin="1"/>
    <cellStyle name="Accent2" xfId="21533" builtinId="33" hidden="1" customBuiltin="1"/>
    <cellStyle name="Accent2" xfId="19891" builtinId="33" hidden="1" customBuiltin="1"/>
    <cellStyle name="Accent2" xfId="13972" builtinId="33" hidden="1" customBuiltin="1"/>
    <cellStyle name="Accent2" xfId="18773" builtinId="33" hidden="1" customBuiltin="1"/>
    <cellStyle name="Accent2" xfId="18030" builtinId="33" hidden="1" customBuiltin="1"/>
    <cellStyle name="Accent2" xfId="14075" builtinId="33" hidden="1" customBuiltin="1"/>
    <cellStyle name="Accent2" xfId="16719" builtinId="33" hidden="1" customBuiltin="1"/>
    <cellStyle name="Accent2" xfId="15902" builtinId="33" hidden="1" customBuiltin="1"/>
    <cellStyle name="Accent2" xfId="9797" builtinId="33" hidden="1" customBuiltin="1"/>
    <cellStyle name="Accent2" xfId="9828" builtinId="33" hidden="1" customBuiltin="1"/>
    <cellStyle name="Accent2" xfId="9863" builtinId="33" hidden="1" customBuiltin="1"/>
    <cellStyle name="Accent2" xfId="9925" builtinId="33" hidden="1" customBuiltin="1"/>
    <cellStyle name="Accent2" xfId="17159" builtinId="33" hidden="1" customBuiltin="1"/>
    <cellStyle name="Accent2" xfId="13142" builtinId="33" hidden="1" customBuiltin="1"/>
    <cellStyle name="Accent2" xfId="11329" builtinId="33" hidden="1" customBuiltin="1"/>
    <cellStyle name="Accent2" xfId="5435" builtinId="33" hidden="1" customBuiltin="1"/>
    <cellStyle name="Accent2" xfId="18469" builtinId="33" hidden="1" customBuiltin="1"/>
    <cellStyle name="Accent2" xfId="18532" builtinId="33" hidden="1" customBuiltin="1"/>
    <cellStyle name="Accent2" xfId="18251" builtinId="33" hidden="1" customBuiltin="1"/>
    <cellStyle name="Accent2" xfId="18551" builtinId="33" hidden="1" customBuiltin="1"/>
    <cellStyle name="Accent2" xfId="18632" builtinId="33" hidden="1" customBuiltin="1"/>
    <cellStyle name="Accent2" xfId="16545" builtinId="33" hidden="1" customBuiltin="1"/>
    <cellStyle name="Accent2" xfId="28181" builtinId="33" hidden="1" customBuiltin="1"/>
    <cellStyle name="Accent2" xfId="28215" builtinId="33" hidden="1" customBuiltin="1"/>
    <cellStyle name="Accent2" xfId="28244" builtinId="33" hidden="1" customBuiltin="1"/>
    <cellStyle name="Accent2" xfId="28304" builtinId="33" hidden="1" customBuiltin="1"/>
    <cellStyle name="Accent2" xfId="28331" builtinId="33" hidden="1" customBuiltin="1"/>
    <cellStyle name="Accent2" xfId="28166" builtinId="33" hidden="1" customBuiltin="1"/>
    <cellStyle name="Accent2" xfId="28193" builtinId="33" hidden="1" customBuiltin="1"/>
    <cellStyle name="Accent2" xfId="28369" builtinId="33" hidden="1" customBuiltin="1"/>
    <cellStyle name="Accent2" xfId="28390" builtinId="33" hidden="1" customBuiltin="1"/>
    <cellStyle name="Accent2" xfId="28411" builtinId="33" hidden="1" customBuiltin="1"/>
    <cellStyle name="Accent2" xfId="28432" builtinId="33" hidden="1" customBuiltin="1"/>
    <cellStyle name="Accent2" xfId="28347" builtinId="33" hidden="1" customBuiltin="1"/>
    <cellStyle name="Accent2" xfId="28048" builtinId="33" hidden="1" customBuiltin="1"/>
    <cellStyle name="Accent2" xfId="27573" builtinId="33" hidden="1" customBuiltin="1"/>
    <cellStyle name="Accent2" xfId="27450" builtinId="33" hidden="1" customBuiltin="1"/>
    <cellStyle name="Accent2" xfId="27147" builtinId="33" hidden="1" customBuiltin="1"/>
    <cellStyle name="Accent2" xfId="15528" builtinId="33" hidden="1" customBuiltin="1"/>
    <cellStyle name="Accent2" xfId="15590" builtinId="33" hidden="1" customBuiltin="1"/>
    <cellStyle name="Accent2" xfId="15620" builtinId="33" hidden="1" customBuiltin="1"/>
    <cellStyle name="Accent2" xfId="15647" builtinId="33" hidden="1" customBuiltin="1"/>
    <cellStyle name="Accent2" xfId="15476" builtinId="33" hidden="1" customBuiltin="1"/>
    <cellStyle name="Accent2" xfId="15505" builtinId="33" hidden="1" customBuiltin="1"/>
    <cellStyle name="Accent2" xfId="15689" builtinId="33" hidden="1" customBuiltin="1"/>
    <cellStyle name="Accent2" xfId="15713" builtinId="33" hidden="1" customBuiltin="1"/>
    <cellStyle name="Accent2" xfId="15736" builtinId="33" hidden="1" customBuiltin="1"/>
    <cellStyle name="Accent2" xfId="15762" builtinId="33" hidden="1" customBuiltin="1"/>
    <cellStyle name="Accent2" xfId="14490" builtinId="33" hidden="1" customBuiltin="1"/>
    <cellStyle name="Accent2" xfId="14539" builtinId="33" hidden="1" customBuiltin="1"/>
    <cellStyle name="Accent2" xfId="14738" builtinId="33" hidden="1" customBuiltin="1"/>
    <cellStyle name="Accent2" xfId="14499" builtinId="33" hidden="1" customBuiltin="1"/>
    <cellStyle name="Accent2" xfId="15918" builtinId="33" hidden="1" customBuiltin="1"/>
    <cellStyle name="Accent2" xfId="15939" builtinId="33" hidden="1" customBuiltin="1"/>
    <cellStyle name="Accent2" xfId="15962" builtinId="33" hidden="1" customBuiltin="1"/>
    <cellStyle name="Accent2" xfId="15983" builtinId="33" hidden="1" customBuiltin="1"/>
    <cellStyle name="Accent2" xfId="16038" builtinId="33" hidden="1" customBuiltin="1"/>
    <cellStyle name="Accent2" xfId="16069" builtinId="33" hidden="1" customBuiltin="1"/>
    <cellStyle name="Accent2" xfId="16105" builtinId="33" hidden="1" customBuiltin="1"/>
    <cellStyle name="Accent2" xfId="16135" builtinId="33" hidden="1" customBuiltin="1"/>
    <cellStyle name="Accent2" xfId="15665" builtinId="33" hidden="1" customBuiltin="1"/>
    <cellStyle name="Accent2" xfId="18260" builtinId="33" hidden="1" customBuiltin="1"/>
    <cellStyle name="Accent2" xfId="17772" builtinId="33" hidden="1" customBuiltin="1"/>
    <cellStyle name="Accent2" xfId="5079" builtinId="33" hidden="1" customBuiltin="1"/>
    <cellStyle name="Accent2" xfId="4330" builtinId="33" hidden="1" customBuiltin="1"/>
    <cellStyle name="Accent2" xfId="24776" builtinId="33" hidden="1" customBuiltin="1"/>
    <cellStyle name="Accent2" xfId="24029" builtinId="33" hidden="1" customBuiltin="1"/>
    <cellStyle name="Accent2" xfId="23025" builtinId="33" hidden="1" customBuiltin="1"/>
    <cellStyle name="Accent2" xfId="21520" builtinId="33" hidden="1" customBuiltin="1"/>
    <cellStyle name="Accent2" xfId="21048" builtinId="33" hidden="1" customBuiltin="1"/>
    <cellStyle name="Accent2" xfId="20033" builtinId="33" hidden="1" customBuiltin="1"/>
    <cellStyle name="Accent2" xfId="16797" builtinId="33" hidden="1" customBuiltin="1"/>
    <cellStyle name="Accent2" xfId="2818" builtinId="33" hidden="1" customBuiltin="1"/>
    <cellStyle name="Accent2" xfId="2010" builtinId="33" hidden="1" customBuiltin="1"/>
    <cellStyle name="Accent2" xfId="9081" builtinId="33" hidden="1" customBuiltin="1"/>
    <cellStyle name="Accent2" xfId="8270" builtinId="33" hidden="1" customBuiltin="1"/>
    <cellStyle name="Accent2" xfId="8243" builtinId="33" hidden="1" customBuiltin="1"/>
    <cellStyle name="Accent2" xfId="5407" builtinId="33" hidden="1" customBuiltin="1"/>
    <cellStyle name="Accent2" xfId="5104" builtinId="33" hidden="1" customBuiltin="1"/>
    <cellStyle name="Accent2" xfId="18801" builtinId="33" hidden="1" customBuiltin="1"/>
    <cellStyle name="Accent2" xfId="3558" builtinId="33" hidden="1" customBuiltin="1"/>
    <cellStyle name="Accent2" xfId="3660" builtinId="33" hidden="1" customBuiltin="1"/>
    <cellStyle name="Accent2" xfId="13314" builtinId="33" hidden="1" customBuiltin="1"/>
    <cellStyle name="Accent2" xfId="19584" builtinId="33" hidden="1" customBuiltin="1"/>
    <cellStyle name="Accent2" xfId="19654" builtinId="33" hidden="1" customBuiltin="1"/>
    <cellStyle name="Accent2" xfId="19739" builtinId="33" hidden="1" customBuiltin="1"/>
    <cellStyle name="Accent2" xfId="19772" builtinId="33" hidden="1" customBuiltin="1"/>
    <cellStyle name="Accent2" xfId="19840" builtinId="33" hidden="1" customBuiltin="1"/>
    <cellStyle name="Accent2" xfId="19870" builtinId="33" hidden="1" customBuiltin="1"/>
    <cellStyle name="Accent2" xfId="8190" builtinId="33" hidden="1" customBuiltin="1"/>
    <cellStyle name="Accent2" xfId="27057" builtinId="33" hidden="1" customBuiltin="1"/>
    <cellStyle name="Accent2" xfId="27086" builtinId="33" hidden="1" customBuiltin="1"/>
    <cellStyle name="Accent2" xfId="27118" builtinId="33" hidden="1" customBuiltin="1"/>
    <cellStyle name="Accent2" xfId="27174" builtinId="33" hidden="1" customBuiltin="1"/>
    <cellStyle name="Accent2" xfId="26956" builtinId="33" hidden="1" customBuiltin="1"/>
    <cellStyle name="Accent2" xfId="27034" builtinId="33" hidden="1" customBuiltin="1"/>
    <cellStyle name="Accent2" xfId="26650" builtinId="33" hidden="1" customBuiltin="1"/>
    <cellStyle name="Accent2" xfId="26946" builtinId="33" hidden="1" customBuiltin="1"/>
    <cellStyle name="Accent2" xfId="26993" builtinId="33" hidden="1" customBuiltin="1"/>
    <cellStyle name="Accent2" xfId="26928" builtinId="33" hidden="1" customBuiltin="1"/>
    <cellStyle name="Accent2" xfId="26660" builtinId="33" hidden="1" customBuiltin="1"/>
    <cellStyle name="Accent2" xfId="26897" builtinId="33" hidden="1" customBuiltin="1"/>
    <cellStyle name="Accent2" xfId="26971" builtinId="33" hidden="1" customBuiltin="1"/>
    <cellStyle name="Accent2" xfId="27266" builtinId="33" hidden="1" customBuiltin="1"/>
    <cellStyle name="Accent2" xfId="28075" builtinId="33" hidden="1" customBuiltin="1"/>
    <cellStyle name="Accent2" xfId="27675" builtinId="33" hidden="1" customBuiltin="1"/>
    <cellStyle name="Accent2" xfId="16429" builtinId="33" hidden="1" customBuiltin="1"/>
    <cellStyle name="Accent2" xfId="8045" builtinId="33" hidden="1" customBuiltin="1"/>
    <cellStyle name="Accent2" xfId="8110" builtinId="33" hidden="1" customBuiltin="1"/>
    <cellStyle name="Accent2" xfId="8576" builtinId="33" hidden="1" customBuiltin="1"/>
    <cellStyle name="Accent2" xfId="8599" builtinId="33" hidden="1" customBuiltin="1"/>
    <cellStyle name="Accent2" xfId="8627" builtinId="33" hidden="1" customBuiltin="1"/>
    <cellStyle name="Accent2" xfId="8651" builtinId="33" hidden="1" customBuiltin="1"/>
    <cellStyle name="Accent2" xfId="8558" builtinId="33" hidden="1" customBuiltin="1"/>
    <cellStyle name="Accent2" xfId="8712" builtinId="33" hidden="1" customBuiltin="1"/>
    <cellStyle name="Accent2" xfId="8743" builtinId="33" hidden="1" customBuiltin="1"/>
    <cellStyle name="Accent2" xfId="8779" builtinId="33" hidden="1" customBuiltin="1"/>
    <cellStyle name="Accent2" xfId="8811" builtinId="33" hidden="1" customBuiltin="1"/>
    <cellStyle name="Accent2" xfId="8554" builtinId="33" hidden="1" customBuiltin="1"/>
    <cellStyle name="Accent2" xfId="8862" builtinId="33" hidden="1" customBuiltin="1"/>
    <cellStyle name="Accent2" xfId="8890" builtinId="33" hidden="1" customBuiltin="1"/>
    <cellStyle name="Accent2" xfId="8938" builtinId="33" hidden="1" customBuiltin="1"/>
    <cellStyle name="Accent2" xfId="8721" builtinId="33" hidden="1" customBuiltin="1"/>
    <cellStyle name="Accent2" xfId="8986" builtinId="33" hidden="1" customBuiltin="1"/>
    <cellStyle name="Accent2" xfId="9017" builtinId="33" hidden="1" customBuiltin="1"/>
    <cellStyle name="Accent2" xfId="9050" builtinId="33" hidden="1" customBuiltin="1"/>
    <cellStyle name="Accent2" xfId="9108" builtinId="33" hidden="1" customBuiltin="1"/>
    <cellStyle name="Accent2" xfId="8875" builtinId="33" hidden="1" customBuiltin="1"/>
    <cellStyle name="Accent2" xfId="8960" builtinId="33" hidden="1" customBuiltin="1"/>
    <cellStyle name="Accent2" xfId="9127" builtinId="33" hidden="1" customBuiltin="1"/>
    <cellStyle name="Accent2" xfId="8676" builtinId="33" hidden="1" customBuiltin="1"/>
    <cellStyle name="Accent2" xfId="19694" builtinId="33" hidden="1" customBuiltin="1"/>
    <cellStyle name="Accent2" xfId="4594" builtinId="33" hidden="1" customBuiltin="1"/>
    <cellStyle name="Accent2" xfId="12776" builtinId="33" hidden="1" customBuiltin="1"/>
    <cellStyle name="Accent2" xfId="2380" builtinId="33" hidden="1" customBuiltin="1"/>
    <cellStyle name="Accent2" xfId="17356" builtinId="33" hidden="1" customBuiltin="1"/>
    <cellStyle name="Accent2" xfId="14116" builtinId="33" hidden="1" customBuiltin="1"/>
    <cellStyle name="Accent2" xfId="16674" builtinId="33" hidden="1" customBuiltin="1"/>
    <cellStyle name="Accent2" xfId="23179" builtinId="33" hidden="1" customBuiltin="1"/>
    <cellStyle name="Accent2" xfId="21015" builtinId="33" hidden="1" customBuiltin="1"/>
    <cellStyle name="Accent2" xfId="21894" builtinId="33" hidden="1" customBuiltin="1"/>
    <cellStyle name="Accent2" xfId="21096" builtinId="33" hidden="1" customBuiltin="1"/>
    <cellStyle name="Accent2" xfId="25118" builtinId="33" hidden="1" customBuiltin="1"/>
    <cellStyle name="Accent2" xfId="334" builtinId="33" hidden="1" customBuiltin="1"/>
    <cellStyle name="Accent2" xfId="10320" builtinId="33" hidden="1" customBuiltin="1"/>
    <cellStyle name="Accent2" xfId="5909" builtinId="33" hidden="1" customBuiltin="1"/>
    <cellStyle name="Accent2" xfId="10033" builtinId="33" hidden="1" customBuiltin="1"/>
    <cellStyle name="Accent2" xfId="10928" builtinId="33" hidden="1" customBuiltin="1"/>
    <cellStyle name="Accent2" xfId="12196" builtinId="33" hidden="1" customBuiltin="1"/>
    <cellStyle name="Accent2" xfId="20142" builtinId="33" hidden="1" customBuiltin="1"/>
    <cellStyle name="Accent2" xfId="17478" builtinId="33" hidden="1" customBuiltin="1"/>
    <cellStyle name="Accent2" xfId="18606" builtinId="33" hidden="1" customBuiltin="1"/>
    <cellStyle name="Accent2" xfId="25682" builtinId="33" hidden="1" customBuiltin="1"/>
    <cellStyle name="Accent2" xfId="3689" builtinId="33" hidden="1" customBuiltin="1"/>
    <cellStyle name="Accent2" xfId="20290" builtinId="33" hidden="1" customBuiltin="1"/>
    <cellStyle name="Accent2" xfId="21570" builtinId="33" hidden="1" customBuiltin="1"/>
    <cellStyle name="Accent2" xfId="21614" builtinId="33" hidden="1" customBuiltin="1"/>
    <cellStyle name="Accent2" xfId="21635" builtinId="33" hidden="1" customBuiltin="1"/>
    <cellStyle name="Accent2" xfId="21703" builtinId="33" hidden="1" customBuiltin="1"/>
    <cellStyle name="Accent2" xfId="21738" builtinId="33" hidden="1" customBuiltin="1"/>
    <cellStyle name="Accent2" xfId="21769" builtinId="33" hidden="1" customBuiltin="1"/>
    <cellStyle name="Accent2" xfId="5568" builtinId="33" hidden="1" customBuiltin="1"/>
    <cellStyle name="Accent2" xfId="16341" builtinId="33" hidden="1" customBuiltin="1"/>
    <cellStyle name="Accent2" xfId="16373" builtinId="33" hidden="1" customBuiltin="1"/>
    <cellStyle name="Accent2" xfId="16402" builtinId="33" hidden="1" customBuiltin="1"/>
    <cellStyle name="Accent2" xfId="16200" builtinId="33" hidden="1" customBuiltin="1"/>
    <cellStyle name="Accent2" xfId="16288" builtinId="33" hidden="1" customBuiltin="1"/>
    <cellStyle name="Accent2" xfId="16446" builtinId="33" hidden="1" customBuiltin="1"/>
    <cellStyle name="Accent2" xfId="16186" builtinId="33" hidden="1" customBuiltin="1"/>
    <cellStyle name="Accent2" xfId="16215" builtinId="33" hidden="1" customBuiltin="1"/>
    <cellStyle name="Accent2" xfId="16265" builtinId="33" hidden="1" customBuiltin="1"/>
    <cellStyle name="Accent2" xfId="15898" builtinId="33" hidden="1" customBuiltin="1"/>
    <cellStyle name="Accent2" xfId="15889" builtinId="33" hidden="1" customBuiltin="1"/>
    <cellStyle name="Accent2" xfId="16166" builtinId="33" hidden="1" customBuiltin="1"/>
    <cellStyle name="Accent2" xfId="16239" builtinId="33" hidden="1" customBuiltin="1"/>
    <cellStyle name="Accent2" xfId="27633" builtinId="33" hidden="1" customBuiltin="1"/>
    <cellStyle name="Accent2" xfId="27294" builtinId="33" hidden="1" customBuiltin="1"/>
    <cellStyle name="Accent2" xfId="28020" builtinId="33" hidden="1" customBuiltin="1"/>
    <cellStyle name="Accent2" xfId="9436" builtinId="33" hidden="1" customBuiltin="1"/>
    <cellStyle name="Accent2" xfId="9645" builtinId="33" hidden="1" customBuiltin="1"/>
    <cellStyle name="Accent2" xfId="9974" builtinId="33" hidden="1" customBuiltin="1"/>
    <cellStyle name="Accent2" xfId="9999" builtinId="33" hidden="1" customBuiltin="1"/>
    <cellStyle name="Accent2" xfId="10022" builtinId="33" hidden="1" customBuiltin="1"/>
    <cellStyle name="Accent2" xfId="9805" builtinId="33" hidden="1" customBuiltin="1"/>
    <cellStyle name="Accent2" xfId="10066" builtinId="33" hidden="1" customBuiltin="1"/>
    <cellStyle name="Accent2" xfId="10128" builtinId="33" hidden="1" customBuiltin="1"/>
    <cellStyle name="Accent2" xfId="10157" builtinId="33" hidden="1" customBuiltin="1"/>
    <cellStyle name="Accent2" xfId="10184" builtinId="33" hidden="1" customBuiltin="1"/>
    <cellStyle name="Accent2" xfId="9959" builtinId="33" hidden="1" customBuiltin="1"/>
    <cellStyle name="Accent2" xfId="10044" builtinId="33" hidden="1" customBuiltin="1"/>
    <cellStyle name="Accent2" xfId="10203" builtinId="33" hidden="1" customBuiltin="1"/>
    <cellStyle name="Accent2" xfId="10229" builtinId="33" hidden="1" customBuiltin="1"/>
    <cellStyle name="Accent2" xfId="10276" builtinId="33" hidden="1" customBuiltin="1"/>
    <cellStyle name="Accent2" xfId="10306" builtinId="33" hidden="1" customBuiltin="1"/>
    <cellStyle name="Accent2" xfId="10374" builtinId="33" hidden="1" customBuiltin="1"/>
    <cellStyle name="Accent2" xfId="10407" builtinId="33" hidden="1" customBuiltin="1"/>
    <cellStyle name="Accent2" xfId="10437" builtinId="33" hidden="1" customBuiltin="1"/>
    <cellStyle name="Accent2" xfId="10464" builtinId="33" hidden="1" customBuiltin="1"/>
    <cellStyle name="Accent2" xfId="10289" builtinId="33" hidden="1" customBuiltin="1"/>
    <cellStyle name="Accent2" xfId="10482" builtinId="33" hidden="1" customBuiltin="1"/>
    <cellStyle name="Accent2" xfId="10509" builtinId="33" hidden="1" customBuiltin="1"/>
    <cellStyle name="Accent2" xfId="10532" builtinId="33" hidden="1" customBuiltin="1"/>
    <cellStyle name="Accent2" xfId="10554" builtinId="33" hidden="1" customBuiltin="1"/>
    <cellStyle name="Accent2" xfId="10096" builtinId="33" hidden="1" customBuiltin="1"/>
    <cellStyle name="Accent2" xfId="21593" builtinId="33" hidden="1" customBuiltin="1"/>
    <cellStyle name="Accent2" xfId="20813" builtinId="33" hidden="1" customBuiltin="1"/>
    <cellStyle name="Accent2" xfId="14946" builtinId="33" hidden="1" customBuiltin="1"/>
    <cellStyle name="Accent2" xfId="24818" builtinId="33" hidden="1" customBuiltin="1"/>
    <cellStyle name="Accent2" xfId="18654" builtinId="33" hidden="1" customBuiltin="1"/>
    <cellStyle name="Accent2" xfId="2640" builtinId="33" hidden="1" customBuiltin="1"/>
    <cellStyle name="Accent2" xfId="9720" builtinId="33" hidden="1" customBuiltin="1"/>
    <cellStyle name="Accent2" xfId="16818" builtinId="33" hidden="1" customBuiltin="1"/>
    <cellStyle name="Accent2" xfId="24311" builtinId="33" hidden="1" customBuiltin="1"/>
    <cellStyle name="Accent2" xfId="23350" builtinId="33" hidden="1" customBuiltin="1"/>
    <cellStyle name="Accent2" xfId="8684" builtinId="33" hidden="1" customBuiltin="1"/>
    <cellStyle name="Accent2" xfId="21680" builtinId="33" hidden="1" customBuiltin="1"/>
    <cellStyle name="Accent2" xfId="17488" builtinId="33" hidden="1" customBuiltin="1"/>
    <cellStyle name="Accent2" xfId="3278" builtinId="33" hidden="1" customBuiltin="1"/>
    <cellStyle name="Accent2" xfId="11177" builtinId="33" hidden="1" customBuiltin="1"/>
    <cellStyle name="Accent2" xfId="13382" builtinId="33" hidden="1" customBuiltin="1"/>
    <cellStyle name="Accent2" xfId="13415" builtinId="33" hidden="1" customBuiltin="1"/>
    <cellStyle name="Accent2" xfId="13445" builtinId="33" hidden="1" customBuiltin="1"/>
    <cellStyle name="Accent2" xfId="13466" builtinId="33" hidden="1" customBuiltin="1"/>
    <cellStyle name="Accent2" xfId="13501" builtinId="33" hidden="1" customBuiltin="1"/>
    <cellStyle name="Accent2" xfId="13537" builtinId="33" hidden="1" customBuiltin="1"/>
    <cellStyle name="Accent2" xfId="13571" builtinId="33" hidden="1" customBuiltin="1"/>
    <cellStyle name="Accent2" xfId="13611" builtinId="33" hidden="1" customBuiltin="1"/>
    <cellStyle name="Accent2" xfId="13656" builtinId="33" hidden="1" customBuiltin="1"/>
    <cellStyle name="Accent2" xfId="13689" builtinId="33" hidden="1" customBuiltin="1"/>
    <cellStyle name="Accent2" xfId="13724" builtinId="33" hidden="1" customBuiltin="1"/>
    <cellStyle name="Accent2" xfId="13757" builtinId="33" hidden="1" customBuiltin="1"/>
    <cellStyle name="Accent2" xfId="13787" builtinId="33" hidden="1" customBuiltin="1"/>
    <cellStyle name="Accent2" xfId="13594" builtinId="33" hidden="1" customBuiltin="1"/>
    <cellStyle name="Accent2" xfId="13626" builtinId="33" hidden="1" customBuiltin="1"/>
    <cellStyle name="Accent2" xfId="13808" builtinId="33" hidden="1" customBuiltin="1"/>
    <cellStyle name="Accent2" xfId="13843" builtinId="33" hidden="1" customBuiltin="1"/>
    <cellStyle name="Accent2" xfId="13879" builtinId="33" hidden="1" customBuiltin="1"/>
    <cellStyle name="Accent2" xfId="13913" builtinId="33" hidden="1" customBuiltin="1"/>
    <cellStyle name="Accent2" xfId="13958" builtinId="33" hidden="1" customBuiltin="1"/>
    <cellStyle name="Accent2" xfId="14318" builtinId="33" hidden="1" customBuiltin="1"/>
    <cellStyle name="Accent2" xfId="14339" builtinId="33" hidden="1" customBuiltin="1"/>
    <cellStyle name="Accent2" xfId="14383" builtinId="33" hidden="1" customBuiltin="1"/>
    <cellStyle name="Accent2" xfId="14446" builtinId="33" hidden="1" customBuiltin="1"/>
    <cellStyle name="Accent2" xfId="14847" builtinId="33" hidden="1" customBuiltin="1"/>
    <cellStyle name="Accent2" xfId="14872" builtinId="33" hidden="1" customBuiltin="1"/>
    <cellStyle name="Accent2" xfId="14899" builtinId="33" hidden="1" customBuiltin="1"/>
    <cellStyle name="Accent2" xfId="14922" builtinId="33" hidden="1" customBuiltin="1"/>
    <cellStyle name="Accent2" xfId="14830" builtinId="33" hidden="1" customBuiltin="1"/>
    <cellStyle name="Accent2" xfId="14982" builtinId="33" hidden="1" customBuiltin="1"/>
    <cellStyle name="Accent2" xfId="15013" builtinId="33" hidden="1" customBuiltin="1"/>
    <cellStyle name="Accent2" xfId="15048" builtinId="33" hidden="1" customBuiltin="1"/>
    <cellStyle name="Accent2" xfId="15112" builtinId="33" hidden="1" customBuiltin="1"/>
    <cellStyle name="Accent2" xfId="14814" builtinId="33" hidden="1" customBuiltin="1"/>
    <cellStyle name="Accent2" xfId="15131" builtinId="33" hidden="1" customBuiltin="1"/>
    <cellStyle name="Accent2" xfId="15158" builtinId="33" hidden="1" customBuiltin="1"/>
    <cellStyle name="Accent2" xfId="15182" builtinId="33" hidden="1" customBuiltin="1"/>
    <cellStyle name="Accent2" xfId="15206" builtinId="33" hidden="1" customBuiltin="1"/>
    <cellStyle name="Accent2" xfId="14991" builtinId="33" hidden="1" customBuiltin="1"/>
    <cellStyle name="Accent2" xfId="15250" builtinId="33" hidden="1" customBuiltin="1"/>
    <cellStyle name="Accent2" xfId="15280" builtinId="33" hidden="1" customBuiltin="1"/>
    <cellStyle name="Accent2" xfId="15312" builtinId="33" hidden="1" customBuiltin="1"/>
    <cellStyle name="Accent2" xfId="15370" builtinId="33" hidden="1" customBuiltin="1"/>
    <cellStyle name="Accent2" xfId="15143" builtinId="33" hidden="1" customBuiltin="1"/>
    <cellStyle name="Accent2" xfId="15227" builtinId="33" hidden="1" customBuiltin="1"/>
    <cellStyle name="Accent2" xfId="15388" builtinId="33" hidden="1" customBuiltin="1"/>
    <cellStyle name="Accent2" xfId="15412" builtinId="33" hidden="1" customBuiltin="1"/>
    <cellStyle name="Accent2" xfId="15437" builtinId="33" hidden="1" customBuiltin="1"/>
    <cellStyle name="Accent2" xfId="15461" builtinId="33" hidden="1" customBuiltin="1"/>
    <cellStyle name="Accent2" xfId="15343" builtinId="33" hidden="1" customBuiltin="1"/>
    <cellStyle name="Accent2" xfId="7538" builtinId="33" hidden="1" customBuiltin="1"/>
    <cellStyle name="Accent2" xfId="7680" builtinId="33" hidden="1" customBuiltin="1"/>
    <cellStyle name="Accent2" xfId="9659" builtinId="33" hidden="1" customBuiltin="1"/>
    <cellStyle name="Accent2" xfId="3465" builtinId="33" hidden="1" customBuiltin="1"/>
    <cellStyle name="Accent2" xfId="3306" builtinId="33" hidden="1" customBuiltin="1"/>
    <cellStyle name="Accent2" xfId="3382" builtinId="33" hidden="1" customBuiltin="1"/>
    <cellStyle name="Accent2" xfId="3579" builtinId="33" hidden="1" customBuiltin="1"/>
    <cellStyle name="Accent2" xfId="3600" builtinId="33" hidden="1" customBuiltin="1"/>
    <cellStyle name="Accent2" xfId="3626" builtinId="33" hidden="1" customBuiltin="1"/>
    <cellStyle name="Accent2" xfId="21549" builtinId="33" hidden="1" customBuiltin="1"/>
    <cellStyle name="Accent2" xfId="17095" builtinId="33" hidden="1" customBuiltin="1"/>
    <cellStyle name="Accent2" xfId="14925" builtinId="33" hidden="1" customBuiltin="1"/>
    <cellStyle name="Accent2" xfId="18280" builtinId="33" hidden="1" customBuiltin="1"/>
    <cellStyle name="Accent2" xfId="18301" builtinId="33" hidden="1" customBuiltin="1"/>
    <cellStyle name="Accent2" xfId="18345" builtinId="33" hidden="1" customBuiltin="1"/>
    <cellStyle name="Accent2" xfId="18366" builtinId="33" hidden="1" customBuiltin="1"/>
    <cellStyle name="Accent2" xfId="18264" builtinId="33" hidden="1" customBuiltin="1"/>
    <cellStyle name="Accent2" xfId="18130" builtinId="33" hidden="1" customBuiltin="1"/>
    <cellStyle name="Accent2" xfId="7616" builtinId="33" hidden="1" customBuiltin="1"/>
    <cellStyle name="Accent2" xfId="10227" builtinId="33" hidden="1" customBuiltin="1"/>
    <cellStyle name="Accent2" xfId="18080" builtinId="33" hidden="1" customBuiltin="1"/>
    <cellStyle name="Accent2" xfId="18104" builtinId="33" hidden="1" customBuiltin="1"/>
    <cellStyle name="Accent2" xfId="18054" builtinId="33" hidden="1" customBuiltin="1"/>
    <cellStyle name="Accent2" xfId="17093" builtinId="33" hidden="1" customBuiltin="1"/>
    <cellStyle name="Accent2" xfId="409" builtinId="33" hidden="1" customBuiltin="1"/>
    <cellStyle name="Accent2" xfId="1802" builtinId="33" hidden="1" customBuiltin="1"/>
    <cellStyle name="Accent2" xfId="1242" builtinId="33" hidden="1" customBuiltin="1"/>
    <cellStyle name="Accent2" xfId="19465" builtinId="33" hidden="1" customBuiltin="1"/>
    <cellStyle name="Accent2" xfId="20208" builtinId="33" hidden="1" customBuiltin="1"/>
    <cellStyle name="Accent2" xfId="20229" builtinId="33" hidden="1" customBuiltin="1"/>
    <cellStyle name="Accent2" xfId="20263" builtinId="33" hidden="1" customBuiltin="1"/>
    <cellStyle name="Accent2" xfId="20462" builtinId="33" hidden="1" customBuiltin="1"/>
    <cellStyle name="Accent2" xfId="20487" builtinId="33" hidden="1" customBuiltin="1"/>
    <cellStyle name="Accent2" xfId="20513" builtinId="33" hidden="1" customBuiltin="1"/>
    <cellStyle name="Accent2" xfId="20540" builtinId="33" hidden="1" customBuiltin="1"/>
    <cellStyle name="Accent2" xfId="20443" builtinId="33" hidden="1" customBuiltin="1"/>
    <cellStyle name="Accent2" xfId="20605" builtinId="33" hidden="1" customBuiltin="1"/>
    <cellStyle name="Accent2" xfId="20638" builtinId="33" hidden="1" customBuiltin="1"/>
    <cellStyle name="Accent2" xfId="20673" builtinId="33" hidden="1" customBuiltin="1"/>
    <cellStyle name="Accent2" xfId="20705" builtinId="33" hidden="1" customBuiltin="1"/>
    <cellStyle name="Accent2" xfId="20736" builtinId="33" hidden="1" customBuiltin="1"/>
    <cellStyle name="Accent2" xfId="20439" builtinId="33" hidden="1" customBuiltin="1"/>
    <cellStyle name="Accent2" xfId="20427" builtinId="33" hidden="1" customBuiltin="1"/>
    <cellStyle name="Accent2" xfId="20757" builtinId="33" hidden="1" customBuiltin="1"/>
    <cellStyle name="Accent2" xfId="20785" builtinId="33" hidden="1" customBuiltin="1"/>
    <cellStyle name="Accent2" xfId="20837" builtinId="33" hidden="1" customBuiltin="1"/>
    <cellStyle name="Accent2" xfId="20614" builtinId="33" hidden="1" customBuiltin="1"/>
    <cellStyle name="Accent2" xfId="20885" builtinId="33" hidden="1" customBuiltin="1"/>
    <cellStyle name="Accent2" xfId="20916" builtinId="33" hidden="1" customBuiltin="1"/>
    <cellStyle name="Accent2" xfId="20948" builtinId="33" hidden="1" customBuiltin="1"/>
    <cellStyle name="Accent2" xfId="20768" builtinId="33" hidden="1" customBuiltin="1"/>
    <cellStyle name="Accent2" xfId="20860" builtinId="33" hidden="1" customBuiltin="1"/>
    <cellStyle name="Accent2" xfId="21024" builtinId="33" hidden="1" customBuiltin="1"/>
    <cellStyle name="Accent2" xfId="21073" builtinId="33" hidden="1" customBuiltin="1"/>
    <cellStyle name="Accent2" xfId="20565" builtinId="33" hidden="1" customBuiltin="1"/>
    <cellStyle name="Accent2" xfId="3520" builtinId="33" hidden="1" customBuiltin="1"/>
    <cellStyle name="Accent2" xfId="14404" builtinId="33" hidden="1" customBuiltin="1"/>
    <cellStyle name="Accent2" xfId="5955" builtinId="33" hidden="1" customBuiltin="1"/>
    <cellStyle name="Accent2" xfId="9945" builtinId="33" hidden="1" customBuiltin="1"/>
    <cellStyle name="Accent2" xfId="12219" builtinId="33" hidden="1" customBuiltin="1"/>
    <cellStyle name="Accent2" xfId="8843" builtinId="33" hidden="1" customBuiltin="1"/>
    <cellStyle name="Accent2" xfId="19807" builtinId="33" hidden="1" customBuiltin="1"/>
    <cellStyle name="Accent2" xfId="16004" builtinId="33" hidden="1" customBuiltin="1"/>
    <cellStyle name="Accent2" xfId="28276" builtinId="33" hidden="1" customBuiltin="1"/>
    <cellStyle name="Accent2" xfId="26281" builtinId="33" hidden="1" customBuiltin="1"/>
    <cellStyle name="Accent2" xfId="25884" builtinId="33" hidden="1" customBuiltin="1"/>
    <cellStyle name="Accent2" xfId="7028" builtinId="33" hidden="1" customBuiltin="1"/>
    <cellStyle name="Accent2" xfId="3792" builtinId="33" hidden="1" customBuiltin="1"/>
    <cellStyle name="Accent2" xfId="7845" builtinId="33" hidden="1" customBuiltin="1"/>
    <cellStyle name="Accent2" xfId="9393" builtinId="33" hidden="1" customBuiltin="1"/>
    <cellStyle name="Accent2" xfId="5213" builtinId="33" hidden="1" customBuiltin="1"/>
    <cellStyle name="Accent2" xfId="14703" builtinId="33" hidden="1" customBuiltin="1"/>
    <cellStyle name="Accent2" xfId="5660" builtinId="33" hidden="1" customBuiltin="1"/>
    <cellStyle name="Accent2" xfId="8418" builtinId="33" hidden="1" customBuiltin="1"/>
    <cellStyle name="Accent2" xfId="14254" builtinId="33" hidden="1" customBuiltin="1"/>
    <cellStyle name="Accent2" xfId="6179" builtinId="33" hidden="1" customBuiltin="1"/>
    <cellStyle name="Accent2" xfId="14267" builtinId="33" hidden="1" customBuiltin="1"/>
    <cellStyle name="Accent2" xfId="8237" builtinId="33" hidden="1" customBuiltin="1"/>
    <cellStyle name="Accent2" xfId="7657" builtinId="33" hidden="1" customBuiltin="1"/>
    <cellStyle name="Accent2" xfId="10826" builtinId="33" hidden="1" customBuiltin="1"/>
    <cellStyle name="Accent2" xfId="5285" builtinId="33" hidden="1" customBuiltin="1"/>
    <cellStyle name="Accent2" xfId="14187" builtinId="33" hidden="1" customBuiltin="1"/>
    <cellStyle name="Accent2" xfId="4477" builtinId="33" hidden="1" customBuiltin="1"/>
    <cellStyle name="Accent2" xfId="10828" builtinId="33" hidden="1" customBuiltin="1"/>
    <cellStyle name="Accent2" xfId="14677" builtinId="33" hidden="1" customBuiltin="1"/>
    <cellStyle name="Accent2" xfId="14274" builtinId="33" hidden="1" customBuiltin="1"/>
    <cellStyle name="Accent2" xfId="14192" builtinId="33" hidden="1" customBuiltin="1"/>
    <cellStyle name="Accent2" xfId="14196" builtinId="33" hidden="1" customBuiltin="1"/>
    <cellStyle name="Accent2" xfId="7943" builtinId="33" hidden="1" customBuiltin="1"/>
    <cellStyle name="Accent2" xfId="14009" builtinId="33" hidden="1" customBuiltin="1"/>
    <cellStyle name="Accent2" xfId="16903" builtinId="33" hidden="1" customBuiltin="1"/>
    <cellStyle name="Accent2" xfId="14029" builtinId="33" hidden="1" customBuiltin="1"/>
    <cellStyle name="Accent2" xfId="4458" builtinId="33" hidden="1" customBuiltin="1"/>
    <cellStyle name="Accent2" xfId="17001" builtinId="33" hidden="1" customBuiltin="1"/>
    <cellStyle name="Accent2" xfId="14077" builtinId="33" hidden="1" customBuiltin="1"/>
    <cellStyle name="Accent2" xfId="4238" builtinId="33" hidden="1" customBuiltin="1"/>
    <cellStyle name="Accent2" xfId="14576" builtinId="33" hidden="1" customBuiltin="1"/>
    <cellStyle name="Accent2" xfId="14555" builtinId="33" hidden="1" customBuiltin="1"/>
    <cellStyle name="Accent2" xfId="6086" builtinId="33" hidden="1" customBuiltin="1"/>
    <cellStyle name="Accent2" xfId="5907" builtinId="33" hidden="1" customBuiltin="1"/>
    <cellStyle name="Accent2" xfId="10756" builtinId="33" hidden="1" customBuiltin="1"/>
    <cellStyle name="Accent2" xfId="5714" builtinId="33" hidden="1" customBuiltin="1"/>
    <cellStyle name="Accent2" xfId="6297" builtinId="33" hidden="1" customBuiltin="1"/>
    <cellStyle name="Accent2" xfId="4970" builtinId="33" hidden="1" customBuiltin="1"/>
    <cellStyle name="Accent2" xfId="5034" builtinId="33" hidden="1" customBuiltin="1"/>
    <cellStyle name="Accent2" xfId="6267" builtinId="33" hidden="1" customBuiltin="1"/>
    <cellStyle name="Accent2" xfId="4616" builtinId="33" hidden="1" customBuiltin="1"/>
    <cellStyle name="Accent2" xfId="4205" builtinId="33" hidden="1" customBuiltin="1"/>
    <cellStyle name="Accent2" xfId="4223" builtinId="33" hidden="1" customBuiltin="1"/>
    <cellStyle name="Accent2" xfId="13096" builtinId="33" hidden="1" customBuiltin="1"/>
    <cellStyle name="Accent2" xfId="11665" builtinId="33" hidden="1" customBuiltin="1"/>
    <cellStyle name="Accent2" xfId="5422" builtinId="33" hidden="1" customBuiltin="1"/>
    <cellStyle name="Accent2" xfId="4465" builtinId="33" hidden="1" customBuiltin="1"/>
    <cellStyle name="Accent2" xfId="15470" builtinId="33" hidden="1" customBuiltin="1"/>
    <cellStyle name="Accent2" xfId="15055" builtinId="33" hidden="1" customBuiltin="1"/>
    <cellStyle name="Accent2" xfId="14213" builtinId="33" hidden="1" customBuiltin="1"/>
    <cellStyle name="Accent2" xfId="15134" builtinId="33" hidden="1" customBuiltin="1"/>
    <cellStyle name="Accent2" xfId="17178" builtinId="33" hidden="1" customBuiltin="1"/>
    <cellStyle name="Accent2" xfId="17204" builtinId="33" hidden="1" customBuiltin="1"/>
    <cellStyle name="Accent2" xfId="17230" builtinId="33" hidden="1" customBuiltin="1"/>
    <cellStyle name="Accent2" xfId="17257" builtinId="33" hidden="1" customBuiltin="1"/>
    <cellStyle name="Accent2" xfId="17282" builtinId="33" hidden="1" customBuiltin="1"/>
    <cellStyle name="Accent2" xfId="17323" builtinId="33" hidden="1" customBuiltin="1"/>
    <cellStyle name="Accent2" xfId="4609" builtinId="33" hidden="1" customBuiltin="1"/>
    <cellStyle name="Accent2" xfId="21671" builtinId="33" hidden="1" customBuiltin="1"/>
    <cellStyle name="Accent2" xfId="21800" builtinId="33" hidden="1" customBuiltin="1"/>
    <cellStyle name="Accent2" xfId="19709" builtinId="33" hidden="1" customBuiltin="1"/>
    <cellStyle name="Accent2" xfId="8228" builtinId="33" hidden="1" customBuiltin="1"/>
    <cellStyle name="Accent2" xfId="8463" builtinId="33" hidden="1" customBuiltin="1"/>
    <cellStyle name="Accent2" xfId="9676" builtinId="33" hidden="1" customBuiltin="1"/>
    <cellStyle name="Accent2" xfId="9697" builtinId="33" hidden="1" customBuiltin="1"/>
    <cellStyle name="Accent2" xfId="9762" builtinId="33" hidden="1" customBuiltin="1"/>
    <cellStyle name="Accent2" xfId="3493" builtinId="33" hidden="1" customBuiltin="1"/>
    <cellStyle name="Accent2" xfId="2148" builtinId="33" hidden="1" customBuiltin="1"/>
    <cellStyle name="Accent2" xfId="2213" builtinId="33" hidden="1" customBuiltin="1"/>
    <cellStyle name="Accent2" xfId="2274" builtinId="33" hidden="1" customBuiltin="1"/>
    <cellStyle name="Accent2" xfId="2006" builtinId="33" hidden="1" customBuiltin="1"/>
    <cellStyle name="Accent2" xfId="1996" builtinId="33" hidden="1" customBuiltin="1"/>
    <cellStyle name="Accent2" xfId="2292" builtinId="33" hidden="1" customBuiltin="1"/>
    <cellStyle name="Accent2" xfId="2317" builtinId="33" hidden="1" customBuiltin="1"/>
    <cellStyle name="Accent2" xfId="2339" builtinId="33" hidden="1" customBuiltin="1"/>
    <cellStyle name="Accent2" xfId="2360" builtinId="33" hidden="1" customBuiltin="1"/>
    <cellStyle name="Accent2" xfId="2156" builtinId="33" hidden="1" customBuiltin="1"/>
    <cellStyle name="Accent2" xfId="2403" builtinId="33" hidden="1" customBuiltin="1"/>
    <cellStyle name="Accent2" xfId="2432" builtinId="33" hidden="1" customBuiltin="1"/>
    <cellStyle name="Accent2" xfId="2464" builtinId="33" hidden="1" customBuiltin="1"/>
    <cellStyle name="Accent2" xfId="2493" builtinId="33" hidden="1" customBuiltin="1"/>
    <cellStyle name="Accent2" xfId="2520" builtinId="33" hidden="1" customBuiltin="1"/>
    <cellStyle name="Accent2" xfId="2302" builtinId="33" hidden="1" customBuiltin="1"/>
    <cellStyle name="Accent2" xfId="2536" builtinId="33" hidden="1" customBuiltin="1"/>
    <cellStyle name="Accent2" xfId="2558" builtinId="33" hidden="1" customBuiltin="1"/>
    <cellStyle name="Accent2" xfId="2580" builtinId="33" hidden="1" customBuiltin="1"/>
    <cellStyle name="Accent2" xfId="2601" builtinId="33" hidden="1" customBuiltin="1"/>
    <cellStyle name="Accent2" xfId="2627" builtinId="33" hidden="1" customBuiltin="1"/>
    <cellStyle name="Accent2" xfId="2692" builtinId="33" hidden="1" customBuiltin="1"/>
    <cellStyle name="Accent2" xfId="2724" builtinId="33" hidden="1" customBuiltin="1"/>
    <cellStyle name="Accent2" xfId="2753" builtinId="33" hidden="1" customBuiltin="1"/>
    <cellStyle name="Accent2" xfId="2780" builtinId="33" hidden="1" customBuiltin="1"/>
    <cellStyle name="Accent2" xfId="2612" builtinId="33" hidden="1" customBuiltin="1"/>
    <cellStyle name="Accent2" xfId="2796" builtinId="33" hidden="1" customBuiltin="1"/>
    <cellStyle name="Accent2" xfId="2840" builtinId="33" hidden="1" customBuiltin="1"/>
    <cellStyle name="Accent2" xfId="2861" builtinId="33" hidden="1" customBuiltin="1"/>
    <cellStyle name="Accent2" xfId="2885" builtinId="33" hidden="1" customBuiltin="1"/>
    <cellStyle name="Accent2" xfId="1869" builtinId="33" hidden="1" customBuiltin="1"/>
    <cellStyle name="Accent2" xfId="1950" builtinId="33" hidden="1" customBuiltin="1"/>
    <cellStyle name="Accent2" xfId="1889" builtinId="33" hidden="1" customBuiltin="1"/>
    <cellStyle name="Accent2" xfId="1952" builtinId="33" hidden="1" customBuiltin="1"/>
    <cellStyle name="Accent2" xfId="1874" builtinId="33" hidden="1" customBuiltin="1"/>
    <cellStyle name="Accent2" xfId="3034" builtinId="33" hidden="1" customBuiltin="1"/>
    <cellStyle name="Accent2" xfId="3055" builtinId="33" hidden="1" customBuiltin="1"/>
    <cellStyle name="Accent2" xfId="2663" builtinId="33" hidden="1" customBuiltin="1"/>
    <cellStyle name="Accent2" xfId="8179" builtinId="33" hidden="1" customBuiltin="1"/>
    <cellStyle name="Accent2" xfId="8914" builtinId="33" hidden="1" customBuiltin="1"/>
    <cellStyle name="Accent2" xfId="7253" builtinId="33" hidden="1" customBuiltin="1"/>
    <cellStyle name="Accent2" xfId="4260" builtinId="33" hidden="1" customBuiltin="1"/>
    <cellStyle name="Accent2" xfId="15491" builtinId="33" hidden="1" customBuiltin="1"/>
    <cellStyle name="Accent2" xfId="14361" builtinId="33" hidden="1" customBuiltin="1"/>
    <cellStyle name="Accent2" xfId="9243" builtinId="33" hidden="1" customBuiltin="1"/>
    <cellStyle name="Accent2" xfId="10926" builtinId="33" hidden="1" customBuiltin="1"/>
    <cellStyle name="Accent2" xfId="11311" builtinId="33" hidden="1" customBuiltin="1"/>
    <cellStyle name="Accent2" xfId="6256" builtinId="33" hidden="1" customBuiltin="1"/>
    <cellStyle name="Accent2" xfId="10584" builtinId="33" hidden="1" customBuiltin="1"/>
    <cellStyle name="Accent2" xfId="26456" builtinId="33" hidden="1" customBuiltin="1"/>
    <cellStyle name="Accent2" xfId="23312" builtinId="33" hidden="1" customBuiltin="1"/>
    <cellStyle name="Accent2" xfId="25300" builtinId="33" hidden="1" customBuiltin="1"/>
    <cellStyle name="Accent2" xfId="18679" builtinId="33" hidden="1" customBuiltin="1"/>
    <cellStyle name="Accent2" xfId="18711" builtinId="33" hidden="1" customBuiltin="1"/>
    <cellStyle name="Accent2" xfId="18743" builtinId="33" hidden="1" customBuiltin="1"/>
    <cellStyle name="Accent2" xfId="18564" builtinId="33" hidden="1" customBuiltin="1"/>
    <cellStyle name="Accent2" xfId="9894" builtinId="33" hidden="1" customBuiltin="1"/>
    <cellStyle name="Accent2" xfId="23060" builtinId="33" hidden="1" customBuiltin="1"/>
    <cellStyle name="Accent2" xfId="22962" builtinId="33" hidden="1" customBuiltin="1"/>
    <cellStyle name="Accent2" xfId="21529" builtinId="33" hidden="1" customBuiltin="1"/>
    <cellStyle name="Accent2" xfId="7821" builtinId="33" hidden="1" customBuiltin="1"/>
    <cellStyle name="Accent2" xfId="7592" builtinId="33" hidden="1" customBuiltin="1"/>
    <cellStyle name="Accent2" xfId="7617" builtinId="33" hidden="1" customBuiltin="1"/>
    <cellStyle name="Accent2" xfId="4176" builtinId="33" hidden="1" customBuiltin="1"/>
    <cellStyle name="Accent2" xfId="7682" builtinId="33" hidden="1" customBuiltin="1"/>
    <cellStyle name="Accent2" xfId="14182" builtinId="33" hidden="1" customBuiltin="1"/>
    <cellStyle name="Accent2" xfId="369" builtinId="33" hidden="1" customBuiltin="1"/>
    <cellStyle name="Accent2" xfId="457" builtinId="33" hidden="1" customBuiltin="1"/>
    <cellStyle name="Accent2" xfId="491" builtinId="33" hidden="1" customBuiltin="1"/>
    <cellStyle name="Accent2" xfId="527" builtinId="33" hidden="1" customBuiltin="1"/>
    <cellStyle name="Accent2" xfId="563" builtinId="33" hidden="1" customBuiltin="1"/>
    <cellStyle name="Accent2" xfId="597" builtinId="33" hidden="1" customBuiltin="1"/>
    <cellStyle name="Accent2" xfId="150" builtinId="33" hidden="1" customBuiltin="1"/>
    <cellStyle name="Accent2" xfId="192" builtinId="33" hidden="1" customBuiltin="1"/>
    <cellStyle name="Accent2" xfId="263" builtinId="33" hidden="1" customBuiltin="1"/>
    <cellStyle name="Accent2" xfId="72" builtinId="33" hidden="1" customBuiltin="1"/>
    <cellStyle name="Accent2" xfId="107" builtinId="33" hidden="1" customBuiltin="1"/>
    <cellStyle name="Accent2" xfId="24" builtinId="33" hidden="1" customBuiltin="1"/>
    <cellStyle name="Accent2" xfId="226" builtinId="33" hidden="1" customBuiltin="1"/>
    <cellStyle name="Accent2" xfId="887" builtinId="33" hidden="1" customBuiltin="1"/>
    <cellStyle name="Accent2" xfId="1848" builtinId="33" hidden="1" customBuiltin="1"/>
    <cellStyle name="Accent2" xfId="1360" builtinId="33" hidden="1" customBuiltin="1"/>
    <cellStyle name="Accent2" xfId="3321" builtinId="33" hidden="1" customBuiltin="1"/>
    <cellStyle name="Accent2" xfId="24797" builtinId="33" hidden="1" customBuiltin="1"/>
    <cellStyle name="Accent2" xfId="24716" builtinId="33" hidden="1" customBuiltin="1"/>
    <cellStyle name="Accent2" xfId="24853" builtinId="33" hidden="1" customBuiltin="1"/>
    <cellStyle name="Accent2" xfId="24884" builtinId="33" hidden="1" customBuiltin="1"/>
    <cellStyle name="Accent2" xfId="24919" builtinId="33" hidden="1" customBuiltin="1"/>
    <cellStyle name="Accent2" xfId="24949" builtinId="33" hidden="1" customBuiltin="1"/>
    <cellStyle name="Accent2" xfId="24712" builtinId="33" hidden="1" customBuiltin="1"/>
    <cellStyle name="Accent2" xfId="24703" builtinId="33" hidden="1" customBuiltin="1"/>
    <cellStyle name="Accent2" xfId="24999" builtinId="33" hidden="1" customBuiltin="1"/>
    <cellStyle name="Accent2" xfId="25026" builtinId="33" hidden="1" customBuiltin="1"/>
    <cellStyle name="Accent2" xfId="25049" builtinId="33" hidden="1" customBuiltin="1"/>
    <cellStyle name="Accent2" xfId="24861" builtinId="33" hidden="1" customBuiltin="1"/>
    <cellStyle name="Accent2" xfId="25148" builtinId="33" hidden="1" customBuiltin="1"/>
    <cellStyle name="Accent2" xfId="25180" builtinId="33" hidden="1" customBuiltin="1"/>
    <cellStyle name="Accent2" xfId="25236" builtinId="33" hidden="1" customBuiltin="1"/>
    <cellStyle name="Accent2" xfId="25010" builtinId="33" hidden="1" customBuiltin="1"/>
    <cellStyle name="Accent2" xfId="25094" builtinId="33" hidden="1" customBuiltin="1"/>
    <cellStyle name="Accent2" xfId="25253" builtinId="33" hidden="1" customBuiltin="1"/>
    <cellStyle name="Accent2" xfId="25276" builtinId="33" hidden="1" customBuiltin="1"/>
    <cellStyle name="Accent2" xfId="25324" builtinId="33" hidden="1" customBuiltin="1"/>
    <cellStyle name="Accent2" xfId="25353" builtinId="33" hidden="1" customBuiltin="1"/>
    <cellStyle name="Accent2" xfId="25389" builtinId="33" hidden="1" customBuiltin="1"/>
    <cellStyle name="Accent2" xfId="25419" builtinId="33" hidden="1" customBuiltin="1"/>
    <cellStyle name="Accent2" xfId="24980" builtinId="33" hidden="1" customBuiltin="1"/>
    <cellStyle name="Accent2" xfId="10692" builtinId="33" hidden="1" customBuiltin="1"/>
    <cellStyle name="Accent2" xfId="10344" builtinId="33" hidden="1" customBuiltin="1"/>
    <cellStyle name="Accent2" xfId="20978" builtinId="33" hidden="1" customBuiltin="1"/>
    <cellStyle name="Accent2" xfId="26176" builtinId="33" hidden="1" customBuiltin="1"/>
    <cellStyle name="Accent2" xfId="8022" builtinId="33" hidden="1" customBuiltin="1"/>
    <cellStyle name="Accent2" xfId="6679" builtinId="33" hidden="1" customBuiltin="1"/>
    <cellStyle name="Accent2" xfId="3536" builtinId="33" hidden="1" customBuiltin="1"/>
    <cellStyle name="Accent2" xfId="13347" builtinId="33" hidden="1" customBuiltin="1"/>
    <cellStyle name="Accent2" xfId="12939" builtinId="33" hidden="1" customBuiltin="1"/>
    <cellStyle name="Accent2" xfId="8654" builtinId="33" hidden="1" customBuiltin="1"/>
    <cellStyle name="Accent2" xfId="10983" builtinId="33" hidden="1" customBuiltin="1"/>
    <cellStyle name="Accent2" xfId="14507" builtinId="33" hidden="1" customBuiltin="1"/>
    <cellStyle name="Accent2" xfId="28155" builtinId="33" hidden="1" customBuiltin="1"/>
    <cellStyle name="Accent2" xfId="17953" builtinId="33" hidden="1" customBuiltin="1"/>
    <cellStyle name="Accent2" xfId="19926" builtinId="33" hidden="1" customBuiltin="1"/>
    <cellStyle name="Accent2" xfId="19962" builtinId="33" hidden="1" customBuiltin="1"/>
    <cellStyle name="Accent2" xfId="19996" builtinId="33" hidden="1" customBuiltin="1"/>
    <cellStyle name="Accent2" xfId="20163" builtinId="33" hidden="1" customBuiltin="1"/>
    <cellStyle name="Accent2" xfId="5493" builtinId="33" hidden="1" customBuiltin="1"/>
    <cellStyle name="Accent2" xfId="16701" builtinId="33" hidden="1" customBuiltin="1"/>
    <cellStyle name="Accent2" xfId="16766" builtinId="33" hidden="1" customBuiltin="1"/>
    <cellStyle name="Accent2" xfId="23144" builtinId="33" hidden="1" customBuiltin="1"/>
    <cellStyle name="Accent2" xfId="11803" builtinId="33" hidden="1" customBuiltin="1"/>
    <cellStyle name="Accent2" xfId="11867" builtinId="33" hidden="1" customBuiltin="1"/>
    <cellStyle name="Accent2" xfId="11713" builtinId="33" hidden="1" customBuiltin="1"/>
    <cellStyle name="Accent2" xfId="11743" builtinId="33" hidden="1" customBuiltin="1"/>
    <cellStyle name="Accent2" xfId="11939" builtinId="33" hidden="1" customBuiltin="1"/>
    <cellStyle name="Accent2" xfId="11968" builtinId="33" hidden="1" customBuiltin="1"/>
    <cellStyle name="Accent2" xfId="11997" builtinId="33" hidden="1" customBuiltin="1"/>
    <cellStyle name="Accent2" xfId="18500" builtinId="33" hidden="1" customBuiltin="1"/>
    <cellStyle name="Accent2" xfId="3014" builtinId="33" hidden="1" customBuiltin="1"/>
    <cellStyle name="Accent2" xfId="3005" builtinId="33" hidden="1" customBuiltin="1"/>
    <cellStyle name="Accent2" xfId="3296" builtinId="33" hidden="1" customBuiltin="1"/>
    <cellStyle name="Accent2" xfId="3342" builtinId="33" hidden="1" customBuiltin="1"/>
    <cellStyle name="Accent2" xfId="3363" builtinId="33" hidden="1" customBuiltin="1"/>
    <cellStyle name="Accent2" xfId="3161" builtinId="33" hidden="1" customBuiltin="1"/>
    <cellStyle name="Accent2" xfId="3018" builtinId="33" hidden="1" customBuiltin="1"/>
    <cellStyle name="Accent2" xfId="3153" builtinId="33" hidden="1" customBuiltin="1"/>
    <cellStyle name="Accent2" xfId="3218" builtinId="33" hidden="1" customBuiltin="1"/>
    <cellStyle name="Accent2" xfId="3099" builtinId="33" hidden="1" customBuiltin="1"/>
    <cellStyle name="Accent2" xfId="3120" builtinId="33" hidden="1" customBuiltin="1"/>
    <cellStyle name="Accent2" xfId="3078" builtinId="33" hidden="1" customBuiltin="1"/>
    <cellStyle name="Accent2" xfId="3183" builtinId="33" hidden="1" customBuiltin="1"/>
    <cellStyle name="Accent2" xfId="1282" builtinId="33" hidden="1" customBuiltin="1"/>
    <cellStyle name="Accent2" xfId="922" builtinId="33" hidden="1" customBuiltin="1"/>
    <cellStyle name="Accent2" xfId="1823" builtinId="33" hidden="1" customBuiltin="1"/>
    <cellStyle name="Accent2" xfId="3901" builtinId="33" hidden="1" customBuiltin="1"/>
    <cellStyle name="Accent2" xfId="17391" builtinId="33" hidden="1" customBuiltin="1"/>
    <cellStyle name="Accent2" xfId="17455" builtinId="33" hidden="1" customBuiltin="1"/>
    <cellStyle name="Accent2" xfId="17155" builtinId="33" hidden="1" customBuiltin="1"/>
    <cellStyle name="Accent2" xfId="17143" builtinId="33" hidden="1" customBuiltin="1"/>
    <cellStyle name="Accent2" xfId="17476" builtinId="33" hidden="1" customBuiltin="1"/>
    <cellStyle name="Accent2" xfId="17505" builtinId="33" hidden="1" customBuiltin="1"/>
    <cellStyle name="Accent2" xfId="17558" builtinId="33" hidden="1" customBuiltin="1"/>
    <cellStyle name="Accent2" xfId="17332" builtinId="33" hidden="1" customBuiltin="1"/>
    <cellStyle name="Accent2" xfId="17606" builtinId="33" hidden="1" customBuiltin="1"/>
    <cellStyle name="Accent2" xfId="17637" builtinId="33" hidden="1" customBuiltin="1"/>
    <cellStyle name="Accent2" xfId="17669" builtinId="33" hidden="1" customBuiltin="1"/>
    <cellStyle name="Accent2" xfId="17699" builtinId="33" hidden="1" customBuiltin="1"/>
    <cellStyle name="Accent2" xfId="17728" builtinId="33" hidden="1" customBuiltin="1"/>
    <cellStyle name="Accent2" xfId="17581" builtinId="33" hidden="1" customBuiltin="1"/>
    <cellStyle name="Accent2" xfId="17746" builtinId="33" hidden="1" customBuiltin="1"/>
    <cellStyle name="Accent2" xfId="17799" builtinId="33" hidden="1" customBuiltin="1"/>
    <cellStyle name="Accent2" xfId="17823" builtinId="33" hidden="1" customBuiltin="1"/>
    <cellStyle name="Accent2" xfId="17852" builtinId="33" hidden="1" customBuiltin="1"/>
    <cellStyle name="Accent2" xfId="17890" builtinId="33" hidden="1" customBuiltin="1"/>
    <cellStyle name="Accent2" xfId="17921" builtinId="33" hidden="1" customBuiltin="1"/>
    <cellStyle name="Accent2" xfId="17984" builtinId="33" hidden="1" customBuiltin="1"/>
    <cellStyle name="Accent2" xfId="18012" builtinId="33" hidden="1" customBuiltin="1"/>
    <cellStyle name="Accent2" xfId="17837" builtinId="33" hidden="1" customBuiltin="1"/>
    <cellStyle name="Accent2" xfId="17865" builtinId="33" hidden="1" customBuiltin="1"/>
    <cellStyle name="Accent2" xfId="17533" builtinId="33" hidden="1" customBuiltin="1"/>
    <cellStyle name="Accent2" xfId="11894" builtinId="33" hidden="1" customBuiltin="1"/>
    <cellStyle name="Accent2" xfId="11021" builtinId="33" hidden="1" customBuiltin="1"/>
    <cellStyle name="Accent2" xfId="10851" builtinId="33" hidden="1" customBuiltin="1"/>
    <cellStyle name="Accent2" xfId="15558" builtinId="33" hidden="1" customBuiltin="1"/>
    <cellStyle name="Accent2" xfId="9655" builtinId="33" hidden="1" customBuiltin="1"/>
    <cellStyle name="Accent2" xfId="26412" builtinId="33" hidden="1" customBuiltin="1"/>
    <cellStyle name="Accent2" xfId="4464" builtinId="33" hidden="1" customBuiltin="1"/>
    <cellStyle name="Accent2" xfId="3721" builtinId="33" hidden="1" customBuiltin="1"/>
    <cellStyle name="Accent2" xfId="15080" builtinId="33" hidden="1" customBuiltin="1"/>
    <cellStyle name="Accent2" xfId="13162" builtinId="33" hidden="1" customBuiltin="1"/>
    <cellStyle name="Accent2" xfId="12995" builtinId="33" hidden="1" customBuiltin="1"/>
    <cellStyle name="Accent2" xfId="8543" builtinId="33" hidden="1" customBuiltin="1"/>
    <cellStyle name="Accent2" xfId="26810" builtinId="33" hidden="1" customBuiltin="1"/>
    <cellStyle name="Accent2" xfId="4286" builtinId="33" hidden="1" customBuiltin="1"/>
    <cellStyle name="Accent2" xfId="21819" builtinId="33" hidden="1" customBuiltin="1"/>
    <cellStyle name="Accent2" xfId="21846" builtinId="33" hidden="1" customBuiltin="1"/>
    <cellStyle name="Accent2" xfId="21870" builtinId="33" hidden="1" customBuiltin="1"/>
    <cellStyle name="Accent2" xfId="21941" builtinId="33" hidden="1" customBuiltin="1"/>
    <cellStyle name="Accent2" xfId="21972" builtinId="33" hidden="1" customBuiltin="1"/>
    <cellStyle name="Accent2" xfId="12175" builtinId="33" hidden="1" customBuiltin="1"/>
    <cellStyle name="Accent2" xfId="9741" builtinId="33" hidden="1" customBuiltin="1"/>
    <cellStyle name="Accent2" xfId="7737" builtinId="33" hidden="1" customBuiltin="1"/>
    <cellStyle name="Accent2" xfId="2178" builtinId="33" hidden="1" customBuiltin="1"/>
    <cellStyle name="Accent2" xfId="16788" builtinId="33" hidden="1" customBuiltin="1"/>
    <cellStyle name="Accent2" xfId="11645" builtinId="33" hidden="1" customBuiltin="1"/>
    <cellStyle name="Accent2" xfId="4298" builtinId="33" hidden="1" customBuiltin="1"/>
    <cellStyle name="Accent2" xfId="5498" builtinId="33" hidden="1" customBuiltin="1"/>
    <cellStyle name="Accent2" xfId="8291" builtinId="33" hidden="1" customBuiltin="1"/>
    <cellStyle name="Accent2" xfId="13180" builtinId="33" hidden="1" customBuiltin="1"/>
    <cellStyle name="Accent2" xfId="13216" builtinId="33" hidden="1" customBuiltin="1"/>
    <cellStyle name="Accent2" xfId="13251" builtinId="33" hidden="1" customBuiltin="1"/>
    <cellStyle name="Accent2" xfId="19620" builtinId="33" hidden="1" customBuiltin="1"/>
    <cellStyle name="Accent2" xfId="25617" builtinId="33" hidden="1" customBuiltin="1"/>
    <cellStyle name="Accent2" xfId="14298" builtinId="33" hidden="1" customBuiltin="1"/>
    <cellStyle name="Accent2" xfId="16916" builtinId="33" hidden="1" customBuiltin="1"/>
    <cellStyle name="Accent2" xfId="20124" builtinId="33" hidden="1" customBuiltin="1"/>
    <cellStyle name="Accent2" xfId="6317" builtinId="33" hidden="1" customBuiltin="1"/>
    <cellStyle name="Accent2" xfId="23725" builtinId="33" hidden="1" customBuiltin="1"/>
    <cellStyle name="Accent2" xfId="25338" builtinId="33" hidden="1" customBuiltin="1"/>
    <cellStyle name="Accent2" xfId="25365" builtinId="33" hidden="1" customBuiltin="1"/>
    <cellStyle name="Accent2" xfId="25549" builtinId="33" hidden="1" customBuiltin="1"/>
    <cellStyle name="Accent2" xfId="25480" builtinId="33" hidden="1" customBuiltin="1"/>
    <cellStyle name="Accent2" xfId="25507" builtinId="33" hidden="1" customBuiltin="1"/>
    <cellStyle name="Accent2" xfId="25451" builtinId="33" hidden="1" customBuiltin="1"/>
    <cellStyle name="Accent2" xfId="25525" builtinId="33" hidden="1" customBuiltin="1"/>
    <cellStyle name="Accent2" xfId="1780" builtinId="33" hidden="1" customBuiltin="1"/>
    <cellStyle name="Accent2" xfId="1327" builtinId="33" hidden="1" customBuiltin="1"/>
    <cellStyle name="Accent2" xfId="851" builtinId="33" hidden="1" customBuiltin="1"/>
    <cellStyle name="Accent2" xfId="18324" builtinId="33" hidden="1" customBuiltin="1"/>
    <cellStyle name="Accent2" xfId="18819" builtinId="33" hidden="1" customBuiltin="1"/>
    <cellStyle name="Accent2" xfId="18845" builtinId="33" hidden="1" customBuiltin="1"/>
    <cellStyle name="Accent2" xfId="18871" builtinId="33" hidden="1" customBuiltin="1"/>
    <cellStyle name="Accent2" xfId="18895" builtinId="33" hidden="1" customBuiltin="1"/>
    <cellStyle name="Accent2" xfId="18925" builtinId="33" hidden="1" customBuiltin="1"/>
    <cellStyle name="Accent2" xfId="18962" builtinId="33" hidden="1" customBuiltin="1"/>
    <cellStyle name="Accent2" xfId="18993" builtinId="33" hidden="1" customBuiltin="1"/>
    <cellStyle name="Accent2" xfId="19056" builtinId="33" hidden="1" customBuiltin="1"/>
    <cellStyle name="Accent2" xfId="19084" builtinId="33" hidden="1" customBuiltin="1"/>
    <cellStyle name="Accent2" xfId="18910" builtinId="33" hidden="1" customBuiltin="1"/>
    <cellStyle name="Accent2" xfId="18937" builtinId="33" hidden="1" customBuiltin="1"/>
    <cellStyle name="Accent2" xfId="19102" builtinId="33" hidden="1" customBuiltin="1"/>
    <cellStyle name="Accent2" xfId="19127" builtinId="33" hidden="1" customBuiltin="1"/>
    <cellStyle name="Accent2" xfId="19150" builtinId="33" hidden="1" customBuiltin="1"/>
    <cellStyle name="Accent2" xfId="19196" builtinId="33" hidden="1" customBuiltin="1"/>
    <cellStyle name="Accent2" xfId="6117" builtinId="33" hidden="1" customBuiltin="1"/>
    <cellStyle name="Accent2" xfId="16874" builtinId="33" hidden="1" customBuiltin="1"/>
    <cellStyle name="Accent2" xfId="5061" builtinId="33" hidden="1" customBuiltin="1"/>
    <cellStyle name="Accent2" xfId="7656" builtinId="33" hidden="1" customBuiltin="1"/>
    <cellStyle name="Accent2" xfId="17244" builtinId="33" hidden="1" customBuiltin="1"/>
    <cellStyle name="Accent2" xfId="5155" builtinId="33" hidden="1" customBuiltin="1"/>
    <cellStyle name="Accent2" xfId="17737" builtinId="33" hidden="1" customBuiltin="1"/>
    <cellStyle name="Accent2" xfId="14157" builtinId="33" hidden="1" customBuiltin="1"/>
    <cellStyle name="Accent2" xfId="16862" builtinId="33" hidden="1" customBuiltin="1"/>
    <cellStyle name="Accent2" xfId="17773" builtinId="33" hidden="1" customBuiltin="1"/>
    <cellStyle name="Accent2" xfId="19025" builtinId="33" hidden="1" customBuiltin="1"/>
    <cellStyle name="Accent2" xfId="10630" builtinId="33" hidden="1" customBuiltin="1"/>
    <cellStyle name="Accent2" xfId="12676" builtinId="33" hidden="1" customBuiltin="1"/>
    <cellStyle name="Accent2" xfId="24051" builtinId="33" hidden="1" customBuiltin="1"/>
    <cellStyle name="Accent2" xfId="8066" builtinId="33" hidden="1" customBuiltin="1"/>
    <cellStyle name="Accent2" xfId="5103" builtinId="33" hidden="1" customBuiltin="1"/>
    <cellStyle name="Accent2" xfId="14736" builtinId="33" hidden="1" customBuiltin="1"/>
    <cellStyle name="Accent2" xfId="18580" builtinId="33" hidden="1" customBuiltin="1"/>
    <cellStyle name="Accent2" xfId="26768" builtinId="33" hidden="1" customBuiltin="1"/>
    <cellStyle name="Accent2" xfId="25753" builtinId="33" hidden="1" customBuiltin="1"/>
    <cellStyle name="Accent2" xfId="6723" builtinId="33" hidden="1" customBuiltin="1"/>
    <cellStyle name="Accent2" xfId="3638" builtinId="33" hidden="1" customBuiltin="1"/>
    <cellStyle name="Accent2" xfId="14826" builtinId="33" hidden="1" customBuiltin="1"/>
    <cellStyle name="Accent2" xfId="13284" builtinId="33" hidden="1" customBuiltin="1"/>
    <cellStyle name="Accent2" xfId="10253" builtinId="33" hidden="1" customBuiltin="1"/>
    <cellStyle name="Accent2" xfId="16311" builtinId="33" hidden="1" customBuiltin="1"/>
    <cellStyle name="Accent2" xfId="21006" builtinId="33" hidden="1" customBuiltin="1"/>
    <cellStyle name="Accent2" xfId="23215" builtinId="33" hidden="1" customBuiltin="1"/>
    <cellStyle name="Accent2" xfId="23249" builtinId="33" hidden="1" customBuiltin="1"/>
    <cellStyle name="Accent2" xfId="23283" builtinId="33" hidden="1" customBuiltin="1"/>
    <cellStyle name="Accent2" xfId="23394" builtinId="33" hidden="1" customBuiltin="1"/>
    <cellStyle name="Accent2" xfId="23416" builtinId="33" hidden="1" customBuiltin="1"/>
    <cellStyle name="Accent2" xfId="23437" builtinId="33" hidden="1" customBuiltin="1"/>
    <cellStyle name="Accent2" xfId="23468" builtinId="33" hidden="1" customBuiltin="1"/>
    <cellStyle name="Accent2" xfId="23664" builtinId="33" hidden="1" customBuiltin="1"/>
    <cellStyle name="Accent2" xfId="23686" builtinId="33" hidden="1" customBuiltin="1"/>
    <cellStyle name="Accent2" xfId="23712" builtinId="33" hidden="1" customBuiltin="1"/>
    <cellStyle name="Accent2" xfId="23738" builtinId="33" hidden="1" customBuiltin="1"/>
    <cellStyle name="Accent2" xfId="23762" builtinId="33" hidden="1" customBuiltin="1"/>
    <cellStyle name="Accent2" xfId="23802" builtinId="33" hidden="1" customBuiltin="1"/>
    <cellStyle name="Accent2" xfId="23834" builtinId="33" hidden="1" customBuiltin="1"/>
    <cellStyle name="Accent2" xfId="23869" builtinId="33" hidden="1" customBuiltin="1"/>
    <cellStyle name="Accent2" xfId="23901" builtinId="33" hidden="1" customBuiltin="1"/>
    <cellStyle name="Accent2" xfId="23932" builtinId="33" hidden="1" customBuiltin="1"/>
    <cellStyle name="Accent2" xfId="23641" builtinId="33" hidden="1" customBuiltin="1"/>
    <cellStyle name="Accent2" xfId="23629" builtinId="33" hidden="1" customBuiltin="1"/>
    <cellStyle name="Accent2" xfId="23951" builtinId="33" hidden="1" customBuiltin="1"/>
    <cellStyle name="Accent2" xfId="23979" builtinId="33" hidden="1" customBuiltin="1"/>
    <cellStyle name="Accent2" xfId="24005" builtinId="33" hidden="1" customBuiltin="1"/>
    <cellStyle name="Accent2" xfId="23810" builtinId="33" hidden="1" customBuiltin="1"/>
    <cellStyle name="Accent2" xfId="24075" builtinId="33" hidden="1" customBuiltin="1"/>
    <cellStyle name="Accent2" xfId="24105" builtinId="33" hidden="1" customBuiltin="1"/>
    <cellStyle name="Accent2" xfId="24137" builtinId="33" hidden="1" customBuiltin="1"/>
    <cellStyle name="Accent2" xfId="24167" builtinId="33" hidden="1" customBuiltin="1"/>
    <cellStyle name="Accent2" xfId="24194" builtinId="33" hidden="1" customBuiltin="1"/>
    <cellStyle name="Accent2" xfId="23962" builtinId="33" hidden="1" customBuiltin="1"/>
    <cellStyle name="Accent2" xfId="24212" builtinId="33" hidden="1" customBuiltin="1"/>
    <cellStyle name="Accent2" xfId="24236" builtinId="33" hidden="1" customBuiltin="1"/>
    <cellStyle name="Accent2" xfId="24260" builtinId="33" hidden="1" customBuiltin="1"/>
    <cellStyle name="Accent2" xfId="24283" builtinId="33" hidden="1" customBuiltin="1"/>
    <cellStyle name="Accent2" xfId="24349" builtinId="33" hidden="1" customBuiltin="1"/>
    <cellStyle name="Accent2" xfId="24411" builtinId="33" hidden="1" customBuiltin="1"/>
    <cellStyle name="Accent2" xfId="24441" builtinId="33" hidden="1" customBuiltin="1"/>
    <cellStyle name="Accent2" xfId="24468" builtinId="33" hidden="1" customBuiltin="1"/>
    <cellStyle name="Accent2" xfId="24296" builtinId="33" hidden="1" customBuiltin="1"/>
    <cellStyle name="Accent2" xfId="24324" builtinId="33" hidden="1" customBuiltin="1"/>
    <cellStyle name="Accent2" xfId="24510" builtinId="33" hidden="1" customBuiltin="1"/>
    <cellStyle name="Accent2" xfId="24535" builtinId="33" hidden="1" customBuiltin="1"/>
    <cellStyle name="Accent2" xfId="24558" builtinId="33" hidden="1" customBuiltin="1"/>
    <cellStyle name="Accent2" xfId="24583" builtinId="33" hidden="1" customBuiltin="1"/>
    <cellStyle name="Accent2" xfId="23580" builtinId="33" hidden="1" customBuiltin="1"/>
    <cellStyle name="Accent2" xfId="23512" builtinId="33" hidden="1" customBuiltin="1"/>
    <cellStyle name="Accent2" xfId="23496" builtinId="33" hidden="1" customBuiltin="1"/>
    <cellStyle name="Accent2" xfId="23582" builtinId="33" hidden="1" customBuiltin="1"/>
    <cellStyle name="Accent2" xfId="23495" builtinId="33" hidden="1" customBuiltin="1"/>
    <cellStyle name="Accent2" xfId="24732" builtinId="33" hidden="1" customBuiltin="1"/>
    <cellStyle name="Accent2" xfId="24753" builtinId="33" hidden="1" customBuiltin="1"/>
    <cellStyle name="Accent2" xfId="23489" builtinId="33" hidden="1" customBuiltin="1"/>
    <cellStyle name="Accent2" xfId="22620" builtinId="33" hidden="1" customBuiltin="1"/>
    <cellStyle name="Accent2" xfId="19677" builtinId="33" hidden="1" customBuiltin="1"/>
    <cellStyle name="Accent2" xfId="18411" builtinId="33" hidden="1" customBuiltin="1"/>
    <cellStyle name="Accent2" xfId="16515" builtinId="33" hidden="1" customBuiltin="1"/>
    <cellStyle name="Accent2" xfId="16581" builtinId="33" hidden="1" customBuiltin="1"/>
    <cellStyle name="Accent2" xfId="16611" builtinId="33" hidden="1" customBuiltin="1"/>
    <cellStyle name="Accent2" xfId="16644" builtinId="33" hidden="1" customBuiltin="1"/>
    <cellStyle name="Accent2" xfId="16528" builtinId="33" hidden="1" customBuiltin="1"/>
    <cellStyle name="Accent2" xfId="16558" builtinId="33" hidden="1" customBuiltin="1"/>
    <cellStyle name="Accent2" xfId="16744" builtinId="33" hidden="1" customBuiltin="1"/>
    <cellStyle name="Accent2" xfId="10563" builtinId="33" hidden="1" customBuiltin="1"/>
    <cellStyle name="Accent2" xfId="4763" builtinId="33" hidden="1" customBuiltin="1"/>
    <cellStyle name="Accent2" xfId="4704" builtinId="33" hidden="1" customBuiltin="1"/>
    <cellStyle name="Accent2" xfId="4502" builtinId="33" hidden="1" customBuiltin="1"/>
    <cellStyle name="Accent2" xfId="7810" builtinId="33" hidden="1" customBuiltin="1"/>
    <cellStyle name="Accent2" xfId="4410" builtinId="33" hidden="1" customBuiltin="1"/>
    <cellStyle name="Accent2" xfId="5615" builtinId="33" hidden="1" customBuiltin="1"/>
    <cellStyle name="Accent2" xfId="8385" builtinId="33" hidden="1" customBuiltin="1"/>
    <cellStyle name="Accent2" xfId="7783" builtinId="33" hidden="1" customBuiltin="1"/>
    <cellStyle name="Accent2" xfId="7902" builtinId="33" hidden="1" customBuiltin="1"/>
    <cellStyle name="Accent2" xfId="7920" builtinId="33" hidden="1" customBuiltin="1"/>
    <cellStyle name="Accent2" xfId="5118" builtinId="33" hidden="1" customBuiltin="1"/>
    <cellStyle name="Accent2" xfId="5613" builtinId="33" hidden="1" customBuiltin="1"/>
    <cellStyle name="Accent2" xfId="8421" builtinId="33" hidden="1" customBuiltin="1"/>
    <cellStyle name="Accent2" xfId="5958" builtinId="33" hidden="1" customBuiltin="1"/>
    <cellStyle name="Accent2" xfId="27378" builtinId="33" hidden="1" customBuiltin="1"/>
    <cellStyle name="Accent2" xfId="27988" builtinId="33" hidden="1" customBuiltin="1"/>
    <cellStyle name="Accent2" xfId="27610" builtinId="33" hidden="1" customBuiltin="1"/>
    <cellStyle name="Accent2" xfId="11617" builtinId="33" hidden="1" customBuiltin="1"/>
    <cellStyle name="Accent2" xfId="12240" builtinId="33" hidden="1" customBuiltin="1"/>
    <cellStyle name="Accent2" xfId="12261" builtinId="33" hidden="1" customBuiltin="1"/>
    <cellStyle name="Accent2" xfId="12158" builtinId="33" hidden="1" customBuiltin="1"/>
    <cellStyle name="Accent2" xfId="12300" builtinId="33" hidden="1" customBuiltin="1"/>
    <cellStyle name="Accent2" xfId="12331" builtinId="33" hidden="1" customBuiltin="1"/>
    <cellStyle name="Accent2" xfId="12367" builtinId="33" hidden="1" customBuiltin="1"/>
    <cellStyle name="Accent2" xfId="12397" builtinId="33" hidden="1" customBuiltin="1"/>
    <cellStyle name="Accent2" xfId="12429" builtinId="33" hidden="1" customBuiltin="1"/>
    <cellStyle name="Accent2" xfId="12154" builtinId="33" hidden="1" customBuiltin="1"/>
    <cellStyle name="Accent2" xfId="12144" builtinId="33" hidden="1" customBuiltin="1"/>
    <cellStyle name="Accent2" xfId="12451" builtinId="33" hidden="1" customBuiltin="1"/>
    <cellStyle name="Accent2" xfId="12481" builtinId="33" hidden="1" customBuiltin="1"/>
    <cellStyle name="Accent2" xfId="12508" builtinId="33" hidden="1" customBuiltin="1"/>
    <cellStyle name="Accent2" xfId="12534" builtinId="33" hidden="1" customBuiltin="1"/>
    <cellStyle name="Accent2" xfId="12308" builtinId="33" hidden="1" customBuiltin="1"/>
    <cellStyle name="Accent2" xfId="12583" builtinId="33" hidden="1" customBuiltin="1"/>
    <cellStyle name="Accent2" xfId="12614" builtinId="33" hidden="1" customBuiltin="1"/>
    <cellStyle name="Accent2" xfId="12646" builtinId="33" hidden="1" customBuiltin="1"/>
    <cellStyle name="Accent2" xfId="12703" builtinId="33" hidden="1" customBuiltin="1"/>
    <cellStyle name="Accent2" xfId="12464" builtinId="33" hidden="1" customBuiltin="1"/>
    <cellStyle name="Accent2" xfId="12556" builtinId="33" hidden="1" customBuiltin="1"/>
    <cellStyle name="Accent2" xfId="12721" builtinId="33" hidden="1" customBuiltin="1"/>
    <cellStyle name="Accent2" xfId="12749" builtinId="33" hidden="1" customBuiltin="1"/>
    <cellStyle name="Accent2" xfId="12837" builtinId="33" hidden="1" customBuiltin="1"/>
    <cellStyle name="Accent2" xfId="12877" builtinId="33" hidden="1" customBuiltin="1"/>
    <cellStyle name="Accent2" xfId="12907" builtinId="33" hidden="1" customBuiltin="1"/>
    <cellStyle name="Accent2" xfId="12968" builtinId="33" hidden="1" customBuiltin="1"/>
    <cellStyle name="Accent2" xfId="12822" builtinId="33" hidden="1" customBuiltin="1"/>
    <cellStyle name="Accent2" xfId="12850" builtinId="33" hidden="1" customBuiltin="1"/>
    <cellStyle name="Accent2" xfId="13014" builtinId="33" hidden="1" customBuiltin="1"/>
    <cellStyle name="Accent2" xfId="13041" builtinId="33" hidden="1" customBuiltin="1"/>
    <cellStyle name="Accent2" xfId="13066" builtinId="33" hidden="1" customBuiltin="1"/>
    <cellStyle name="Accent2" xfId="13092" builtinId="33" hidden="1" customBuiltin="1"/>
    <cellStyle name="Accent2" xfId="13115" builtinId="33" hidden="1" customBuiltin="1"/>
    <cellStyle name="Accent2" xfId="5223" builtinId="33" hidden="1" customBuiltin="1"/>
    <cellStyle name="Accent2" xfId="4589" builtinId="33" hidden="1" customBuiltin="1"/>
    <cellStyle name="Accent2" xfId="10658" builtinId="33" hidden="1" customBuiltin="1"/>
    <cellStyle name="Accent2" xfId="5858" builtinId="33" hidden="1" customBuiltin="1"/>
    <cellStyle name="Accent2" xfId="4967" builtinId="33" hidden="1" customBuiltin="1"/>
    <cellStyle name="Accent2" xfId="11091" builtinId="33" hidden="1" customBuiltin="1"/>
    <cellStyle name="Accent2" xfId="5289" builtinId="33" hidden="1" customBuiltin="1"/>
    <cellStyle name="Accent2" xfId="6275" builtinId="33" hidden="1" customBuiltin="1"/>
    <cellStyle name="Accent2" xfId="11607" builtinId="33" hidden="1" customBuiltin="1"/>
    <cellStyle name="Accent2" xfId="7778" builtinId="33" hidden="1" customBuiltin="1"/>
    <cellStyle name="Accent2" xfId="10645" builtinId="33" hidden="1" customBuiltin="1"/>
    <cellStyle name="Accent2" xfId="16046" builtinId="33" hidden="1" customBuiltin="1"/>
    <cellStyle name="Accent2" xfId="8168" builtinId="33" hidden="1" customBuiltin="1"/>
    <cellStyle name="Accent2" xfId="8461" builtinId="33" hidden="1" customBuiltin="1"/>
    <cellStyle name="Accent2" xfId="27833" builtinId="33" hidden="1" customBuiltin="1"/>
    <cellStyle name="Accent2" xfId="27569" builtinId="33" hidden="1" customBuiltin="1"/>
    <cellStyle name="Accent2" xfId="27560" builtinId="33" hidden="1" customBuiltin="1"/>
    <cellStyle name="Accent2" xfId="27851" builtinId="33" hidden="1" customBuiltin="1"/>
    <cellStyle name="Accent2" xfId="27876" builtinId="33" hidden="1" customBuiltin="1"/>
    <cellStyle name="Accent2" xfId="27897" builtinId="33" hidden="1" customBuiltin="1"/>
    <cellStyle name="Accent2" xfId="27918" builtinId="33" hidden="1" customBuiltin="1"/>
    <cellStyle name="Accent2" xfId="27716" builtinId="33" hidden="1" customBuiltin="1"/>
    <cellStyle name="Accent2" xfId="27861" builtinId="33" hidden="1" customBuiltin="1"/>
    <cellStyle name="Accent2" xfId="27937" builtinId="33" hidden="1" customBuiltin="1"/>
    <cellStyle name="Accent2" xfId="28091" builtinId="33" hidden="1" customBuiltin="1"/>
    <cellStyle name="Accent2" xfId="28113" builtinId="33" hidden="1" customBuiltin="1"/>
    <cellStyle name="Accent2" xfId="9366" builtinId="33" hidden="1" customBuiltin="1"/>
    <cellStyle name="Accent2" xfId="7930" builtinId="33" hidden="1" customBuiltin="1"/>
    <cellStyle name="Accent2" xfId="7815" builtinId="33" hidden="1" customBuiltin="1"/>
    <cellStyle name="Accent2" xfId="28134" builtinId="33" hidden="1" customBuiltin="1"/>
    <cellStyle name="Accent2" xfId="27190" builtinId="33" hidden="1" customBuiltin="1"/>
    <cellStyle name="Accent2" xfId="27212" builtinId="33" hidden="1" customBuiltin="1"/>
    <cellStyle name="Accent2" xfId="27234" builtinId="33" hidden="1" customBuiltin="1"/>
    <cellStyle name="Accent2" xfId="27255" builtinId="33" hidden="1" customBuiltin="1"/>
    <cellStyle name="Accent2" xfId="27281" builtinId="33" hidden="1" customBuiltin="1"/>
    <cellStyle name="Accent2" xfId="27317" builtinId="33" hidden="1" customBuiltin="1"/>
    <cellStyle name="Accent2" xfId="27346" builtinId="33" hidden="1" customBuiltin="1"/>
    <cellStyle name="Accent2" xfId="27407" builtinId="33" hidden="1" customBuiltin="1"/>
    <cellStyle name="Accent2" xfId="27472" builtinId="33" hidden="1" customBuiltin="1"/>
    <cellStyle name="Accent2" xfId="27494" builtinId="33" hidden="1" customBuiltin="1"/>
    <cellStyle name="Accent2" xfId="27515" builtinId="33" hidden="1" customBuiltin="1"/>
    <cellStyle name="Accent2" xfId="27536" builtinId="33" hidden="1" customBuiltin="1"/>
    <cellStyle name="Accent2" xfId="5752" builtinId="33" hidden="1" customBuiltin="1"/>
    <cellStyle name="Accent2" xfId="11729" builtinId="33" hidden="1" customBuiltin="1"/>
    <cellStyle name="Accent2" xfId="11772" builtinId="33" hidden="1" customBuiltin="1"/>
    <cellStyle name="Accent2" xfId="27014" builtinId="33" hidden="1" customBuiltin="1"/>
    <cellStyle name="Accent2" xfId="16471" builtinId="33" hidden="1" customBuiltin="1"/>
    <cellStyle name="Accent2" xfId="16492" builtinId="33" hidden="1" customBuiltin="1"/>
    <cellStyle name="Accent2" xfId="26523" builtinId="33" hidden="1" customBuiltin="1"/>
    <cellStyle name="Accent2" xfId="26604" builtinId="33" hidden="1" customBuiltin="1"/>
    <cellStyle name="Accent2" xfId="26543" builtinId="33" hidden="1" customBuiltin="1"/>
    <cellStyle name="Accent2" xfId="26529" builtinId="33" hidden="1" customBuiltin="1"/>
    <cellStyle name="Accent2" xfId="26606" builtinId="33" hidden="1" customBuiltin="1"/>
    <cellStyle name="Accent2" xfId="26528" builtinId="33" hidden="1" customBuiltin="1"/>
    <cellStyle name="Accent2" xfId="27589" builtinId="33" hidden="1" customBuiltin="1"/>
    <cellStyle name="Accent2" xfId="27708" builtinId="33" hidden="1" customBuiltin="1"/>
    <cellStyle name="Accent2" xfId="27738" builtinId="33" hidden="1" customBuiltin="1"/>
    <cellStyle name="Accent2" xfId="27773" builtinId="33" hidden="1" customBuiltin="1"/>
    <cellStyle name="Accent2" xfId="27802" builtinId="33" hidden="1" customBuiltin="1"/>
    <cellStyle name="Accent2" xfId="11538" builtinId="33" hidden="1" customBuiltin="1"/>
    <cellStyle name="Accent2" xfId="11570" builtinId="33" hidden="1" customBuiltin="1"/>
    <cellStyle name="Accent2" xfId="11598" builtinId="33" hidden="1" customBuiltin="1"/>
    <cellStyle name="Accent2" xfId="11345" builtinId="33" hidden="1" customBuiltin="1"/>
    <cellStyle name="Accent2" xfId="11445" builtinId="33" hidden="1" customBuiltin="1"/>
    <cellStyle name="Accent2" xfId="11644" builtinId="33" hidden="1" customBuiltin="1"/>
    <cellStyle name="Accent2" xfId="11670" builtinId="33" hidden="1" customBuiltin="1"/>
    <cellStyle name="Accent2" xfId="11698" builtinId="33" hidden="1" customBuiltin="1"/>
    <cellStyle name="Accent2" xfId="11419" builtinId="33" hidden="1" customBuiltin="1"/>
    <cellStyle name="Accent2" xfId="11185" builtinId="33" hidden="1" customBuiltin="1"/>
    <cellStyle name="Accent2" xfId="11474" builtinId="33" hidden="1" customBuiltin="1"/>
    <cellStyle name="Accent2" xfId="11505" builtinId="33" hidden="1" customBuiltin="1"/>
    <cellStyle name="Accent2" xfId="11363" builtinId="33" hidden="1" customBuiltin="1"/>
    <cellStyle name="Accent2" xfId="11393" builtinId="33" hidden="1" customBuiltin="1"/>
    <cellStyle name="Accent2" xfId="11331" builtinId="33" hidden="1" customBuiltin="1"/>
    <cellStyle name="Accent2 2" xfId="34068" xr:uid="{25D4BEE9-31C5-4706-AF28-72C698FB6A54}"/>
    <cellStyle name="Accent3" xfId="111" builtinId="37" hidden="1" customBuiltin="1"/>
    <cellStyle name="Accent3" xfId="154" builtinId="37" hidden="1" customBuiltin="1"/>
    <cellStyle name="Accent3" xfId="76" builtinId="37" hidden="1" customBuiltin="1"/>
    <cellStyle name="Accent3" xfId="28" builtinId="37" hidden="1" customBuiltin="1"/>
    <cellStyle name="Accent3" xfId="14290" builtinId="37" hidden="1" customBuiltin="1"/>
    <cellStyle name="Accent3" xfId="16721" builtinId="37" hidden="1" customBuiltin="1"/>
    <cellStyle name="Accent3" xfId="16746" builtinId="37" hidden="1" customBuiltin="1"/>
    <cellStyle name="Accent3" xfId="16768" builtinId="37" hidden="1" customBuiltin="1"/>
    <cellStyle name="Accent3" xfId="16791" builtinId="37" hidden="1" customBuiltin="1"/>
    <cellStyle name="Accent3" xfId="16838" builtinId="37" hidden="1" customBuiltin="1"/>
    <cellStyle name="Accent3" xfId="15715" builtinId="37" hidden="1" customBuiltin="1"/>
    <cellStyle name="Accent3" xfId="7137" builtinId="37" hidden="1" customBuiltin="1"/>
    <cellStyle name="Accent3" xfId="3879" builtinId="37" hidden="1" customBuiltin="1"/>
    <cellStyle name="Accent3" xfId="3560" builtinId="37" hidden="1" customBuiltin="1"/>
    <cellStyle name="Accent3" xfId="2702" builtinId="37" hidden="1" customBuiltin="1"/>
    <cellStyle name="Accent3" xfId="10070" builtinId="37" hidden="1" customBuiltin="1"/>
    <cellStyle name="Accent3" xfId="16432" builtinId="37" hidden="1" customBuiltin="1"/>
    <cellStyle name="Accent3" xfId="6311" builtinId="37" hidden="1" customBuiltin="1"/>
    <cellStyle name="Accent3" xfId="18245" builtinId="37" hidden="1" customBuiltin="1"/>
    <cellStyle name="Accent3" xfId="17641" builtinId="37" hidden="1" customBuiltin="1"/>
    <cellStyle name="Accent3" xfId="21772" builtinId="37" hidden="1" customBuiltin="1"/>
    <cellStyle name="Accent3" xfId="19930" builtinId="37" hidden="1" customBuiltin="1"/>
    <cellStyle name="Accent3" xfId="16585" builtinId="37" hidden="1" customBuiltin="1"/>
    <cellStyle name="Accent3" xfId="16345" builtinId="37" hidden="1" customBuiltin="1"/>
    <cellStyle name="Accent3" xfId="16376" builtinId="37" hidden="1" customBuiltin="1"/>
    <cellStyle name="Accent3" xfId="16404" builtinId="37" hidden="1" customBuiltin="1"/>
    <cellStyle name="Accent3" xfId="20867" builtinId="37" hidden="1" customBuiltin="1"/>
    <cellStyle name="Accent3" xfId="5847" builtinId="37" hidden="1" customBuiltin="1"/>
    <cellStyle name="Accent3" xfId="25029" builtinId="37" hidden="1" customBuiltin="1"/>
    <cellStyle name="Accent3" xfId="24215" builtinId="37" hidden="1" customBuiltin="1"/>
    <cellStyle name="Accent3" xfId="23872" builtinId="37" hidden="1" customBuiltin="1"/>
    <cellStyle name="Accent3" xfId="22556" builtinId="37" hidden="1" customBuiltin="1"/>
    <cellStyle name="Accent3" xfId="26844" builtinId="37" hidden="1" customBuiltin="1"/>
    <cellStyle name="Accent3" xfId="25887" builtinId="37" hidden="1" customBuiltin="1"/>
    <cellStyle name="Accent3" xfId="25423" builtinId="37" hidden="1" customBuiltin="1"/>
    <cellStyle name="Accent3" xfId="27214" builtinId="37" hidden="1" customBuiltin="1"/>
    <cellStyle name="Accent3" xfId="14224" builtinId="37" hidden="1" customBuiltin="1"/>
    <cellStyle name="Accent3" xfId="18386" builtinId="37" hidden="1" customBuiltin="1"/>
    <cellStyle name="Accent3" xfId="18083" builtinId="37" hidden="1" customBuiltin="1"/>
    <cellStyle name="Accent3" xfId="17233" builtinId="37" hidden="1" customBuiltin="1"/>
    <cellStyle name="Accent3" xfId="21286" builtinId="37" hidden="1" customBuiltin="1"/>
    <cellStyle name="Accent3" xfId="20210" builtinId="37" hidden="1" customBuiltin="1"/>
    <cellStyle name="Accent3" xfId="22313" builtinId="37" hidden="1" customBuiltin="1"/>
    <cellStyle name="Accent3" xfId="23418" builtinId="37" hidden="1" customBuiltin="1"/>
    <cellStyle name="Accent3" xfId="601" builtinId="37" hidden="1" customBuiltin="1"/>
    <cellStyle name="Accent3" xfId="7257" builtinId="37" hidden="1" customBuiltin="1"/>
    <cellStyle name="Accent3" xfId="7292" builtinId="37" hidden="1" customBuiltin="1"/>
    <cellStyle name="Accent3" xfId="7324" builtinId="37" hidden="1" customBuiltin="1"/>
    <cellStyle name="Accent3" xfId="17299" builtinId="37" hidden="1" customBuiltin="1"/>
    <cellStyle name="Accent3" xfId="18746" builtinId="37" hidden="1" customBuiltin="1"/>
    <cellStyle name="Accent3" xfId="27538" builtinId="37" hidden="1" customBuiltin="1"/>
    <cellStyle name="Accent3" xfId="26836" builtinId="37" hidden="1" customBuiltin="1"/>
    <cellStyle name="Accent3" xfId="25950" builtinId="37" hidden="1" customBuiltin="1"/>
    <cellStyle name="Accent3" xfId="25429" builtinId="37" hidden="1" customBuiltin="1"/>
    <cellStyle name="Accent3" xfId="24799" builtinId="37" hidden="1" customBuiltin="1"/>
    <cellStyle name="Accent3" xfId="24042" builtinId="37" hidden="1" customBuiltin="1"/>
    <cellStyle name="Accent3" xfId="23063" builtinId="37" hidden="1" customBuiltin="1"/>
    <cellStyle name="Accent3" xfId="4748" builtinId="37" hidden="1" customBuiltin="1"/>
    <cellStyle name="Accent3" xfId="21822" builtinId="37" hidden="1" customBuiltin="1"/>
    <cellStyle name="Accent3" xfId="373" builtinId="37" hidden="1" customBuiltin="1"/>
    <cellStyle name="Accent3" xfId="15390" builtinId="37" hidden="1" customBuiltin="1"/>
    <cellStyle name="Accent3" xfId="15414" builtinId="37" hidden="1" customBuiltin="1"/>
    <cellStyle name="Accent3" xfId="15439" builtinId="37" hidden="1" customBuiltin="1"/>
    <cellStyle name="Accent3" xfId="15495" builtinId="37" hidden="1" customBuiltin="1"/>
    <cellStyle name="Accent3" xfId="15532" builtinId="37" hidden="1" customBuiltin="1"/>
    <cellStyle name="Accent3" xfId="15562" builtinId="37" hidden="1" customBuiltin="1"/>
    <cellStyle name="Accent3" xfId="15622" builtinId="37" hidden="1" customBuiltin="1"/>
    <cellStyle name="Accent3" xfId="15650" builtinId="37" hidden="1" customBuiltin="1"/>
    <cellStyle name="Accent3" xfId="15511" builtinId="37" hidden="1" customBuiltin="1"/>
    <cellStyle name="Accent3" xfId="15568" builtinId="37" hidden="1" customBuiltin="1"/>
    <cellStyle name="Accent3" xfId="15667" builtinId="37" hidden="1" customBuiltin="1"/>
    <cellStyle name="Accent3" xfId="15691" builtinId="37" hidden="1" customBuiltin="1"/>
    <cellStyle name="Accent3" xfId="15739" builtinId="37" hidden="1" customBuiltin="1"/>
    <cellStyle name="Accent3" xfId="15766" builtinId="37" hidden="1" customBuiltin="1"/>
    <cellStyle name="Accent3" xfId="14693" builtinId="37" hidden="1" customBuiltin="1"/>
    <cellStyle name="Accent3" xfId="14660" builtinId="37" hidden="1" customBuiltin="1"/>
    <cellStyle name="Accent3" xfId="14604" builtinId="37" hidden="1" customBuiltin="1"/>
    <cellStyle name="Accent3" xfId="14698" builtinId="37" hidden="1" customBuiltin="1"/>
    <cellStyle name="Accent3" xfId="14646" builtinId="37" hidden="1" customBuiltin="1"/>
    <cellStyle name="Accent3" xfId="16295" builtinId="37" hidden="1" customBuiltin="1"/>
    <cellStyle name="Accent3" xfId="16448" builtinId="37" hidden="1" customBuiltin="1"/>
    <cellStyle name="Accent3" xfId="16473" builtinId="37" hidden="1" customBuiltin="1"/>
    <cellStyle name="Accent3" xfId="16494" builtinId="37" hidden="1" customBuiltin="1"/>
    <cellStyle name="Accent3" xfId="6947" builtinId="37" hidden="1" customBuiltin="1"/>
    <cellStyle name="Accent3" xfId="3298" builtinId="37" hidden="1" customBuiltin="1"/>
    <cellStyle name="Accent3" xfId="9640" builtinId="37" hidden="1" customBuiltin="1"/>
    <cellStyle name="Accent3" xfId="28248" builtinId="37" hidden="1" customBuiltin="1"/>
    <cellStyle name="Accent3" xfId="12881" builtinId="37" hidden="1" customBuiltin="1"/>
    <cellStyle name="Accent3" xfId="12911" builtinId="37" hidden="1" customBuiltin="1"/>
    <cellStyle name="Accent3" xfId="12942" builtinId="37" hidden="1" customBuiltin="1"/>
    <cellStyle name="Accent3" xfId="12970" builtinId="37" hidden="1" customBuiltin="1"/>
    <cellStyle name="Accent3" xfId="12998" builtinId="37" hidden="1" customBuiltin="1"/>
    <cellStyle name="Accent3" xfId="12917" builtinId="37" hidden="1" customBuiltin="1"/>
    <cellStyle name="Accent3" xfId="13017" builtinId="37" hidden="1" customBuiltin="1"/>
    <cellStyle name="Accent3" xfId="13044" builtinId="37" hidden="1" customBuiltin="1"/>
    <cellStyle name="Accent3" xfId="13117" builtinId="37" hidden="1" customBuiltin="1"/>
    <cellStyle name="Accent3" xfId="7789" builtinId="37" hidden="1" customBuiltin="1"/>
    <cellStyle name="Accent3" xfId="4524" builtinId="37" hidden="1" customBuiltin="1"/>
    <cellStyle name="Accent3" xfId="5288" builtinId="37" hidden="1" customBuiltin="1"/>
    <cellStyle name="Accent3" xfId="5350" builtinId="37" hidden="1" customBuiltin="1"/>
    <cellStyle name="Accent3" xfId="7861" builtinId="37" hidden="1" customBuiltin="1"/>
    <cellStyle name="Accent3" xfId="12538" builtinId="37" hidden="1" customBuiltin="1"/>
    <cellStyle name="Accent3" xfId="12821" builtinId="37" hidden="1" customBuiltin="1"/>
    <cellStyle name="Accent3" xfId="4941" builtinId="37" hidden="1" customBuiltin="1"/>
    <cellStyle name="Accent3" xfId="11151" builtinId="37" hidden="1" customBuiltin="1"/>
    <cellStyle name="Accent3" xfId="6241" builtinId="37" hidden="1" customBuiltin="1"/>
    <cellStyle name="Accent3" xfId="7879" builtinId="37" hidden="1" customBuiltin="1"/>
    <cellStyle name="Accent3" xfId="4800" builtinId="37" hidden="1" customBuiltin="1"/>
    <cellStyle name="Accent3" xfId="10742" builtinId="37" hidden="1" customBuiltin="1"/>
    <cellStyle name="Accent3" xfId="7599" builtinId="37" hidden="1" customBuiltin="1"/>
    <cellStyle name="Accent3" xfId="4601" builtinId="37" hidden="1" customBuiltin="1"/>
    <cellStyle name="Accent3" xfId="13146" builtinId="37" hidden="1" customBuiltin="1"/>
    <cellStyle name="Accent3" xfId="13184" builtinId="37" hidden="1" customBuiltin="1"/>
    <cellStyle name="Accent3" xfId="13220" builtinId="37" hidden="1" customBuiltin="1"/>
    <cellStyle name="Accent3" xfId="13255" builtinId="37" hidden="1" customBuiltin="1"/>
    <cellStyle name="Accent3" xfId="13273" builtinId="37" hidden="1" customBuiltin="1"/>
    <cellStyle name="Accent3" xfId="13318" builtinId="37" hidden="1" customBuiltin="1"/>
    <cellStyle name="Accent3" xfId="13351" builtinId="37" hidden="1" customBuiltin="1"/>
    <cellStyle name="Accent3" xfId="13385" builtinId="37" hidden="1" customBuiltin="1"/>
    <cellStyle name="Accent3" xfId="13417" builtinId="37" hidden="1" customBuiltin="1"/>
    <cellStyle name="Accent3" xfId="13448" builtinId="37" hidden="1" customBuiltin="1"/>
    <cellStyle name="Accent3" xfId="13358" builtinId="37" hidden="1" customBuiltin="1"/>
    <cellStyle name="Accent3" xfId="13470" builtinId="37" hidden="1" customBuiltin="1"/>
    <cellStyle name="Accent3" xfId="13505" builtinId="37" hidden="1" customBuiltin="1"/>
    <cellStyle name="Accent3" xfId="13541" builtinId="37" hidden="1" customBuiltin="1"/>
    <cellStyle name="Accent3" xfId="13615" builtinId="37" hidden="1" customBuiltin="1"/>
    <cellStyle name="Accent3" xfId="13693" builtinId="37" hidden="1" customBuiltin="1"/>
    <cellStyle name="Accent3" xfId="13727" builtinId="37" hidden="1" customBuiltin="1"/>
    <cellStyle name="Accent3" xfId="13759" builtinId="37" hidden="1" customBuiltin="1"/>
    <cellStyle name="Accent3" xfId="13790" builtinId="37" hidden="1" customBuiltin="1"/>
    <cellStyle name="Accent3" xfId="13636" builtinId="37" hidden="1" customBuiltin="1"/>
    <cellStyle name="Accent3" xfId="13700" builtinId="37" hidden="1" customBuiltin="1"/>
    <cellStyle name="Accent3" xfId="13847" builtinId="37" hidden="1" customBuiltin="1"/>
    <cellStyle name="Accent3" xfId="13883" builtinId="37" hidden="1" customBuiltin="1"/>
    <cellStyle name="Accent3" xfId="13917" builtinId="37" hidden="1" customBuiltin="1"/>
    <cellStyle name="Accent3" xfId="13961" builtinId="37" hidden="1" customBuiltin="1"/>
    <cellStyle name="Accent3" xfId="14320" builtinId="37" hidden="1" customBuiltin="1"/>
    <cellStyle name="Accent3" xfId="14341" builtinId="37" hidden="1" customBuiltin="1"/>
    <cellStyle name="Accent3" xfId="14363" builtinId="37" hidden="1" customBuiltin="1"/>
    <cellStyle name="Accent3" xfId="14385" builtinId="37" hidden="1" customBuiltin="1"/>
    <cellStyle name="Accent3" xfId="14406" builtinId="37" hidden="1" customBuiltin="1"/>
    <cellStyle name="Accent3" xfId="14874" builtinId="37" hidden="1" customBuiltin="1"/>
    <cellStyle name="Accent3" xfId="14901" builtinId="37" hidden="1" customBuiltin="1"/>
    <cellStyle name="Accent3" xfId="14924" builtinId="37" hidden="1" customBuiltin="1"/>
    <cellStyle name="Accent3" xfId="14809" builtinId="37" hidden="1" customBuiltin="1"/>
    <cellStyle name="Accent3" xfId="14986" builtinId="37" hidden="1" customBuiltin="1"/>
    <cellStyle name="Accent3" xfId="15017" builtinId="37" hidden="1" customBuiltin="1"/>
    <cellStyle name="Accent3" xfId="15051" builtinId="37" hidden="1" customBuiltin="1"/>
    <cellStyle name="Accent3" xfId="15084" builtinId="37" hidden="1" customBuiltin="1"/>
    <cellStyle name="Accent3" xfId="14964" builtinId="37" hidden="1" customBuiltin="1"/>
    <cellStyle name="Accent3" xfId="15025" builtinId="37" hidden="1" customBuiltin="1"/>
    <cellStyle name="Accent3" xfId="15184" builtinId="37" hidden="1" customBuiltin="1"/>
    <cellStyle name="Accent3" xfId="15218" builtinId="37" hidden="1" customBuiltin="1"/>
    <cellStyle name="Accent3" xfId="15254" builtinId="37" hidden="1" customBuiltin="1"/>
    <cellStyle name="Accent3" xfId="15315" builtinId="37" hidden="1" customBuiltin="1"/>
    <cellStyle name="Accent3" xfId="15345" builtinId="37" hidden="1" customBuiltin="1"/>
    <cellStyle name="Accent3" xfId="15373" builtinId="37" hidden="1" customBuiltin="1"/>
    <cellStyle name="Accent3" xfId="15233" builtinId="37" hidden="1" customBuiltin="1"/>
    <cellStyle name="Accent3" xfId="14448" builtinId="37" hidden="1" customBuiltin="1"/>
    <cellStyle name="Accent3" xfId="10611" builtinId="37" hidden="1" customBuiltin="1"/>
    <cellStyle name="Accent3" xfId="7949" builtinId="37" hidden="1" customBuiltin="1"/>
    <cellStyle name="Accent3" xfId="4780" builtinId="37" hidden="1" customBuiltin="1"/>
    <cellStyle name="Accent3" xfId="4792" builtinId="37" hidden="1" customBuiltin="1"/>
    <cellStyle name="Accent3" xfId="4688" builtinId="37" hidden="1" customBuiltin="1"/>
    <cellStyle name="Accent3" xfId="7744" builtinId="37" hidden="1" customBuiltin="1"/>
    <cellStyle name="Accent3" xfId="4533" builtinId="37" hidden="1" customBuiltin="1"/>
    <cellStyle name="Accent3" xfId="4420" builtinId="37" hidden="1" customBuiltin="1"/>
    <cellStyle name="Accent3" xfId="4406" builtinId="37" hidden="1" customBuiltin="1"/>
    <cellStyle name="Accent3" xfId="7589" builtinId="37" hidden="1" customBuiltin="1"/>
    <cellStyle name="Accent3" xfId="10711" builtinId="37" hidden="1" customBuiltin="1"/>
    <cellStyle name="Accent3" xfId="10829" builtinId="37" hidden="1" customBuiltin="1"/>
    <cellStyle name="Accent3" xfId="4397" builtinId="37" hidden="1" customBuiltin="1"/>
    <cellStyle name="Accent3" xfId="5183" builtinId="37" hidden="1" customBuiltin="1"/>
    <cellStyle name="Accent3" xfId="10755" builtinId="37" hidden="1" customBuiltin="1"/>
    <cellStyle name="Accent3" xfId="8352" builtinId="37" hidden="1" customBuiltin="1"/>
    <cellStyle name="Accent3" xfId="10667" builtinId="37" hidden="1" customBuiltin="1"/>
    <cellStyle name="Accent3" xfId="10638" builtinId="37" hidden="1" customBuiltin="1"/>
    <cellStyle name="Accent3" xfId="5928" builtinId="37" hidden="1" customBuiltin="1"/>
    <cellStyle name="Accent3" xfId="5521" builtinId="37" hidden="1" customBuiltin="1"/>
    <cellStyle name="Accent3" xfId="5623" builtinId="37" hidden="1" customBuiltin="1"/>
    <cellStyle name="Accent3" xfId="10771" builtinId="37" hidden="1" customBuiltin="1"/>
    <cellStyle name="Accent3" xfId="4742" builtinId="37" hidden="1" customBuiltin="1"/>
    <cellStyle name="Accent3" xfId="6118" builtinId="37" hidden="1" customBuiltin="1"/>
    <cellStyle name="Accent3" xfId="6213" builtinId="37" hidden="1" customBuiltin="1"/>
    <cellStyle name="Accent3" xfId="5800" builtinId="37" hidden="1" customBuiltin="1"/>
    <cellStyle name="Accent3" xfId="6147" builtinId="37" hidden="1" customBuiltin="1"/>
    <cellStyle name="Accent3" xfId="5143" builtinId="37" hidden="1" customBuiltin="1"/>
    <cellStyle name="Accent3" xfId="4879" builtinId="37" hidden="1" customBuiltin="1"/>
    <cellStyle name="Accent3" xfId="5309" builtinId="37" hidden="1" customBuiltin="1"/>
    <cellStyle name="Accent3" xfId="5798" builtinId="37" hidden="1" customBuiltin="1"/>
    <cellStyle name="Accent3" xfId="6146" builtinId="37" hidden="1" customBuiltin="1"/>
    <cellStyle name="Accent3" xfId="5486" builtinId="37" hidden="1" customBuiltin="1"/>
    <cellStyle name="Accent3" xfId="4364" builtinId="37" hidden="1" customBuiltin="1"/>
    <cellStyle name="Accent3" xfId="6185" builtinId="37" hidden="1" customBuiltin="1"/>
    <cellStyle name="Accent3" xfId="4112" builtinId="37" hidden="1" customBuiltin="1"/>
    <cellStyle name="Accent3" xfId="5058" builtinId="37" hidden="1" customBuiltin="1"/>
    <cellStyle name="Accent3" xfId="8683" builtinId="37" hidden="1" customBuiltin="1"/>
    <cellStyle name="Accent3" xfId="7954" builtinId="37" hidden="1" customBuiltin="1"/>
    <cellStyle name="Accent3" xfId="6172" builtinId="37" hidden="1" customBuiltin="1"/>
    <cellStyle name="Accent3" xfId="10354" builtinId="37" hidden="1" customBuiltin="1"/>
    <cellStyle name="Accent3" xfId="11023" builtinId="37" hidden="1" customBuiltin="1"/>
    <cellStyle name="Accent3" xfId="11050" builtinId="37" hidden="1" customBuiltin="1"/>
    <cellStyle name="Accent3" xfId="11081" builtinId="37" hidden="1" customBuiltin="1"/>
    <cellStyle name="Accent3" xfId="11134" builtinId="37" hidden="1" customBuiltin="1"/>
    <cellStyle name="Accent3" xfId="10977" builtinId="37" hidden="1" customBuiltin="1"/>
    <cellStyle name="Accent3" xfId="11247" builtinId="37" hidden="1" customBuiltin="1"/>
    <cellStyle name="Accent3" xfId="11157" builtinId="37" hidden="1" customBuiltin="1"/>
    <cellStyle name="Accent3" xfId="11221" builtinId="37" hidden="1" customBuiltin="1"/>
    <cellStyle name="Accent3" xfId="11334" builtinId="37" hidden="1" customBuiltin="1"/>
    <cellStyle name="Accent3" xfId="11366" builtinId="37" hidden="1" customBuiltin="1"/>
    <cellStyle name="Accent3" xfId="11396" builtinId="37" hidden="1" customBuiltin="1"/>
    <cellStyle name="Accent3" xfId="11422" builtinId="37" hidden="1" customBuiltin="1"/>
    <cellStyle name="Accent3" xfId="11478" builtinId="37" hidden="1" customBuiltin="1"/>
    <cellStyle name="Accent3" xfId="6030" builtinId="37" hidden="1" customBuiltin="1"/>
    <cellStyle name="Accent3" xfId="1760" builtinId="37" hidden="1" customBuiltin="1"/>
    <cellStyle name="Accent3" xfId="1782" builtinId="37" hidden="1" customBuiltin="1"/>
    <cellStyle name="Accent3" xfId="1804" builtinId="37" hidden="1" customBuiltin="1"/>
    <cellStyle name="Accent3" xfId="1825" builtinId="37" hidden="1" customBuiltin="1"/>
    <cellStyle name="Accent3" xfId="1850" builtinId="37" hidden="1" customBuiltin="1"/>
    <cellStyle name="Accent3" xfId="2050" builtinId="37" hidden="1" customBuiltin="1"/>
    <cellStyle name="Accent3" xfId="2073" builtinId="37" hidden="1" customBuiltin="1"/>
    <cellStyle name="Accent3" xfId="2095" builtinId="37" hidden="1" customBuiltin="1"/>
    <cellStyle name="Accent3" xfId="2116" builtinId="37" hidden="1" customBuiltin="1"/>
    <cellStyle name="Accent3" xfId="1991" builtinId="37" hidden="1" customBuiltin="1"/>
    <cellStyle name="Accent3" xfId="2152" builtinId="37" hidden="1" customBuiltin="1"/>
    <cellStyle name="Accent3" xfId="2182" builtinId="37" hidden="1" customBuiltin="1"/>
    <cellStyle name="Accent3" xfId="652" builtinId="37" hidden="1" customBuiltin="1"/>
    <cellStyle name="Accent3" xfId="686" builtinId="37" hidden="1" customBuiltin="1"/>
    <cellStyle name="Accent3" xfId="723" builtinId="37" hidden="1" customBuiltin="1"/>
    <cellStyle name="Accent3" xfId="758" builtinId="37" hidden="1" customBuiltin="1"/>
    <cellStyle name="Accent3" xfId="3374" builtinId="37" hidden="1" customBuiltin="1"/>
    <cellStyle name="Accent3" xfId="9976" builtinId="37" hidden="1" customBuiltin="1"/>
    <cellStyle name="Accent3" xfId="8001" builtinId="37" hidden="1" customBuiltin="1"/>
    <cellStyle name="Accent3" xfId="16315" builtinId="37" hidden="1" customBuiltin="1"/>
    <cellStyle name="Accent3" xfId="11516" builtinId="37" hidden="1" customBuiltin="1"/>
    <cellStyle name="Accent3" xfId="11620" builtinId="37" hidden="1" customBuiltin="1"/>
    <cellStyle name="Accent3" xfId="11647" builtinId="37" hidden="1" customBuiltin="1"/>
    <cellStyle name="Accent3" xfId="11674" builtinId="37" hidden="1" customBuiltin="1"/>
    <cellStyle name="Accent3" xfId="11733" builtinId="37" hidden="1" customBuiltin="1"/>
    <cellStyle name="Accent3" xfId="11776" builtinId="37" hidden="1" customBuiltin="1"/>
    <cellStyle name="Accent3" xfId="11807" builtinId="37" hidden="1" customBuiltin="1"/>
    <cellStyle name="Accent3" xfId="11897" builtinId="37" hidden="1" customBuiltin="1"/>
    <cellStyle name="Accent3" xfId="11753" builtinId="37" hidden="1" customBuiltin="1"/>
    <cellStyle name="Accent3" xfId="11916" builtinId="37" hidden="1" customBuiltin="1"/>
    <cellStyle name="Accent3" xfId="11942" builtinId="37" hidden="1" customBuiltin="1"/>
    <cellStyle name="Accent3" xfId="11972" builtinId="37" hidden="1" customBuiltin="1"/>
    <cellStyle name="Accent3" xfId="12000" builtinId="37" hidden="1" customBuiltin="1"/>
    <cellStyle name="Accent3" xfId="12028" builtinId="37" hidden="1" customBuiltin="1"/>
    <cellStyle name="Accent3" xfId="10901" builtinId="37" hidden="1" customBuiltin="1"/>
    <cellStyle name="Accent3" xfId="10891" builtinId="37" hidden="1" customBuiltin="1"/>
    <cellStyle name="Accent3" xfId="4136" builtinId="37" hidden="1" customBuiltin="1"/>
    <cellStyle name="Accent3" xfId="10904" builtinId="37" hidden="1" customBuiltin="1"/>
    <cellStyle name="Accent3" xfId="10881" builtinId="37" hidden="1" customBuiltin="1"/>
    <cellStyle name="Accent3" xfId="10911" builtinId="37" hidden="1" customBuiltin="1"/>
    <cellStyle name="Accent3" xfId="12177" builtinId="37" hidden="1" customBuiltin="1"/>
    <cellStyle name="Accent3" xfId="12221" builtinId="37" hidden="1" customBuiltin="1"/>
    <cellStyle name="Accent3" xfId="12242" builtinId="37" hidden="1" customBuiltin="1"/>
    <cellStyle name="Accent3" xfId="12263" builtinId="37" hidden="1" customBuiltin="1"/>
    <cellStyle name="Accent3" xfId="12139" builtinId="37" hidden="1" customBuiltin="1"/>
    <cellStyle name="Accent3" xfId="12304" builtinId="37" hidden="1" customBuiltin="1"/>
    <cellStyle name="Accent3" xfId="12335" builtinId="37" hidden="1" customBuiltin="1"/>
    <cellStyle name="Accent3" xfId="12370" builtinId="37" hidden="1" customBuiltin="1"/>
    <cellStyle name="Accent3" xfId="12400" builtinId="37" hidden="1" customBuiltin="1"/>
    <cellStyle name="Accent3" xfId="12432" builtinId="37" hidden="1" customBuiltin="1"/>
    <cellStyle name="Accent3" xfId="12281" builtinId="37" hidden="1" customBuiltin="1"/>
    <cellStyle name="Accent3" xfId="12484" builtinId="37" hidden="1" customBuiltin="1"/>
    <cellStyle name="Accent3" xfId="12548" builtinId="37" hidden="1" customBuiltin="1"/>
    <cellStyle name="Accent3" xfId="12618" builtinId="37" hidden="1" customBuiltin="1"/>
    <cellStyle name="Accent3" xfId="12649" builtinId="37" hidden="1" customBuiltin="1"/>
    <cellStyle name="Accent3" xfId="12678" builtinId="37" hidden="1" customBuiltin="1"/>
    <cellStyle name="Accent3" xfId="12706" builtinId="37" hidden="1" customBuiltin="1"/>
    <cellStyle name="Accent3" xfId="12566" builtinId="37" hidden="1" customBuiltin="1"/>
    <cellStyle name="Accent3" xfId="12725" builtinId="37" hidden="1" customBuiltin="1"/>
    <cellStyle name="Accent3" xfId="12752" builtinId="37" hidden="1" customBuiltin="1"/>
    <cellStyle name="Accent3" xfId="12780" builtinId="37" hidden="1" customBuiltin="1"/>
    <cellStyle name="Accent3" xfId="12808" builtinId="37" hidden="1" customBuiltin="1"/>
    <cellStyle name="Accent3" xfId="12841" builtinId="37" hidden="1" customBuiltin="1"/>
    <cellStyle name="Accent3" xfId="12511" builtinId="37" hidden="1" customBuiltin="1"/>
    <cellStyle name="Accent3" xfId="24922" builtinId="37" hidden="1" customBuiltin="1"/>
    <cellStyle name="Accent3" xfId="24197" builtinId="37" hidden="1" customBuiltin="1"/>
    <cellStyle name="Accent3" xfId="5543" builtinId="37" hidden="1" customBuiltin="1"/>
    <cellStyle name="Accent3" xfId="17061" builtinId="37" hidden="1" customBuiltin="1"/>
    <cellStyle name="Accent3" xfId="17427" builtinId="37" hidden="1" customBuiltin="1"/>
    <cellStyle name="Accent3" xfId="20324" builtinId="37" hidden="1" customBuiltin="1"/>
    <cellStyle name="Accent3" xfId="20708" builtinId="37" hidden="1" customBuiltin="1"/>
    <cellStyle name="Accent3" xfId="19531" builtinId="37" hidden="1" customBuiltin="1"/>
    <cellStyle name="Accent3" xfId="19003" builtinId="37" hidden="1" customBuiltin="1"/>
    <cellStyle name="Accent3" xfId="27776" builtinId="37" hidden="1" customBuiltin="1"/>
    <cellStyle name="Accent3" xfId="27177" builtinId="37" hidden="1" customBuiltin="1"/>
    <cellStyle name="Accent3" xfId="27992" builtinId="37" hidden="1" customBuiltin="1"/>
    <cellStyle name="Accent3" xfId="3581" builtinId="37" hidden="1" customBuiltin="1"/>
    <cellStyle name="Accent3" xfId="3602" builtinId="37" hidden="1" customBuiltin="1"/>
    <cellStyle name="Accent3" xfId="3630" builtinId="37" hidden="1" customBuiltin="1"/>
    <cellStyle name="Accent3" xfId="965" builtinId="37" hidden="1" customBuiltin="1"/>
    <cellStyle name="Accent3" xfId="1029" builtinId="37" hidden="1" customBuiltin="1"/>
    <cellStyle name="Accent3" xfId="1141" builtinId="37" hidden="1" customBuiltin="1"/>
    <cellStyle name="Accent3" xfId="1212" builtinId="37" hidden="1" customBuiltin="1"/>
    <cellStyle name="Accent3" xfId="1246" builtinId="37" hidden="1" customBuiltin="1"/>
    <cellStyle name="Accent3" xfId="1286" builtinId="37" hidden="1" customBuiltin="1"/>
    <cellStyle name="Accent3" xfId="1331" builtinId="37" hidden="1" customBuiltin="1"/>
    <cellStyle name="Accent3" xfId="1364" builtinId="37" hidden="1" customBuiltin="1"/>
    <cellStyle name="Accent3" xfId="1398" builtinId="37" hidden="1" customBuiltin="1"/>
    <cellStyle name="Accent3" xfId="1461" builtinId="37" hidden="1" customBuiltin="1"/>
    <cellStyle name="Accent3" xfId="1307" builtinId="37" hidden="1" customBuiltin="1"/>
    <cellStyle name="Accent3" xfId="1371" builtinId="37" hidden="1" customBuiltin="1"/>
    <cellStyle name="Accent3" xfId="1483" builtinId="37" hidden="1" customBuiltin="1"/>
    <cellStyle name="Accent3" xfId="1518" builtinId="37" hidden="1" customBuiltin="1"/>
    <cellStyle name="Accent3" xfId="1554" builtinId="37" hidden="1" customBuiltin="1"/>
    <cellStyle name="Accent3" xfId="1588" builtinId="37" hidden="1" customBuiltin="1"/>
    <cellStyle name="Accent3" xfId="1739" builtinId="37" hidden="1" customBuiltin="1"/>
    <cellStyle name="Accent3" xfId="891" builtinId="37" hidden="1" customBuiltin="1"/>
    <cellStyle name="Accent3" xfId="944" builtinId="37" hidden="1" customBuiltin="1"/>
    <cellStyle name="Accent3" xfId="989" builtinId="37" hidden="1" customBuiltin="1"/>
    <cellStyle name="Accent3" xfId="1022" builtinId="37" hidden="1" customBuiltin="1"/>
    <cellStyle name="Accent3" xfId="1056" builtinId="37" hidden="1" customBuiltin="1"/>
    <cellStyle name="Accent3" xfId="12537" builtinId="37" hidden="1" customBuiltin="1"/>
    <cellStyle name="Accent3" xfId="11181" builtinId="37" hidden="1" customBuiltin="1"/>
    <cellStyle name="Accent3" xfId="14948" builtinId="37" hidden="1" customBuiltin="1"/>
    <cellStyle name="Accent3" xfId="16518" builtinId="37" hidden="1" customBuiltin="1"/>
    <cellStyle name="Accent3" xfId="8366" builtinId="37" hidden="1" customBuiltin="1"/>
    <cellStyle name="Accent3" xfId="8304" builtinId="37" hidden="1" customBuiltin="1"/>
    <cellStyle name="Accent3" xfId="8413" builtinId="37" hidden="1" customBuiltin="1"/>
    <cellStyle name="Accent3" xfId="8353" builtinId="37" hidden="1" customBuiltin="1"/>
    <cellStyle name="Accent3" xfId="8427" builtinId="37" hidden="1" customBuiltin="1"/>
    <cellStyle name="Accent3" xfId="9722" builtinId="37" hidden="1" customBuiltin="1"/>
    <cellStyle name="Accent3" xfId="9743" builtinId="37" hidden="1" customBuiltin="1"/>
    <cellStyle name="Accent3" xfId="9764" builtinId="37" hidden="1" customBuiltin="1"/>
    <cellStyle name="Accent3" xfId="9832" builtinId="37" hidden="1" customBuiltin="1"/>
    <cellStyle name="Accent3" xfId="9866" builtinId="37" hidden="1" customBuiltin="1"/>
    <cellStyle name="Accent3" xfId="9897" builtinId="37" hidden="1" customBuiltin="1"/>
    <cellStyle name="Accent3" xfId="9928" builtinId="37" hidden="1" customBuiltin="1"/>
    <cellStyle name="Accent3" xfId="9840" builtinId="37" hidden="1" customBuiltin="1"/>
    <cellStyle name="Accent3" xfId="9947" builtinId="37" hidden="1" customBuiltin="1"/>
    <cellStyle name="Accent3" xfId="10001" builtinId="37" hidden="1" customBuiltin="1"/>
    <cellStyle name="Accent3" xfId="10024" builtinId="37" hidden="1" customBuiltin="1"/>
    <cellStyle name="Accent3" xfId="10035" builtinId="37" hidden="1" customBuiltin="1"/>
    <cellStyle name="Accent3" xfId="10100" builtinId="37" hidden="1" customBuiltin="1"/>
    <cellStyle name="Accent3" xfId="10131" builtinId="37" hidden="1" customBuiltin="1"/>
    <cellStyle name="Accent3" xfId="10159" builtinId="37" hidden="1" customBuiltin="1"/>
    <cellStyle name="Accent3" xfId="10187" builtinId="37" hidden="1" customBuiltin="1"/>
    <cellStyle name="Accent3" xfId="9678" builtinId="37" hidden="1" customBuiltin="1"/>
    <cellStyle name="Accent3" xfId="2246" builtinId="37" hidden="1" customBuiltin="1"/>
    <cellStyle name="Accent3" xfId="2277" builtinId="37" hidden="1" customBuiltin="1"/>
    <cellStyle name="Accent3" xfId="2131" builtinId="37" hidden="1" customBuiltin="1"/>
    <cellStyle name="Accent3" xfId="2190" builtinId="37" hidden="1" customBuiltin="1"/>
    <cellStyle name="Accent3" xfId="2294" builtinId="37" hidden="1" customBuiltin="1"/>
    <cellStyle name="Accent3" xfId="2319" builtinId="37" hidden="1" customBuiltin="1"/>
    <cellStyle name="Accent3" xfId="2341" builtinId="37" hidden="1" customBuiltin="1"/>
    <cellStyle name="Accent3" xfId="2362" builtinId="37" hidden="1" customBuiltin="1"/>
    <cellStyle name="Accent3" xfId="2371" builtinId="37" hidden="1" customBuiltin="1"/>
    <cellStyle name="Accent3" xfId="2407" builtinId="37" hidden="1" customBuiltin="1"/>
    <cellStyle name="Accent3" xfId="2436" builtinId="37" hidden="1" customBuiltin="1"/>
    <cellStyle name="Accent3" xfId="2467" builtinId="37" hidden="1" customBuiltin="1"/>
    <cellStyle name="Accent3" xfId="2495" builtinId="37" hidden="1" customBuiltin="1"/>
    <cellStyle name="Accent3" xfId="2386" builtinId="37" hidden="1" customBuiltin="1"/>
    <cellStyle name="Accent3" xfId="2442" builtinId="37" hidden="1" customBuiltin="1"/>
    <cellStyle name="Accent3" xfId="2538" builtinId="37" hidden="1" customBuiltin="1"/>
    <cellStyle name="Accent3" xfId="2560" builtinId="37" hidden="1" customBuiltin="1"/>
    <cellStyle name="Accent3" xfId="2603" builtinId="37" hidden="1" customBuiltin="1"/>
    <cellStyle name="Accent3" xfId="2667" builtinId="37" hidden="1" customBuiltin="1"/>
    <cellStyle name="Accent3" xfId="2696" builtinId="37" hidden="1" customBuiltin="1"/>
    <cellStyle name="Accent3" xfId="2727" builtinId="37" hidden="1" customBuiltin="1"/>
    <cellStyle name="Accent3" xfId="2755" builtinId="37" hidden="1" customBuiltin="1"/>
    <cellStyle name="Accent3" xfId="2783" builtinId="37" hidden="1" customBuiltin="1"/>
    <cellStyle name="Accent3" xfId="2646" builtinId="37" hidden="1" customBuiltin="1"/>
    <cellStyle name="Accent3" xfId="2798" builtinId="37" hidden="1" customBuiltin="1"/>
    <cellStyle name="Accent3" xfId="2820" builtinId="37" hidden="1" customBuiltin="1"/>
    <cellStyle name="Accent3" xfId="2863" builtinId="37" hidden="1" customBuiltin="1"/>
    <cellStyle name="Accent3" xfId="2889" builtinId="37" hidden="1" customBuiltin="1"/>
    <cellStyle name="Accent3" xfId="1930" builtinId="37" hidden="1" customBuiltin="1"/>
    <cellStyle name="Accent3" xfId="1923" builtinId="37" hidden="1" customBuiltin="1"/>
    <cellStyle name="Accent3" xfId="1904" builtinId="37" hidden="1" customBuiltin="1"/>
    <cellStyle name="Accent3" xfId="1931" builtinId="37" hidden="1" customBuiltin="1"/>
    <cellStyle name="Accent3" xfId="1914" builtinId="37" hidden="1" customBuiltin="1"/>
    <cellStyle name="Accent3" xfId="3036" builtinId="37" hidden="1" customBuiltin="1"/>
    <cellStyle name="Accent3" xfId="3057" builtinId="37" hidden="1" customBuiltin="1"/>
    <cellStyle name="Accent3" xfId="3080" builtinId="37" hidden="1" customBuiltin="1"/>
    <cellStyle name="Accent3" xfId="3101" builtinId="37" hidden="1" customBuiltin="1"/>
    <cellStyle name="Accent3" xfId="3122" builtinId="37" hidden="1" customBuiltin="1"/>
    <cellStyle name="Accent3" xfId="3000" builtinId="37" hidden="1" customBuiltin="1"/>
    <cellStyle name="Accent3" xfId="3157" builtinId="37" hidden="1" customBuiltin="1"/>
    <cellStyle name="Accent3" xfId="3187" builtinId="37" hidden="1" customBuiltin="1"/>
    <cellStyle name="Accent3" xfId="3221" builtinId="37" hidden="1" customBuiltin="1"/>
    <cellStyle name="Accent3" xfId="3250" builtinId="37" hidden="1" customBuiltin="1"/>
    <cellStyle name="Accent3" xfId="3137" builtinId="37" hidden="1" customBuiltin="1"/>
    <cellStyle name="Accent3" xfId="3195" builtinId="37" hidden="1" customBuiltin="1"/>
    <cellStyle name="Accent3" xfId="3344" builtinId="37" hidden="1" customBuiltin="1"/>
    <cellStyle name="Accent3" xfId="3408" builtinId="37" hidden="1" customBuiltin="1"/>
    <cellStyle name="Accent3" xfId="3437" builtinId="37" hidden="1" customBuiltin="1"/>
    <cellStyle name="Accent3" xfId="3495" builtinId="37" hidden="1" customBuiltin="1"/>
    <cellStyle name="Accent3" xfId="3523" builtinId="37" hidden="1" customBuiltin="1"/>
    <cellStyle name="Accent3" xfId="3388" builtinId="37" hidden="1" customBuiltin="1"/>
    <cellStyle name="Accent3" xfId="3538" builtinId="37" hidden="1" customBuiltin="1"/>
    <cellStyle name="Accent3" xfId="1937" builtinId="37" hidden="1" customBuiltin="1"/>
    <cellStyle name="Accent3" xfId="15941" builtinId="37" hidden="1" customBuiltin="1"/>
    <cellStyle name="Accent3" xfId="15964" builtinId="37" hidden="1" customBuiltin="1"/>
    <cellStyle name="Accent3" xfId="15985" builtinId="37" hidden="1" customBuiltin="1"/>
    <cellStyle name="Accent3" xfId="16006" builtinId="37" hidden="1" customBuiltin="1"/>
    <cellStyle name="Accent3" xfId="15884" builtinId="37" hidden="1" customBuiltin="1"/>
    <cellStyle name="Accent3" xfId="16042" builtinId="37" hidden="1" customBuiltin="1"/>
    <cellStyle name="Accent3" xfId="16073" builtinId="37" hidden="1" customBuiltin="1"/>
    <cellStyle name="Accent3" xfId="16108" builtinId="37" hidden="1" customBuiltin="1"/>
    <cellStyle name="Accent3" xfId="16138" builtinId="37" hidden="1" customBuiltin="1"/>
    <cellStyle name="Accent3" xfId="16169" builtinId="37" hidden="1" customBuiltin="1"/>
    <cellStyle name="Accent3" xfId="16021" builtinId="37" hidden="1" customBuiltin="1"/>
    <cellStyle name="Accent3" xfId="16081" builtinId="37" hidden="1" customBuiltin="1"/>
    <cellStyle name="Accent3" xfId="16217" builtinId="37" hidden="1" customBuiltin="1"/>
    <cellStyle name="Accent3" xfId="16242" builtinId="37" hidden="1" customBuiltin="1"/>
    <cellStyle name="Accent3" xfId="16268" builtinId="37" hidden="1" customBuiltin="1"/>
    <cellStyle name="Accent3" xfId="16279" builtinId="37" hidden="1" customBuiltin="1"/>
    <cellStyle name="Accent3" xfId="15208" builtinId="37" hidden="1" customBuiltin="1"/>
    <cellStyle name="Accent3" xfId="10709" builtinId="37" hidden="1" customBuiltin="1"/>
    <cellStyle name="Accent3" xfId="11839" builtinId="37" hidden="1" customBuiltin="1"/>
    <cellStyle name="Accent3" xfId="5208" builtinId="37" hidden="1" customBuiltin="1"/>
    <cellStyle name="Accent3" xfId="3693" builtinId="37" hidden="1" customBuiltin="1"/>
    <cellStyle name="Accent3" xfId="3724" builtinId="37" hidden="1" customBuiltin="1"/>
    <cellStyle name="Accent3" xfId="3751" builtinId="37" hidden="1" customBuiltin="1"/>
    <cellStyle name="Accent3" xfId="3779" builtinId="37" hidden="1" customBuiltin="1"/>
    <cellStyle name="Accent3" xfId="3644" builtinId="37" hidden="1" customBuiltin="1"/>
    <cellStyle name="Accent3" xfId="3699" builtinId="37" hidden="1" customBuiltin="1"/>
    <cellStyle name="Accent3" xfId="3837" builtinId="37" hidden="1" customBuiltin="1"/>
    <cellStyle name="Accent3" xfId="3858" builtinId="37" hidden="1" customBuiltin="1"/>
    <cellStyle name="Accent3" xfId="3924" builtinId="37" hidden="1" customBuiltin="1"/>
    <cellStyle name="Accent3" xfId="3958" builtinId="37" hidden="1" customBuiltin="1"/>
    <cellStyle name="Accent3" xfId="3995" builtinId="37" hidden="1" customBuiltin="1"/>
    <cellStyle name="Accent3" xfId="4032" builtinId="37" hidden="1" customBuiltin="1"/>
    <cellStyle name="Accent3" xfId="4066" builtinId="37" hidden="1" customBuiltin="1"/>
    <cellStyle name="Accent3" xfId="4264" builtinId="37" hidden="1" customBuiltin="1"/>
    <cellStyle name="Accent3" xfId="6395" builtinId="37" hidden="1" customBuiltin="1"/>
    <cellStyle name="Accent3" xfId="6448" builtinId="37" hidden="1" customBuiltin="1"/>
    <cellStyle name="Accent3" xfId="6474" builtinId="37" hidden="1" customBuiltin="1"/>
    <cellStyle name="Accent3" xfId="6495" builtinId="37" hidden="1" customBuiltin="1"/>
    <cellStyle name="Accent3" xfId="6347" builtinId="37" hidden="1" customBuiltin="1"/>
    <cellStyle name="Accent3" xfId="6574" builtinId="37" hidden="1" customBuiltin="1"/>
    <cellStyle name="Accent3" xfId="6612" builtinId="37" hidden="1" customBuiltin="1"/>
    <cellStyle name="Accent3" xfId="6648" builtinId="37" hidden="1" customBuiltin="1"/>
    <cellStyle name="Accent3" xfId="6682" builtinId="37" hidden="1" customBuiltin="1"/>
    <cellStyle name="Accent3" xfId="6516" builtinId="37" hidden="1" customBuiltin="1"/>
    <cellStyle name="Accent3" xfId="6583" builtinId="37" hidden="1" customBuiltin="1"/>
    <cellStyle name="Accent3" xfId="6707" builtinId="37" hidden="1" customBuiltin="1"/>
    <cellStyle name="Accent3" xfId="6745" builtinId="37" hidden="1" customBuiltin="1"/>
    <cellStyle name="Accent3" xfId="6781" builtinId="37" hidden="1" customBuiltin="1"/>
    <cellStyle name="Accent3" xfId="6816" builtinId="37" hidden="1" customBuiltin="1"/>
    <cellStyle name="Accent3" xfId="6879" builtinId="37" hidden="1" customBuiltin="1"/>
    <cellStyle name="Accent3" xfId="6979" builtinId="37" hidden="1" customBuiltin="1"/>
    <cellStyle name="Accent3" xfId="6855" builtinId="37" hidden="1" customBuiltin="1"/>
    <cellStyle name="Accent3" xfId="6919" builtinId="37" hidden="1" customBuiltin="1"/>
    <cellStyle name="Accent3" xfId="7032" builtinId="37" hidden="1" customBuiltin="1"/>
    <cellStyle name="Accent3" xfId="7067" builtinId="37" hidden="1" customBuiltin="1"/>
    <cellStyle name="Accent3" xfId="7103" builtinId="37" hidden="1" customBuiltin="1"/>
    <cellStyle name="Accent3" xfId="7177" builtinId="37" hidden="1" customBuiltin="1"/>
    <cellStyle name="Accent3" xfId="6418" builtinId="37" hidden="1" customBuiltin="1"/>
    <cellStyle name="Accent3" xfId="10439" builtinId="37" hidden="1" customBuiltin="1"/>
    <cellStyle name="Accent3" xfId="10467" builtinId="37" hidden="1" customBuiltin="1"/>
    <cellStyle name="Accent3" xfId="10327" builtinId="37" hidden="1" customBuiltin="1"/>
    <cellStyle name="Accent3" xfId="10384" builtinId="37" hidden="1" customBuiltin="1"/>
    <cellStyle name="Accent3" xfId="10484" builtinId="37" hidden="1" customBuiltin="1"/>
    <cellStyle name="Accent3" xfId="10534" builtinId="37" hidden="1" customBuiltin="1"/>
    <cellStyle name="Accent3" xfId="10557" builtinId="37" hidden="1" customBuiltin="1"/>
    <cellStyle name="Accent3" xfId="10586" builtinId="37" hidden="1" customBuiltin="1"/>
    <cellStyle name="Accent3" xfId="8287" builtinId="37" hidden="1" customBuiltin="1"/>
    <cellStyle name="Accent3" xfId="8416" builtinId="37" hidden="1" customBuiltin="1"/>
    <cellStyle name="Accent3" xfId="4923" builtinId="37" hidden="1" customBuiltin="1"/>
    <cellStyle name="Accent3" xfId="6107" builtinId="37" hidden="1" customBuiltin="1"/>
    <cellStyle name="Accent3" xfId="28115" builtinId="37" hidden="1" customBuiltin="1"/>
    <cellStyle name="Accent3" xfId="28157" builtinId="37" hidden="1" customBuiltin="1"/>
    <cellStyle name="Accent3" xfId="28185" builtinId="37" hidden="1" customBuiltin="1"/>
    <cellStyle name="Accent3" xfId="28219" builtinId="37" hidden="1" customBuiltin="1"/>
    <cellStyle name="Accent3" xfId="11314" builtinId="37" hidden="1" customBuiltin="1"/>
    <cellStyle name="Accent3" xfId="15133" builtinId="37" hidden="1" customBuiltin="1"/>
    <cellStyle name="Accent3" xfId="13070" builtinId="37" hidden="1" customBuiltin="1"/>
    <cellStyle name="Accent3" xfId="792" builtinId="37" hidden="1" customBuiltin="1"/>
    <cellStyle name="Accent3" xfId="7355" builtinId="37" hidden="1" customBuiltin="1"/>
    <cellStyle name="Accent3" xfId="7198" builtinId="37" hidden="1" customBuiltin="1"/>
    <cellStyle name="Accent3" xfId="7264" builtinId="37" hidden="1" customBuiltin="1"/>
    <cellStyle name="Accent3" xfId="7377" builtinId="37" hidden="1" customBuiltin="1"/>
    <cellStyle name="Accent3" xfId="7413" builtinId="37" hidden="1" customBuiltin="1"/>
    <cellStyle name="Accent3" xfId="7483" builtinId="37" hidden="1" customBuiltin="1"/>
    <cellStyle name="Accent3" xfId="7528" builtinId="37" hidden="1" customBuiltin="1"/>
    <cellStyle name="Accent3" xfId="7980" builtinId="37" hidden="1" customBuiltin="1"/>
    <cellStyle name="Accent3" xfId="8047" builtinId="37" hidden="1" customBuiltin="1"/>
    <cellStyle name="Accent3" xfId="8068" builtinId="37" hidden="1" customBuiltin="1"/>
    <cellStyle name="Accent3" xfId="8578" builtinId="37" hidden="1" customBuiltin="1"/>
    <cellStyle name="Accent3" xfId="8601" builtinId="37" hidden="1" customBuiltin="1"/>
    <cellStyle name="Accent3" xfId="8629" builtinId="37" hidden="1" customBuiltin="1"/>
    <cellStyle name="Accent3" xfId="8653" builtinId="37" hidden="1" customBuiltin="1"/>
    <cellStyle name="Accent3" xfId="8678" builtinId="37" hidden="1" customBuiltin="1"/>
    <cellStyle name="Accent3" xfId="8537" builtinId="37" hidden="1" customBuiltin="1"/>
    <cellStyle name="Accent3" xfId="8747" builtinId="37" hidden="1" customBuiltin="1"/>
    <cellStyle name="Accent3" xfId="8782" builtinId="37" hidden="1" customBuiltin="1"/>
    <cellStyle name="Accent3" xfId="8815" builtinId="37" hidden="1" customBuiltin="1"/>
    <cellStyle name="Accent3" xfId="8846" builtinId="37" hidden="1" customBuiltin="1"/>
    <cellStyle name="Accent3" xfId="8695" builtinId="37" hidden="1" customBuiltin="1"/>
    <cellStyle name="Accent3" xfId="8755" builtinId="37" hidden="1" customBuiltin="1"/>
    <cellStyle name="Accent3" xfId="8893" builtinId="37" hidden="1" customBuiltin="1"/>
    <cellStyle name="Accent3" xfId="8916" builtinId="37" hidden="1" customBuiltin="1"/>
    <cellStyle name="Accent3" xfId="8940" builtinId="37" hidden="1" customBuiltin="1"/>
    <cellStyle name="Accent3" xfId="8951" builtinId="37" hidden="1" customBuiltin="1"/>
    <cellStyle name="Accent3" xfId="8990" builtinId="37" hidden="1" customBuiltin="1"/>
    <cellStyle name="Accent3" xfId="9021" builtinId="37" hidden="1" customBuiltin="1"/>
    <cellStyle name="Accent3" xfId="9054" builtinId="37" hidden="1" customBuiltin="1"/>
    <cellStyle name="Accent3" xfId="9083" builtinId="37" hidden="1" customBuiltin="1"/>
    <cellStyle name="Accent3" xfId="9111" builtinId="37" hidden="1" customBuiltin="1"/>
    <cellStyle name="Accent3" xfId="8966" builtinId="37" hidden="1" customBuiltin="1"/>
    <cellStyle name="Accent3" xfId="9027" builtinId="37" hidden="1" customBuiltin="1"/>
    <cellStyle name="Accent3" xfId="9154" builtinId="37" hidden="1" customBuiltin="1"/>
    <cellStyle name="Accent3" xfId="9205" builtinId="37" hidden="1" customBuiltin="1"/>
    <cellStyle name="Accent3" xfId="9236" builtinId="37" hidden="1" customBuiltin="1"/>
    <cellStyle name="Accent3" xfId="9306" builtinId="37" hidden="1" customBuiltin="1"/>
    <cellStyle name="Accent3" xfId="9338" builtinId="37" hidden="1" customBuiltin="1"/>
    <cellStyle name="Accent3" xfId="9368" builtinId="37" hidden="1" customBuiltin="1"/>
    <cellStyle name="Accent3" xfId="9396" builtinId="37" hidden="1" customBuiltin="1"/>
    <cellStyle name="Accent3" xfId="9253" builtinId="37" hidden="1" customBuiltin="1"/>
    <cellStyle name="Accent3" xfId="9413" builtinId="37" hidden="1" customBuiltin="1"/>
    <cellStyle name="Accent3" xfId="9464" builtinId="37" hidden="1" customBuiltin="1"/>
    <cellStyle name="Accent3" xfId="9488" builtinId="37" hidden="1" customBuiltin="1"/>
    <cellStyle name="Accent3" xfId="9515" builtinId="37" hidden="1" customBuiltin="1"/>
    <cellStyle name="Accent3" xfId="8408" builtinId="37" hidden="1" customBuiltin="1"/>
    <cellStyle name="Accent3" xfId="9180" builtinId="37" hidden="1" customBuiltin="1"/>
    <cellStyle name="Accent3" xfId="20788" builtinId="37" hidden="1" customBuiltin="1"/>
    <cellStyle name="Accent3" xfId="19624" builtinId="37" hidden="1" customBuiltin="1"/>
    <cellStyle name="Accent3" xfId="21908" builtinId="37" hidden="1" customBuiltin="1"/>
    <cellStyle name="Accent3" xfId="23373" builtinId="37" hidden="1" customBuiltin="1"/>
    <cellStyle name="Accent3" xfId="5200" builtinId="37" hidden="1" customBuiltin="1"/>
    <cellStyle name="Accent3" xfId="26749" builtinId="37" hidden="1" customBuiltin="1"/>
    <cellStyle name="Accent3" xfId="25722" builtinId="37" hidden="1" customBuiltin="1"/>
    <cellStyle name="Accent3" xfId="25279" builtinId="37" hidden="1" customBuiltin="1"/>
    <cellStyle name="Accent3" xfId="24538" builtinId="37" hidden="1" customBuiltin="1"/>
    <cellStyle name="Accent3" xfId="5826" builtinId="37" hidden="1" customBuiltin="1"/>
    <cellStyle name="Accent3" xfId="17072" builtinId="37" hidden="1" customBuiltin="1"/>
    <cellStyle name="Accent3" xfId="14591" builtinId="37" hidden="1" customBuiltin="1"/>
    <cellStyle name="Accent3" xfId="11541" builtinId="37" hidden="1" customBuiltin="1"/>
    <cellStyle name="Accent3" xfId="11572" builtinId="37" hidden="1" customBuiltin="1"/>
    <cellStyle name="Accent3" xfId="11601" builtinId="37" hidden="1" customBuiltin="1"/>
    <cellStyle name="Accent3" xfId="23666" builtinId="37" hidden="1" customBuiltin="1"/>
    <cellStyle name="Accent3" xfId="22591" builtinId="37" hidden="1" customBuiltin="1"/>
    <cellStyle name="Accent3" xfId="22283" builtinId="37" hidden="1" customBuiltin="1"/>
    <cellStyle name="Accent3" xfId="21551" builtinId="37" hidden="1" customBuiltin="1"/>
    <cellStyle name="Accent3" xfId="20840" builtinId="37" hidden="1" customBuiltin="1"/>
    <cellStyle name="Accent3" xfId="19810" builtinId="37" hidden="1" customBuiltin="1"/>
    <cellStyle name="Accent3" xfId="16919" builtinId="37" hidden="1" customBuiltin="1"/>
    <cellStyle name="Accent3" xfId="18635" builtinId="37" hidden="1" customBuiltin="1"/>
    <cellStyle name="Accent3" xfId="17956" builtinId="37" hidden="1" customBuiltin="1"/>
    <cellStyle name="Accent3" xfId="17180" builtinId="37" hidden="1" customBuiltin="1"/>
    <cellStyle name="Accent3" xfId="16647" builtinId="37" hidden="1" customBuiltin="1"/>
    <cellStyle name="Accent3" xfId="10106" builtinId="37" hidden="1" customBuiltin="1"/>
    <cellStyle name="Accent3" xfId="10205" builtinId="37" hidden="1" customBuiltin="1"/>
    <cellStyle name="Accent3" xfId="10231" builtinId="37" hidden="1" customBuiltin="1"/>
    <cellStyle name="Accent3" xfId="10279" builtinId="37" hidden="1" customBuiltin="1"/>
    <cellStyle name="Accent3" xfId="10310" builtinId="37" hidden="1" customBuiltin="1"/>
    <cellStyle name="Accent3" xfId="10348" builtinId="37" hidden="1" customBuiltin="1"/>
    <cellStyle name="Accent3" xfId="10410" builtinId="37" hidden="1" customBuiltin="1"/>
    <cellStyle name="Accent3" xfId="28349" builtinId="37" hidden="1" customBuiltin="1"/>
    <cellStyle name="Accent3" xfId="27591" builtinId="37" hidden="1" customBuiltin="1"/>
    <cellStyle name="Accent3" xfId="27016" builtinId="37" hidden="1" customBuiltin="1"/>
    <cellStyle name="Accent3" xfId="26211" builtinId="37" hidden="1" customBuiltin="1"/>
    <cellStyle name="Accent3" xfId="11627" builtinId="37" hidden="1" customBuiltin="1"/>
    <cellStyle name="Accent3" xfId="24414" builtinId="37" hidden="1" customBuiltin="1"/>
    <cellStyle name="Accent3" xfId="28306" builtinId="37" hidden="1" customBuiltin="1"/>
    <cellStyle name="Accent3" xfId="28334" builtinId="37" hidden="1" customBuiltin="1"/>
    <cellStyle name="Accent3" xfId="28199" builtinId="37" hidden="1" customBuiltin="1"/>
    <cellStyle name="Accent3" xfId="28254" builtinId="37" hidden="1" customBuiltin="1"/>
    <cellStyle name="Accent3" xfId="25076" builtinId="37" hidden="1" customBuiltin="1"/>
    <cellStyle name="Accent3" xfId="27409" builtinId="37" hidden="1" customBuiltin="1"/>
    <cellStyle name="Accent3" xfId="4231" builtinId="37" hidden="1" customBuiltin="1"/>
    <cellStyle name="Accent3" xfId="18663" builtinId="37" hidden="1" customBuiltin="1"/>
    <cellStyle name="Accent3" xfId="18438" builtinId="37" hidden="1" customBuiltin="1"/>
    <cellStyle name="Accent3" xfId="17561" builtinId="37" hidden="1" customBuiltin="1"/>
    <cellStyle name="Accent3" xfId="21637" builtinId="37" hidden="1" customBuiltin="1"/>
    <cellStyle name="Accent3" xfId="27929" builtinId="37" hidden="1" customBuiltin="1"/>
    <cellStyle name="Accent3" xfId="27998" builtinId="37" hidden="1" customBuiltin="1"/>
    <cellStyle name="Accent3" xfId="10511" builtinId="37" hidden="1" customBuiltin="1"/>
    <cellStyle name="Accent3" xfId="11435" builtinId="37" hidden="1" customBuiltin="1"/>
    <cellStyle name="Accent3" xfId="4160" builtinId="37" hidden="1" customBuiltin="1"/>
    <cellStyle name="Accent3" xfId="15290" builtinId="37" hidden="1" customBuiltin="1"/>
    <cellStyle name="Accent3" xfId="4184" builtinId="37" hidden="1" customBuiltin="1"/>
    <cellStyle name="Accent3" xfId="28093" builtinId="37" hidden="1" customBuiltin="1"/>
    <cellStyle name="Accent3" xfId="27878" builtinId="37" hidden="1" customBuiltin="1"/>
    <cellStyle name="Accent3" xfId="27899" builtinId="37" hidden="1" customBuiltin="1"/>
    <cellStyle name="Accent3" xfId="27920" builtinId="37" hidden="1" customBuiltin="1"/>
    <cellStyle name="Accent3" xfId="13812" builtinId="37" hidden="1" customBuiltin="1"/>
    <cellStyle name="Accent3" xfId="4613" builtinId="37" hidden="1" customBuiltin="1"/>
    <cellStyle name="Accent3" xfId="9312" builtinId="37" hidden="1" customBuiltin="1"/>
    <cellStyle name="Accent3" xfId="8112" builtinId="37" hidden="1" customBuiltin="1"/>
    <cellStyle name="Accent3" xfId="7223" builtinId="37" hidden="1" customBuiltin="1"/>
    <cellStyle name="Accent3" xfId="3794" builtinId="37" hidden="1" customBuiltin="1"/>
    <cellStyle name="Accent3" xfId="3468" builtinId="37" hidden="1" customBuiltin="1"/>
    <cellStyle name="Accent3" xfId="2582" builtinId="37" hidden="1" customBuiltin="1"/>
    <cellStyle name="Accent3" xfId="9801" builtinId="37" hidden="1" customBuiltin="1"/>
    <cellStyle name="Accent3" xfId="1176" builtinId="37" hidden="1" customBuiltin="1"/>
    <cellStyle name="Accent3" xfId="12343" builtinId="37" hidden="1" customBuiltin="1"/>
    <cellStyle name="Accent3" xfId="11454" builtinId="37" hidden="1" customBuiltin="1"/>
    <cellStyle name="Accent3" xfId="11108" builtinId="37" hidden="1" customBuiltin="1"/>
    <cellStyle name="Accent3" xfId="8240" builtinId="37" hidden="1" customBuiltin="1"/>
    <cellStyle name="Accent3" xfId="14849" builtinId="37" hidden="1" customBuiltin="1"/>
    <cellStyle name="Accent3" xfId="5438" builtinId="37" hidden="1" customBuiltin="1"/>
    <cellStyle name="Accent3" xfId="15920" builtinId="37" hidden="1" customBuiltin="1"/>
    <cellStyle name="Accent3" xfId="6912" builtinId="37" hidden="1" customBuiltin="1"/>
    <cellStyle name="Accent3" xfId="16549" builtinId="37" hidden="1" customBuiltin="1"/>
    <cellStyle name="Accent3" xfId="19266" builtinId="37" hidden="1" customBuiltin="1"/>
    <cellStyle name="Accent3" xfId="19303" builtinId="37" hidden="1" customBuiltin="1"/>
    <cellStyle name="Accent3" xfId="19338" builtinId="37" hidden="1" customBuiltin="1"/>
    <cellStyle name="Accent3" xfId="18909" builtinId="37" hidden="1" customBuiltin="1"/>
    <cellStyle name="Accent3" xfId="12587" builtinId="37" hidden="1" customBuiltin="1"/>
    <cellStyle name="Accent3" xfId="11869" builtinId="37" hidden="1" customBuiltin="1"/>
    <cellStyle name="Accent3" xfId="1623" builtinId="37" hidden="1" customBuiltin="1"/>
    <cellStyle name="Accent3" xfId="3323" builtinId="37" hidden="1" customBuiltin="1"/>
    <cellStyle name="Accent3" xfId="2631" builtinId="37" hidden="1" customBuiltin="1"/>
    <cellStyle name="Accent3" xfId="9779" builtinId="37" hidden="1" customBuiltin="1"/>
    <cellStyle name="Accent3" xfId="9129" builtinId="37" hidden="1" customBuiltin="1"/>
    <cellStyle name="Accent3" xfId="7449" builtinId="37" hidden="1" customBuiltin="1"/>
    <cellStyle name="Accent3" xfId="6540" builtinId="37" hidden="1" customBuiltin="1"/>
    <cellStyle name="Accent3" xfId="16188" builtinId="37" hidden="1" customBuiltin="1"/>
    <cellStyle name="Accent3" xfId="15464" builtinId="37" hidden="1" customBuiltin="1"/>
    <cellStyle name="Accent3" xfId="16351" builtinId="37" hidden="1" customBuiltin="1"/>
    <cellStyle name="Accent3" xfId="27090" builtinId="37" hidden="1" customBuiltin="1"/>
    <cellStyle name="Accent3" xfId="27121" builtinId="37" hidden="1" customBuiltin="1"/>
    <cellStyle name="Accent3" xfId="27149" builtinId="37" hidden="1" customBuiltin="1"/>
    <cellStyle name="Accent3" xfId="27040" builtinId="37" hidden="1" customBuiltin="1"/>
    <cellStyle name="Accent3" xfId="27096" builtinId="37" hidden="1" customBuiltin="1"/>
    <cellStyle name="Accent3" xfId="27192" builtinId="37" hidden="1" customBuiltin="1"/>
    <cellStyle name="Accent3" xfId="27236" builtinId="37" hidden="1" customBuiltin="1"/>
    <cellStyle name="Accent3" xfId="27257" builtinId="37" hidden="1" customBuiltin="1"/>
    <cellStyle name="Accent3" xfId="27285" builtinId="37" hidden="1" customBuiltin="1"/>
    <cellStyle name="Accent3" xfId="27321" builtinId="37" hidden="1" customBuiltin="1"/>
    <cellStyle name="Accent3" xfId="27350" builtinId="37" hidden="1" customBuiltin="1"/>
    <cellStyle name="Accent3" xfId="27381" builtinId="37" hidden="1" customBuiltin="1"/>
    <cellStyle name="Accent3" xfId="27437" builtinId="37" hidden="1" customBuiltin="1"/>
    <cellStyle name="Accent3" xfId="27300" builtinId="37" hidden="1" customBuiltin="1"/>
    <cellStyle name="Accent3" xfId="27356" builtinId="37" hidden="1" customBuiltin="1"/>
    <cellStyle name="Accent3" xfId="27452" builtinId="37" hidden="1" customBuiltin="1"/>
    <cellStyle name="Accent3" xfId="27474" builtinId="37" hidden="1" customBuiltin="1"/>
    <cellStyle name="Accent3" xfId="27496" builtinId="37" hidden="1" customBuiltin="1"/>
    <cellStyle name="Accent3" xfId="27517" builtinId="37" hidden="1" customBuiltin="1"/>
    <cellStyle name="Accent3" xfId="26584" builtinId="37" hidden="1" customBuiltin="1"/>
    <cellStyle name="Accent3" xfId="27963" builtinId="37" hidden="1" customBuiltin="1"/>
    <cellStyle name="Accent3" xfId="28023" builtinId="37" hidden="1" customBuiltin="1"/>
    <cellStyle name="Accent3" xfId="28050" builtinId="37" hidden="1" customBuiltin="1"/>
    <cellStyle name="Accent3" xfId="28078" builtinId="37" hidden="1" customBuiltin="1"/>
    <cellStyle name="Accent3" xfId="5743" builtinId="37" hidden="1" customBuiltin="1"/>
    <cellStyle name="Accent3" xfId="17070" builtinId="37" hidden="1" customBuiltin="1"/>
    <cellStyle name="Accent3" xfId="21328" builtinId="37" hidden="1" customBuiltin="1"/>
    <cellStyle name="Accent3" xfId="567" builtinId="37" hidden="1" customBuiltin="1"/>
    <cellStyle name="Accent3" xfId="25211" builtinId="37" hidden="1" customBuiltin="1"/>
    <cellStyle name="Accent3" xfId="25239" builtinId="37" hidden="1" customBuiltin="1"/>
    <cellStyle name="Accent3" xfId="25102" builtinId="37" hidden="1" customBuiltin="1"/>
    <cellStyle name="Accent3" xfId="25158" builtinId="37" hidden="1" customBuiltin="1"/>
    <cellStyle name="Accent3" xfId="25255" builtinId="37" hidden="1" customBuiltin="1"/>
    <cellStyle name="Accent3" xfId="25303" builtinId="37" hidden="1" customBuiltin="1"/>
    <cellStyle name="Accent3" xfId="25327" builtinId="37" hidden="1" customBuiltin="1"/>
    <cellStyle name="Accent3" xfId="25357" builtinId="37" hidden="1" customBuiltin="1"/>
    <cellStyle name="Accent3" xfId="25454" builtinId="37" hidden="1" customBuiltin="1"/>
    <cellStyle name="Accent3" xfId="25482" builtinId="37" hidden="1" customBuiltin="1"/>
    <cellStyle name="Accent3" xfId="25510" builtinId="37" hidden="1" customBuiltin="1"/>
    <cellStyle name="Accent3" xfId="25373" builtinId="37" hidden="1" customBuiltin="1"/>
    <cellStyle name="Accent3" xfId="25528" builtinId="37" hidden="1" customBuiltin="1"/>
    <cellStyle name="Accent3" xfId="25552" builtinId="37" hidden="1" customBuiltin="1"/>
    <cellStyle name="Accent3" xfId="25598" builtinId="37" hidden="1" customBuiltin="1"/>
    <cellStyle name="Accent3" xfId="25619" builtinId="37" hidden="1" customBuiltin="1"/>
    <cellStyle name="Accent3" xfId="17755" builtinId="37" hidden="1" customBuiltin="1"/>
    <cellStyle name="Accent3" xfId="15871" builtinId="37" hidden="1" customBuiltin="1"/>
    <cellStyle name="Accent3" xfId="20241" builtinId="37" hidden="1" customBuiltin="1"/>
    <cellStyle name="Accent3" xfId="8194" builtinId="37" hidden="1" customBuiltin="1"/>
    <cellStyle name="Accent3" xfId="4824" builtinId="37" hidden="1" customBuiltin="1"/>
    <cellStyle name="Accent3" xfId="25077" builtinId="37" hidden="1" customBuiltin="1"/>
    <cellStyle name="Accent3" xfId="25337" builtinId="37" hidden="1" customBuiltin="1"/>
    <cellStyle name="Accent3" xfId="23332" builtinId="37" hidden="1" customBuiltin="1"/>
    <cellStyle name="Accent3" xfId="20121" builtinId="37" hidden="1" customBuiltin="1"/>
    <cellStyle name="Accent3" xfId="23779" builtinId="37" hidden="1" customBuiltin="1"/>
    <cellStyle name="Accent3" xfId="18827" builtinId="37" hidden="1" customBuiltin="1"/>
    <cellStyle name="Accent3" xfId="17022" builtinId="37" hidden="1" customBuiltin="1"/>
    <cellStyle name="Accent3" xfId="16932" builtinId="37" hidden="1" customBuiltin="1"/>
    <cellStyle name="Accent3" xfId="17544" builtinId="37" hidden="1" customBuiltin="1"/>
    <cellStyle name="Accent3" xfId="4207" builtinId="37" hidden="1" customBuiltin="1"/>
    <cellStyle name="Accent3" xfId="23284" builtinId="37" hidden="1" customBuiltin="1"/>
    <cellStyle name="Accent3" xfId="20049" builtinId="37" hidden="1" customBuiltin="1"/>
    <cellStyle name="Accent3" xfId="25648" builtinId="37" hidden="1" customBuiltin="1"/>
    <cellStyle name="Accent3" xfId="25686" builtinId="37" hidden="1" customBuiltin="1"/>
    <cellStyle name="Accent3" xfId="25757" builtinId="37" hidden="1" customBuiltin="1"/>
    <cellStyle name="Accent3" xfId="25775" builtinId="37" hidden="1" customBuiltin="1"/>
    <cellStyle name="Accent3" xfId="25820" builtinId="37" hidden="1" customBuiltin="1"/>
    <cellStyle name="Accent3" xfId="25853" builtinId="37" hidden="1" customBuiltin="1"/>
    <cellStyle name="Accent3" xfId="25919" builtinId="37" hidden="1" customBuiltin="1"/>
    <cellStyle name="Accent3" xfId="25796" builtinId="37" hidden="1" customBuiltin="1"/>
    <cellStyle name="Accent3" xfId="25860" builtinId="37" hidden="1" customBuiltin="1"/>
    <cellStyle name="Accent3" xfId="25972" builtinId="37" hidden="1" customBuiltin="1"/>
    <cellStyle name="Accent3" xfId="26007" builtinId="37" hidden="1" customBuiltin="1"/>
    <cellStyle name="Accent3" xfId="26043" builtinId="37" hidden="1" customBuiltin="1"/>
    <cellStyle name="Accent3" xfId="26077" builtinId="37" hidden="1" customBuiltin="1"/>
    <cellStyle name="Accent3" xfId="26150" builtinId="37" hidden="1" customBuiltin="1"/>
    <cellStyle name="Accent3" xfId="26180" builtinId="37" hidden="1" customBuiltin="1"/>
    <cellStyle name="Accent3" xfId="26240" builtinId="37" hidden="1" customBuiltin="1"/>
    <cellStyle name="Accent3" xfId="26268" builtinId="37" hidden="1" customBuiltin="1"/>
    <cellStyle name="Accent3" xfId="26128" builtinId="37" hidden="1" customBuiltin="1"/>
    <cellStyle name="Accent3" xfId="26186" builtinId="37" hidden="1" customBuiltin="1"/>
    <cellStyle name="Accent3" xfId="26283" builtinId="37" hidden="1" customBuiltin="1"/>
    <cellStyle name="Accent3" xfId="26305" builtinId="37" hidden="1" customBuiltin="1"/>
    <cellStyle name="Accent3" xfId="26328" builtinId="37" hidden="1" customBuiltin="1"/>
    <cellStyle name="Accent3" xfId="26371" builtinId="37" hidden="1" customBuiltin="1"/>
    <cellStyle name="Accent3" xfId="26393" builtinId="37" hidden="1" customBuiltin="1"/>
    <cellStyle name="Accent3" xfId="26414" builtinId="37" hidden="1" customBuiltin="1"/>
    <cellStyle name="Accent3" xfId="26436" builtinId="37" hidden="1" customBuiltin="1"/>
    <cellStyle name="Accent3" xfId="26479" builtinId="37" hidden="1" customBuiltin="1"/>
    <cellStyle name="Accent3" xfId="26504" builtinId="37" hidden="1" customBuiltin="1"/>
    <cellStyle name="Accent3" xfId="26683" builtinId="37" hidden="1" customBuiltin="1"/>
    <cellStyle name="Accent3" xfId="26704" builtinId="37" hidden="1" customBuiltin="1"/>
    <cellStyle name="Accent3" xfId="26727" builtinId="37" hidden="1" customBuiltin="1"/>
    <cellStyle name="Accent3" xfId="26770" builtinId="37" hidden="1" customBuiltin="1"/>
    <cellStyle name="Accent3" xfId="26645" builtinId="37" hidden="1" customBuiltin="1"/>
    <cellStyle name="Accent3" xfId="26870" builtinId="37" hidden="1" customBuiltin="1"/>
    <cellStyle name="Accent3" xfId="26931" builtinId="37" hidden="1" customBuiltin="1"/>
    <cellStyle name="Accent3" xfId="26785" builtinId="37" hidden="1" customBuiltin="1"/>
    <cellStyle name="Accent3" xfId="26948" builtinId="37" hidden="1" customBuiltin="1"/>
    <cellStyle name="Accent3" xfId="26973" builtinId="37" hidden="1" customBuiltin="1"/>
    <cellStyle name="Accent3" xfId="26995" builtinId="37" hidden="1" customBuiltin="1"/>
    <cellStyle name="Accent3" xfId="27025" builtinId="37" hidden="1" customBuiltin="1"/>
    <cellStyle name="Accent3" xfId="26349" builtinId="37" hidden="1" customBuiltin="1"/>
    <cellStyle name="Accent3" xfId="22341" builtinId="37" hidden="1" customBuiltin="1"/>
    <cellStyle name="Accent3" xfId="22200" builtinId="37" hidden="1" customBuiltin="1"/>
    <cellStyle name="Accent3" xfId="22258" builtinId="37" hidden="1" customBuiltin="1"/>
    <cellStyle name="Accent3" xfId="22359" builtinId="37" hidden="1" customBuiltin="1"/>
    <cellStyle name="Accent3" xfId="22384" builtinId="37" hidden="1" customBuiltin="1"/>
    <cellStyle name="Accent3" xfId="22407" builtinId="37" hidden="1" customBuiltin="1"/>
    <cellStyle name="Accent3" xfId="22430" builtinId="37" hidden="1" customBuiltin="1"/>
    <cellStyle name="Accent3" xfId="22451" builtinId="37" hidden="1" customBuiltin="1"/>
    <cellStyle name="Accent3" xfId="6090" builtinId="37" hidden="1" customBuiltin="1"/>
    <cellStyle name="Accent3" xfId="5122" builtinId="37" hidden="1" customBuiltin="1"/>
    <cellStyle name="Accent3" xfId="5322" builtinId="37" hidden="1" customBuiltin="1"/>
    <cellStyle name="Accent3" xfId="10721" builtinId="37" hidden="1" customBuiltin="1"/>
    <cellStyle name="Accent3" xfId="4514" builtinId="37" hidden="1" customBuiltin="1"/>
    <cellStyle name="Accent3" xfId="14119" builtinId="37" hidden="1" customBuiltin="1"/>
    <cellStyle name="Accent3" xfId="21898" builtinId="37" hidden="1" customBuiltin="1"/>
    <cellStyle name="Accent3" xfId="22164" builtinId="37" hidden="1" customBuiltin="1"/>
    <cellStyle name="Accent3" xfId="10862" builtinId="37" hidden="1" customBuiltin="1"/>
    <cellStyle name="Accent3" xfId="20582" builtinId="37" hidden="1" customBuiltin="1"/>
    <cellStyle name="Accent3" xfId="6120" builtinId="37" hidden="1" customBuiltin="1"/>
    <cellStyle name="Accent3" xfId="14462" builtinId="37" hidden="1" customBuiltin="1"/>
    <cellStyle name="Accent3" xfId="4693" builtinId="37" hidden="1" customBuiltin="1"/>
    <cellStyle name="Accent3" xfId="8087" builtinId="37" hidden="1" customBuiltin="1"/>
    <cellStyle name="Accent3" xfId="20034" builtinId="37" hidden="1" customBuiltin="1"/>
    <cellStyle name="Accent3" xfId="12785" builtinId="37" hidden="1" customBuiltin="1"/>
    <cellStyle name="Accent3" xfId="22480" builtinId="37" hidden="1" customBuiltin="1"/>
    <cellStyle name="Accent3" xfId="22519" builtinId="37" hidden="1" customBuiltin="1"/>
    <cellStyle name="Accent3" xfId="22609" builtinId="37" hidden="1" customBuiltin="1"/>
    <cellStyle name="Accent3" xfId="22654" builtinId="37" hidden="1" customBuiltin="1"/>
    <cellStyle name="Accent3" xfId="22721" builtinId="37" hidden="1" customBuiltin="1"/>
    <cellStyle name="Accent3" xfId="22753" builtinId="37" hidden="1" customBuiltin="1"/>
    <cellStyle name="Accent3" xfId="22784" builtinId="37" hidden="1" customBuiltin="1"/>
    <cellStyle name="Accent3" xfId="22630" builtinId="37" hidden="1" customBuiltin="1"/>
    <cellStyle name="Accent3" xfId="22694" builtinId="37" hidden="1" customBuiltin="1"/>
    <cellStyle name="Accent3" xfId="22806" builtinId="37" hidden="1" customBuiltin="1"/>
    <cellStyle name="Accent3" xfId="22841" builtinId="37" hidden="1" customBuiltin="1"/>
    <cellStyle name="Accent3" xfId="22911" builtinId="37" hidden="1" customBuiltin="1"/>
    <cellStyle name="Accent3" xfId="22951" builtinId="37" hidden="1" customBuiltin="1"/>
    <cellStyle name="Accent3" xfId="22996" builtinId="37" hidden="1" customBuiltin="1"/>
    <cellStyle name="Accent3" xfId="23029" builtinId="37" hidden="1" customBuiltin="1"/>
    <cellStyle name="Accent3" xfId="23095" builtinId="37" hidden="1" customBuiltin="1"/>
    <cellStyle name="Accent3" xfId="23126" builtinId="37" hidden="1" customBuiltin="1"/>
    <cellStyle name="Accent3" xfId="22972" builtinId="37" hidden="1" customBuiltin="1"/>
    <cellStyle name="Accent3" xfId="23036" builtinId="37" hidden="1" customBuiltin="1"/>
    <cellStyle name="Accent3" xfId="23148" builtinId="37" hidden="1" customBuiltin="1"/>
    <cellStyle name="Accent3" xfId="23183" builtinId="37" hidden="1" customBuiltin="1"/>
    <cellStyle name="Accent3" xfId="23219" builtinId="37" hidden="1" customBuiltin="1"/>
    <cellStyle name="Accent3" xfId="23253" builtinId="37" hidden="1" customBuiltin="1"/>
    <cellStyle name="Accent3" xfId="23286" builtinId="37" hidden="1" customBuiltin="1"/>
    <cellStyle name="Accent3" xfId="23396" builtinId="37" hidden="1" customBuiltin="1"/>
    <cellStyle name="Accent3" xfId="23470" builtinId="37" hidden="1" customBuiltin="1"/>
    <cellStyle name="Accent3" xfId="23688" builtinId="37" hidden="1" customBuiltin="1"/>
    <cellStyle name="Accent3" xfId="23715" builtinId="37" hidden="1" customBuiltin="1"/>
    <cellStyle name="Accent3" xfId="23741" builtinId="37" hidden="1" customBuiltin="1"/>
    <cellStyle name="Accent3" xfId="23765" builtinId="37" hidden="1" customBuiltin="1"/>
    <cellStyle name="Accent3" xfId="23623" builtinId="37" hidden="1" customBuiltin="1"/>
    <cellStyle name="Accent3" xfId="23838" builtinId="37" hidden="1" customBuiltin="1"/>
    <cellStyle name="Accent3" xfId="22877" builtinId="37" hidden="1" customBuiltin="1"/>
    <cellStyle name="Accent3" xfId="8514" builtinId="37" hidden="1" customBuiltin="1"/>
    <cellStyle name="Accent3" xfId="4542" builtinId="37" hidden="1" customBuiltin="1"/>
    <cellStyle name="Accent3" xfId="16974" builtinId="37" hidden="1" customBuiltin="1"/>
    <cellStyle name="Accent3" xfId="10339" builtinId="37" hidden="1" customBuiltin="1"/>
    <cellStyle name="Accent3" xfId="6139" builtinId="37" hidden="1" customBuiltin="1"/>
    <cellStyle name="Accent3" xfId="4530" builtinId="37" hidden="1" customBuiltin="1"/>
    <cellStyle name="Accent3" xfId="10665" builtinId="37" hidden="1" customBuiltin="1"/>
    <cellStyle name="Accent3" xfId="8250" builtinId="37" hidden="1" customBuiltin="1"/>
    <cellStyle name="Accent3" xfId="10625" builtinId="37" hidden="1" customBuiltin="1"/>
    <cellStyle name="Accent3" xfId="5588" builtinId="37" hidden="1" customBuiltin="1"/>
    <cellStyle name="Accent3" xfId="4518" builtinId="37" hidden="1" customBuiltin="1"/>
    <cellStyle name="Accent3" xfId="4692" builtinId="37" hidden="1" customBuiltin="1"/>
    <cellStyle name="Accent3" xfId="16615" builtinId="37" hidden="1" customBuiltin="1"/>
    <cellStyle name="Accent3" xfId="16676" builtinId="37" hidden="1" customBuiltin="1"/>
    <cellStyle name="Accent3" xfId="16704" builtinId="37" hidden="1" customBuiltin="1"/>
    <cellStyle name="Accent3" xfId="16565" builtinId="37" hidden="1" customBuiltin="1"/>
    <cellStyle name="Accent3" xfId="17051" builtinId="37" hidden="1" customBuiltin="1"/>
    <cellStyle name="Accent3" xfId="20363" builtinId="37" hidden="1" customBuiltin="1"/>
    <cellStyle name="Accent3" xfId="19588" builtinId="37" hidden="1" customBuiltin="1"/>
    <cellStyle name="Accent3" xfId="27853" builtinId="37" hidden="1" customBuiltin="1"/>
    <cellStyle name="Accent3" xfId="23846" builtinId="37" hidden="1" customBuiltin="1"/>
    <cellStyle name="Accent3" xfId="23954" builtinId="37" hidden="1" customBuiltin="1"/>
    <cellStyle name="Accent3" xfId="23982" builtinId="37" hidden="1" customBuiltin="1"/>
    <cellStyle name="Accent3" xfId="24008" builtinId="37" hidden="1" customBuiltin="1"/>
    <cellStyle name="Accent3" xfId="24031" builtinId="37" hidden="1" customBuiltin="1"/>
    <cellStyle name="Accent3" xfId="24079" builtinId="37" hidden="1" customBuiltin="1"/>
    <cellStyle name="Accent3" xfId="24109" builtinId="37" hidden="1" customBuiltin="1"/>
    <cellStyle name="Accent3" xfId="24140" builtinId="37" hidden="1" customBuiltin="1"/>
    <cellStyle name="Accent3" xfId="24058" builtinId="37" hidden="1" customBuiltin="1"/>
    <cellStyle name="Accent3" xfId="24115" builtinId="37" hidden="1" customBuiltin="1"/>
    <cellStyle name="Accent3" xfId="24239" builtinId="37" hidden="1" customBuiltin="1"/>
    <cellStyle name="Accent3" xfId="24263" builtinId="37" hidden="1" customBuiltin="1"/>
    <cellStyle name="Accent3" xfId="24286" builtinId="37" hidden="1" customBuiltin="1"/>
    <cellStyle name="Accent3" xfId="24315" builtinId="37" hidden="1" customBuiltin="1"/>
    <cellStyle name="Accent3" xfId="24353" builtinId="37" hidden="1" customBuiltin="1"/>
    <cellStyle name="Accent3" xfId="24383" builtinId="37" hidden="1" customBuiltin="1"/>
    <cellStyle name="Accent3" xfId="24443" builtinId="37" hidden="1" customBuiltin="1"/>
    <cellStyle name="Accent3" xfId="24471" builtinId="37" hidden="1" customBuiltin="1"/>
    <cellStyle name="Accent3" xfId="24332" builtinId="37" hidden="1" customBuiltin="1"/>
    <cellStyle name="Accent3" xfId="24389" builtinId="37" hidden="1" customBuiltin="1"/>
    <cellStyle name="Accent3" xfId="24489" builtinId="37" hidden="1" customBuiltin="1"/>
    <cellStyle name="Accent3" xfId="24513" builtinId="37" hidden="1" customBuiltin="1"/>
    <cellStyle name="Accent3" xfId="24561" builtinId="37" hidden="1" customBuiltin="1"/>
    <cellStyle name="Accent3" xfId="24587" builtinId="37" hidden="1" customBuiltin="1"/>
    <cellStyle name="Accent3" xfId="23558" builtinId="37" hidden="1" customBuiltin="1"/>
    <cellStyle name="Accent3" xfId="23550" builtinId="37" hidden="1" customBuiltin="1"/>
    <cellStyle name="Accent3" xfId="23528" builtinId="37" hidden="1" customBuiltin="1"/>
    <cellStyle name="Accent3" xfId="23560" builtinId="37" hidden="1" customBuiltin="1"/>
    <cellStyle name="Accent3" xfId="23540" builtinId="37" hidden="1" customBuiltin="1"/>
    <cellStyle name="Accent3" xfId="23567" builtinId="37" hidden="1" customBuiltin="1"/>
    <cellStyle name="Accent3" xfId="24734" builtinId="37" hidden="1" customBuiltin="1"/>
    <cellStyle name="Accent3" xfId="24755" builtinId="37" hidden="1" customBuiltin="1"/>
    <cellStyle name="Accent3" xfId="24778" builtinId="37" hidden="1" customBuiltin="1"/>
    <cellStyle name="Accent3" xfId="24820" builtinId="37" hidden="1" customBuiltin="1"/>
    <cellStyle name="Accent3" xfId="24888" builtinId="37" hidden="1" customBuiltin="1"/>
    <cellStyle name="Accent3" xfId="24952" builtinId="37" hidden="1" customBuiltin="1"/>
    <cellStyle name="Accent3" xfId="24983" builtinId="37" hidden="1" customBuiltin="1"/>
    <cellStyle name="Accent3" xfId="24837" builtinId="37" hidden="1" customBuiltin="1"/>
    <cellStyle name="Accent3" xfId="24896" builtinId="37" hidden="1" customBuiltin="1"/>
    <cellStyle name="Accent3" xfId="25002" builtinId="37" hidden="1" customBuiltin="1"/>
    <cellStyle name="Accent3" xfId="25052" builtinId="37" hidden="1" customBuiltin="1"/>
    <cellStyle name="Accent3" xfId="25086" builtinId="37" hidden="1" customBuiltin="1"/>
    <cellStyle name="Accent3" xfId="25122" builtinId="37" hidden="1" customBuiltin="1"/>
    <cellStyle name="Accent3" xfId="25152" builtinId="37" hidden="1" customBuiltin="1"/>
    <cellStyle name="Accent3" xfId="25183" builtinId="37" hidden="1" customBuiltin="1"/>
    <cellStyle name="Accent3" xfId="24698" builtinId="37" hidden="1" customBuiltin="1"/>
    <cellStyle name="Accent3" xfId="9275" builtinId="37" hidden="1" customBuiltin="1"/>
    <cellStyle name="Accent3" xfId="8024" builtinId="37" hidden="1" customBuiltin="1"/>
    <cellStyle name="Accent3" xfId="10378" builtinId="37" hidden="1" customBuiltin="1"/>
    <cellStyle name="Accent3" xfId="11213" builtinId="37" hidden="1" customBuiltin="1"/>
    <cellStyle name="Accent3" xfId="8282" builtinId="37" hidden="1" customBuiltin="1"/>
    <cellStyle name="Accent3" xfId="15115" builtinId="37" hidden="1" customBuiltin="1"/>
    <cellStyle name="Accent3" xfId="13294" builtinId="37" hidden="1" customBuiltin="1"/>
    <cellStyle name="Accent3" xfId="12859" builtinId="37" hidden="1" customBuiltin="1"/>
    <cellStyle name="Accent3" xfId="12198" builtinId="37" hidden="1" customBuiltin="1"/>
    <cellStyle name="Accent3" xfId="2216" builtinId="37" hidden="1" customBuiltin="1"/>
    <cellStyle name="Accent3" xfId="3365" builtinId="37" hidden="1" customBuiltin="1"/>
    <cellStyle name="Accent3" xfId="926" builtinId="37" hidden="1" customBuiltin="1"/>
    <cellStyle name="Accent3" xfId="18472" builtinId="37" hidden="1" customBuiltin="1"/>
    <cellStyle name="Accent3" xfId="18503" builtinId="37" hidden="1" customBuiltin="1"/>
    <cellStyle name="Accent3" xfId="18535" builtinId="37" hidden="1" customBuiltin="1"/>
    <cellStyle name="Accent3" xfId="5455" builtinId="37" hidden="1" customBuiltin="1"/>
    <cellStyle name="Accent3" xfId="5526" builtinId="37" hidden="1" customBuiltin="1"/>
    <cellStyle name="Accent3" xfId="5591" builtinId="37" hidden="1" customBuiltin="1"/>
    <cellStyle name="Accent3" xfId="14126" builtinId="37" hidden="1" customBuiltin="1"/>
    <cellStyle name="Accent3" xfId="5473" builtinId="37" hidden="1" customBuiltin="1"/>
    <cellStyle name="Accent3" xfId="8450" builtinId="37" hidden="1" customBuiltin="1"/>
    <cellStyle name="Accent3" xfId="4665" builtinId="37" hidden="1" customBuiltin="1"/>
    <cellStyle name="Accent3" xfId="14008" builtinId="37" hidden="1" customBuiltin="1"/>
    <cellStyle name="Accent3" xfId="16921" builtinId="37" hidden="1" customBuiltin="1"/>
    <cellStyle name="Accent3" xfId="17018" builtinId="37" hidden="1" customBuiltin="1"/>
    <cellStyle name="Accent3" xfId="4523" builtinId="37" hidden="1" customBuiltin="1"/>
    <cellStyle name="Accent3" xfId="14551" builtinId="37" hidden="1" customBuiltin="1"/>
    <cellStyle name="Accent3" xfId="5341" builtinId="37" hidden="1" customBuiltin="1"/>
    <cellStyle name="Accent3" xfId="16962" builtinId="37" hidden="1" customBuiltin="1"/>
    <cellStyle name="Accent3" xfId="14645" builtinId="37" hidden="1" customBuiltin="1"/>
    <cellStyle name="Accent3" xfId="16883" builtinId="37" hidden="1" customBuiltin="1"/>
    <cellStyle name="Accent3" xfId="16857" builtinId="37" hidden="1" customBuiltin="1"/>
    <cellStyle name="Accent3" xfId="14587" builtinId="37" hidden="1" customBuiltin="1"/>
    <cellStyle name="Accent3" xfId="16820" builtinId="37" hidden="1" customBuiltin="1"/>
    <cellStyle name="Accent3" xfId="14701" builtinId="37" hidden="1" customBuiltin="1"/>
    <cellStyle name="Accent3" xfId="4126" builtinId="37" hidden="1" customBuiltin="1"/>
    <cellStyle name="Accent3" xfId="6062" builtinId="37" hidden="1" customBuiltin="1"/>
    <cellStyle name="Accent3" xfId="16854" builtinId="37" hidden="1" customBuiltin="1"/>
    <cellStyle name="Accent3" xfId="24857" builtinId="37" hidden="1" customBuiltin="1"/>
    <cellStyle name="Accent3" xfId="23352" builtinId="37" hidden="1" customBuiltin="1"/>
    <cellStyle name="Accent3" xfId="26458" builtinId="37" hidden="1" customBuiltin="1"/>
    <cellStyle name="Accent3" xfId="27943" builtinId="37" hidden="1" customBuiltin="1"/>
    <cellStyle name="Accent3" xfId="21099" builtinId="37" hidden="1" customBuiltin="1"/>
    <cellStyle name="Accent3" xfId="21128" builtinId="37" hidden="1" customBuiltin="1"/>
    <cellStyle name="Accent3" xfId="21166" builtinId="37" hidden="1" customBuiltin="1"/>
    <cellStyle name="Accent3" xfId="21197" builtinId="37" hidden="1" customBuiltin="1"/>
    <cellStyle name="Accent3" xfId="21228" builtinId="37" hidden="1" customBuiltin="1"/>
    <cellStyle name="Accent3" xfId="21145" builtinId="37" hidden="1" customBuiltin="1"/>
    <cellStyle name="Accent3" xfId="21203" builtinId="37" hidden="1" customBuiltin="1"/>
    <cellStyle name="Accent3" xfId="21304" builtinId="37" hidden="1" customBuiltin="1"/>
    <cellStyle name="Accent3" xfId="21354" builtinId="37" hidden="1" customBuiltin="1"/>
    <cellStyle name="Accent3" xfId="21377" builtinId="37" hidden="1" customBuiltin="1"/>
    <cellStyle name="Accent3" xfId="21403" builtinId="37" hidden="1" customBuiltin="1"/>
    <cellStyle name="Accent3" xfId="20354" builtinId="37" hidden="1" customBuiltin="1"/>
    <cellStyle name="Accent3" xfId="20346" builtinId="37" hidden="1" customBuiltin="1"/>
    <cellStyle name="Accent3" xfId="20356" builtinId="37" hidden="1" customBuiltin="1"/>
    <cellStyle name="Accent3" xfId="20336" builtinId="37" hidden="1" customBuiltin="1"/>
    <cellStyle name="Accent3" xfId="21572" builtinId="37" hidden="1" customBuiltin="1"/>
    <cellStyle name="Accent3" xfId="21595" builtinId="37" hidden="1" customBuiltin="1"/>
    <cellStyle name="Accent3" xfId="21616" builtinId="37" hidden="1" customBuiltin="1"/>
    <cellStyle name="Accent3" xfId="21514" builtinId="37" hidden="1" customBuiltin="1"/>
    <cellStyle name="Accent3" xfId="21675" builtinId="37" hidden="1" customBuiltin="1"/>
    <cellStyle name="Accent3" xfId="21707" builtinId="37" hidden="1" customBuiltin="1"/>
    <cellStyle name="Accent3" xfId="21741" builtinId="37" hidden="1" customBuiltin="1"/>
    <cellStyle name="Accent3" xfId="21258" builtinId="37" hidden="1" customBuiltin="1"/>
    <cellStyle name="Accent3" xfId="8317" builtinId="37" hidden="1" customBuiltin="1"/>
    <cellStyle name="Accent3" xfId="5235" builtinId="37" hidden="1" customBuiltin="1"/>
    <cellStyle name="Accent3" xfId="11100" builtinId="37" hidden="1" customBuiltin="1"/>
    <cellStyle name="Accent3" xfId="6274" builtinId="37" hidden="1" customBuiltin="1"/>
    <cellStyle name="Accent3" xfId="4856" builtinId="37" hidden="1" customBuiltin="1"/>
    <cellStyle name="Accent3" xfId="6314" builtinId="37" hidden="1" customBuiltin="1"/>
    <cellStyle name="Accent3" xfId="5721" builtinId="37" hidden="1" customBuiltin="1"/>
    <cellStyle name="Accent3" xfId="14953" builtinId="37" hidden="1" customBuiltin="1"/>
    <cellStyle name="Accent3" xfId="6160" builtinId="37" hidden="1" customBuiltin="1"/>
    <cellStyle name="Accent3" xfId="14295" builtinId="37" hidden="1" customBuiltin="1"/>
    <cellStyle name="Accent3" xfId="11257" builtinId="37" hidden="1" customBuiltin="1"/>
    <cellStyle name="Accent3" xfId="16591" builtinId="37" hidden="1" customBuiltin="1"/>
    <cellStyle name="Accent3" xfId="17206" builtinId="37" hidden="1" customBuiltin="1"/>
    <cellStyle name="Accent3" xfId="17260" builtinId="37" hidden="1" customBuiltin="1"/>
    <cellStyle name="Accent3" xfId="17285" builtinId="37" hidden="1" customBuiltin="1"/>
    <cellStyle name="Accent3" xfId="17137" builtinId="37" hidden="1" customBuiltin="1"/>
    <cellStyle name="Accent3" xfId="17327" builtinId="37" hidden="1" customBuiltin="1"/>
    <cellStyle name="Accent3" xfId="17360" builtinId="37" hidden="1" customBuiltin="1"/>
    <cellStyle name="Accent3" xfId="17394" builtinId="37" hidden="1" customBuiltin="1"/>
    <cellStyle name="Accent3" xfId="17458" builtinId="37" hidden="1" customBuiltin="1"/>
    <cellStyle name="Accent3" xfId="17304" builtinId="37" hidden="1" customBuiltin="1"/>
    <cellStyle name="Accent3" xfId="17368" builtinId="37" hidden="1" customBuiltin="1"/>
    <cellStyle name="Accent3" xfId="17480" builtinId="37" hidden="1" customBuiltin="1"/>
    <cellStyle name="Accent3" xfId="17508" builtinId="37" hidden="1" customBuiltin="1"/>
    <cellStyle name="Accent3" xfId="17536" builtinId="37" hidden="1" customBuiltin="1"/>
    <cellStyle name="Accent3" xfId="17572" builtinId="37" hidden="1" customBuiltin="1"/>
    <cellStyle name="Accent3" xfId="17610" builtinId="37" hidden="1" customBuiltin="1"/>
    <cellStyle name="Accent3" xfId="17672" builtinId="37" hidden="1" customBuiltin="1"/>
    <cellStyle name="Accent3" xfId="17701" builtinId="37" hidden="1" customBuiltin="1"/>
    <cellStyle name="Accent3" xfId="17731" builtinId="37" hidden="1" customBuiltin="1"/>
    <cellStyle name="Accent3" xfId="17588" builtinId="37" hidden="1" customBuiltin="1"/>
    <cellStyle name="Accent3" xfId="17647" builtinId="37" hidden="1" customBuiltin="1"/>
    <cellStyle name="Accent3" xfId="17749" builtinId="37" hidden="1" customBuiltin="1"/>
    <cellStyle name="Accent3" xfId="17775" builtinId="37" hidden="1" customBuiltin="1"/>
    <cellStyle name="Accent3" xfId="17826" builtinId="37" hidden="1" customBuiltin="1"/>
    <cellStyle name="Accent3" xfId="17856" builtinId="37" hidden="1" customBuiltin="1"/>
    <cellStyle name="Accent3" xfId="17894" builtinId="37" hidden="1" customBuiltin="1"/>
    <cellStyle name="Accent3" xfId="17925" builtinId="37" hidden="1" customBuiltin="1"/>
    <cellStyle name="Accent3" xfId="17986" builtinId="37" hidden="1" customBuiltin="1"/>
    <cellStyle name="Accent3" xfId="18015" builtinId="37" hidden="1" customBuiltin="1"/>
    <cellStyle name="Accent3" xfId="17873" builtinId="37" hidden="1" customBuiltin="1"/>
    <cellStyle name="Accent3" xfId="17931" builtinId="37" hidden="1" customBuiltin="1"/>
    <cellStyle name="Accent3" xfId="18033" builtinId="37" hidden="1" customBuiltin="1"/>
    <cellStyle name="Accent3" xfId="18057" builtinId="37" hidden="1" customBuiltin="1"/>
    <cellStyle name="Accent3" xfId="18107" builtinId="37" hidden="1" customBuiltin="1"/>
    <cellStyle name="Accent3" xfId="18134" builtinId="37" hidden="1" customBuiltin="1"/>
    <cellStyle name="Accent3" xfId="6323" builtinId="37" hidden="1" customBuiltin="1"/>
    <cellStyle name="Accent3" xfId="17079" builtinId="37" hidden="1" customBuiltin="1"/>
    <cellStyle name="Accent3" xfId="18282" builtinId="37" hidden="1" customBuiltin="1"/>
    <cellStyle name="Accent3" xfId="18303" builtinId="37" hidden="1" customBuiltin="1"/>
    <cellStyle name="Accent3" xfId="18326" builtinId="37" hidden="1" customBuiltin="1"/>
    <cellStyle name="Accent3" xfId="18347" builtinId="37" hidden="1" customBuiltin="1"/>
    <cellStyle name="Accent3" xfId="18368" builtinId="37" hidden="1" customBuiltin="1"/>
    <cellStyle name="Accent3" xfId="18406" builtinId="37" hidden="1" customBuiltin="1"/>
    <cellStyle name="Accent3" xfId="17802" builtinId="37" hidden="1" customBuiltin="1"/>
    <cellStyle name="Accent3" xfId="26577" builtinId="37" hidden="1" customBuiltin="1"/>
    <cellStyle name="Accent3" xfId="26558" builtinId="37" hidden="1" customBuiltin="1"/>
    <cellStyle name="Accent3" xfId="26585" builtinId="37" hidden="1" customBuiltin="1"/>
    <cellStyle name="Accent3" xfId="26568" builtinId="37" hidden="1" customBuiltin="1"/>
    <cellStyle name="Accent3" xfId="26591" builtinId="37" hidden="1" customBuiltin="1"/>
    <cellStyle name="Accent3" xfId="27612" builtinId="37" hidden="1" customBuiltin="1"/>
    <cellStyle name="Accent3" xfId="27635" builtinId="37" hidden="1" customBuiltin="1"/>
    <cellStyle name="Accent3" xfId="27656" builtinId="37" hidden="1" customBuiltin="1"/>
    <cellStyle name="Accent3" xfId="27677" builtinId="37" hidden="1" customBuiltin="1"/>
    <cellStyle name="Accent3" xfId="27555" builtinId="37" hidden="1" customBuiltin="1"/>
    <cellStyle name="Accent3" xfId="27712" builtinId="37" hidden="1" customBuiltin="1"/>
    <cellStyle name="Accent3" xfId="27742" builtinId="37" hidden="1" customBuiltin="1"/>
    <cellStyle name="Accent3" xfId="27805" builtinId="37" hidden="1" customBuiltin="1"/>
    <cellStyle name="Accent3" xfId="27836" builtinId="37" hidden="1" customBuiltin="1"/>
    <cellStyle name="Accent3" xfId="27692" builtinId="37" hidden="1" customBuiltin="1"/>
    <cellStyle name="Accent3" xfId="27750" builtinId="37" hidden="1" customBuiltin="1"/>
    <cellStyle name="Accent3" xfId="26900" builtinId="37" hidden="1" customBuiltin="1"/>
    <cellStyle name="Accent3" xfId="25575" builtinId="37" hidden="1" customBuiltin="1"/>
    <cellStyle name="Accent3" xfId="24169" builtinId="37" hidden="1" customBuiltin="1"/>
    <cellStyle name="Accent3" xfId="20116" builtinId="37" hidden="1" customBuiltin="1"/>
    <cellStyle name="Accent3" xfId="18446" builtinId="37" hidden="1" customBuiltin="1"/>
    <cellStyle name="Accent3" xfId="18554" builtinId="37" hidden="1" customBuiltin="1"/>
    <cellStyle name="Accent3" xfId="18583" builtinId="37" hidden="1" customBuiltin="1"/>
    <cellStyle name="Accent3" xfId="18609" builtinId="37" hidden="1" customBuiltin="1"/>
    <cellStyle name="Accent3" xfId="18646" builtinId="37" hidden="1" customBuiltin="1"/>
    <cellStyle name="Accent3" xfId="18683" builtinId="37" hidden="1" customBuiltin="1"/>
    <cellStyle name="Accent3" xfId="18715" builtinId="37" hidden="1" customBuiltin="1"/>
    <cellStyle name="Accent3" xfId="18775" builtinId="37" hidden="1" customBuiltin="1"/>
    <cellStyle name="Accent3" xfId="18804" builtinId="37" hidden="1" customBuiltin="1"/>
    <cellStyle name="Accent3" xfId="18721" builtinId="37" hidden="1" customBuiltin="1"/>
    <cellStyle name="Accent3" xfId="18821" builtinId="37" hidden="1" customBuiltin="1"/>
    <cellStyle name="Accent3" xfId="18848" builtinId="37" hidden="1" customBuiltin="1"/>
    <cellStyle name="Accent3" xfId="18874" builtinId="37" hidden="1" customBuiltin="1"/>
    <cellStyle name="Accent3" xfId="18898" builtinId="37" hidden="1" customBuiltin="1"/>
    <cellStyle name="Accent3" xfId="18929" builtinId="37" hidden="1" customBuiltin="1"/>
    <cellStyle name="Accent3" xfId="18966" builtinId="37" hidden="1" customBuiltin="1"/>
    <cellStyle name="Accent3" xfId="19028" builtinId="37" hidden="1" customBuiltin="1"/>
    <cellStyle name="Accent3" xfId="19058" builtinId="37" hidden="1" customBuiltin="1"/>
    <cellStyle name="Accent3" xfId="19087" builtinId="37" hidden="1" customBuiltin="1"/>
    <cellStyle name="Accent3" xfId="18945" builtinId="37" hidden="1" customBuiltin="1"/>
    <cellStyle name="Accent3" xfId="19105" builtinId="37" hidden="1" customBuiltin="1"/>
    <cellStyle name="Accent3" xfId="19130" builtinId="37" hidden="1" customBuiltin="1"/>
    <cellStyle name="Accent3" xfId="19153" builtinId="37" hidden="1" customBuiltin="1"/>
    <cellStyle name="Accent3" xfId="19177" builtinId="37" hidden="1" customBuiltin="1"/>
    <cellStyle name="Accent3" xfId="19198" builtinId="37" hidden="1" customBuiltin="1"/>
    <cellStyle name="Accent3" xfId="14166" builtinId="37" hidden="1" customBuiltin="1"/>
    <cellStyle name="Accent3" xfId="4228" builtinId="37" hidden="1" customBuiltin="1"/>
    <cellStyle name="Accent3" xfId="5197" builtinId="37" hidden="1" customBuiltin="1"/>
    <cellStyle name="Accent3" xfId="5268" builtinId="37" hidden="1" customBuiltin="1"/>
    <cellStyle name="Accent3" xfId="4133" builtinId="37" hidden="1" customBuiltin="1"/>
    <cellStyle name="Accent3" xfId="18636" builtinId="37" hidden="1" customBuiltin="1"/>
    <cellStyle name="Accent3" xfId="5416" builtinId="37" hidden="1" customBuiltin="1"/>
    <cellStyle name="Accent3" xfId="12731" builtinId="37" hidden="1" customBuiltin="1"/>
    <cellStyle name="Accent3" xfId="14238" builtinId="37" hidden="1" customBuiltin="1"/>
    <cellStyle name="Accent3" xfId="6000" builtinId="37" hidden="1" customBuiltin="1"/>
    <cellStyle name="Accent3" xfId="16949" builtinId="37" hidden="1" customBuiltin="1"/>
    <cellStyle name="Accent3" xfId="14013" builtinId="37" hidden="1" customBuiltin="1"/>
    <cellStyle name="Accent3" xfId="8383" builtinId="37" hidden="1" customBuiltin="1"/>
    <cellStyle name="Accent3" xfId="19227" builtinId="37" hidden="1" customBuiltin="1"/>
    <cellStyle name="Accent3" xfId="18997" builtinId="37" hidden="1" customBuiltin="1"/>
    <cellStyle name="Accent3" xfId="21976" builtinId="37" hidden="1" customBuiltin="1"/>
    <cellStyle name="Accent3" xfId="22007" builtinId="37" hidden="1" customBuiltin="1"/>
    <cellStyle name="Accent3" xfId="22036" builtinId="37" hidden="1" customBuiltin="1"/>
    <cellStyle name="Accent3" xfId="22064" builtinId="37" hidden="1" customBuiltin="1"/>
    <cellStyle name="Accent3" xfId="21925" builtinId="37" hidden="1" customBuiltin="1"/>
    <cellStyle name="Accent3" xfId="22081" builtinId="37" hidden="1" customBuiltin="1"/>
    <cellStyle name="Accent3" xfId="22105" builtinId="37" hidden="1" customBuiltin="1"/>
    <cellStyle name="Accent3" xfId="22130" builtinId="37" hidden="1" customBuiltin="1"/>
    <cellStyle name="Accent3" xfId="22154" builtinId="37" hidden="1" customBuiltin="1"/>
    <cellStyle name="Accent3" xfId="22184" builtinId="37" hidden="1" customBuiltin="1"/>
    <cellStyle name="Accent3" xfId="22221" builtinId="37" hidden="1" customBuiltin="1"/>
    <cellStyle name="Accent3" xfId="22252" builtinId="37" hidden="1" customBuiltin="1"/>
    <cellStyle name="Accent3" xfId="338" builtinId="37" hidden="1" customBuiltin="1"/>
    <cellStyle name="Accent3" xfId="461" builtinId="37" hidden="1" customBuiltin="1"/>
    <cellStyle name="Accent3" xfId="495" builtinId="37" hidden="1" customBuiltin="1"/>
    <cellStyle name="Accent3" xfId="531" builtinId="37" hidden="1" customBuiltin="1"/>
    <cellStyle name="Accent3" xfId="23439" builtinId="37" hidden="1" customBuiltin="1"/>
    <cellStyle name="Accent3" xfId="26806" builtinId="37" hidden="1" customBuiltin="1"/>
    <cellStyle name="Accent3" xfId="25393" builtinId="37" hidden="1" customBuiltin="1"/>
    <cellStyle name="Accent3" xfId="16622" builtinId="37" hidden="1" customBuiltin="1"/>
    <cellStyle name="Accent3" xfId="19356" builtinId="37" hidden="1" customBuiltin="1"/>
    <cellStyle name="Accent3" xfId="19401" builtinId="37" hidden="1" customBuiltin="1"/>
    <cellStyle name="Accent3" xfId="19434" builtinId="37" hidden="1" customBuiltin="1"/>
    <cellStyle name="Accent3" xfId="19468" builtinId="37" hidden="1" customBuiltin="1"/>
    <cellStyle name="Accent3" xfId="19500" builtinId="37" hidden="1" customBuiltin="1"/>
    <cellStyle name="Accent3" xfId="19377" builtinId="37" hidden="1" customBuiltin="1"/>
    <cellStyle name="Accent3" xfId="19441" builtinId="37" hidden="1" customBuiltin="1"/>
    <cellStyle name="Accent3" xfId="19553" builtinId="37" hidden="1" customBuiltin="1"/>
    <cellStyle name="Accent3" xfId="19658" builtinId="37" hidden="1" customBuiltin="1"/>
    <cellStyle name="Accent3" xfId="19698" builtinId="37" hidden="1" customBuiltin="1"/>
    <cellStyle name="Accent3" xfId="19743" builtinId="37" hidden="1" customBuiltin="1"/>
    <cellStyle name="Accent3" xfId="19776" builtinId="37" hidden="1" customBuiltin="1"/>
    <cellStyle name="Accent3" xfId="19842" builtinId="37" hidden="1" customBuiltin="1"/>
    <cellStyle name="Accent3" xfId="19873" builtinId="37" hidden="1" customBuiltin="1"/>
    <cellStyle name="Accent3" xfId="19719" builtinId="37" hidden="1" customBuiltin="1"/>
    <cellStyle name="Accent3" xfId="19783" builtinId="37" hidden="1" customBuiltin="1"/>
    <cellStyle name="Accent3" xfId="19895" builtinId="37" hidden="1" customBuiltin="1"/>
    <cellStyle name="Accent3" xfId="19966" builtinId="37" hidden="1" customBuiltin="1"/>
    <cellStyle name="Accent3" xfId="20000" builtinId="37" hidden="1" customBuiltin="1"/>
    <cellStyle name="Accent3" xfId="20036" builtinId="37" hidden="1" customBuiltin="1"/>
    <cellStyle name="Accent3" xfId="20144" builtinId="37" hidden="1" customBuiltin="1"/>
    <cellStyle name="Accent3" xfId="20165" builtinId="37" hidden="1" customBuiltin="1"/>
    <cellStyle name="Accent3" xfId="20188" builtinId="37" hidden="1" customBuiltin="1"/>
    <cellStyle name="Accent3" xfId="20231" builtinId="37" hidden="1" customBuiltin="1"/>
    <cellStyle name="Accent3" xfId="20265" builtinId="37" hidden="1" customBuiltin="1"/>
    <cellStyle name="Accent3" xfId="20464" builtinId="37" hidden="1" customBuiltin="1"/>
    <cellStyle name="Accent3" xfId="20489" builtinId="37" hidden="1" customBuiltin="1"/>
    <cellStyle name="Accent3" xfId="20516" builtinId="37" hidden="1" customBuiltin="1"/>
    <cellStyle name="Accent3" xfId="20543" builtinId="37" hidden="1" customBuiltin="1"/>
    <cellStyle name="Accent3" xfId="20568" builtinId="37" hidden="1" customBuiltin="1"/>
    <cellStyle name="Accent3" xfId="20421" builtinId="37" hidden="1" customBuiltin="1"/>
    <cellStyle name="Accent3" xfId="20609" builtinId="37" hidden="1" customBuiltin="1"/>
    <cellStyle name="Accent3" xfId="20642" builtinId="37" hidden="1" customBuiltin="1"/>
    <cellStyle name="Accent3" xfId="20676" builtinId="37" hidden="1" customBuiltin="1"/>
    <cellStyle name="Accent3" xfId="20739" builtinId="37" hidden="1" customBuiltin="1"/>
    <cellStyle name="Accent3" xfId="20650" builtinId="37" hidden="1" customBuiltin="1"/>
    <cellStyle name="Accent3" xfId="20760" builtinId="37" hidden="1" customBuiltin="1"/>
    <cellStyle name="Accent3" xfId="20816" builtinId="37" hidden="1" customBuiltin="1"/>
    <cellStyle name="Accent3" xfId="20851" builtinId="37" hidden="1" customBuiltin="1"/>
    <cellStyle name="Accent3" xfId="20889" builtinId="37" hidden="1" customBuiltin="1"/>
    <cellStyle name="Accent3" xfId="20920" builtinId="37" hidden="1" customBuiltin="1"/>
    <cellStyle name="Accent3" xfId="20951" builtinId="37" hidden="1" customBuiltin="1"/>
    <cellStyle name="Accent3" xfId="20980" builtinId="37" hidden="1" customBuiltin="1"/>
    <cellStyle name="Accent3" xfId="21009" builtinId="37" hidden="1" customBuiltin="1"/>
    <cellStyle name="Accent3" xfId="20926" builtinId="37" hidden="1" customBuiltin="1"/>
    <cellStyle name="Accent3" xfId="21027" builtinId="37" hidden="1" customBuiltin="1"/>
    <cellStyle name="Accent3" xfId="21051" builtinId="37" hidden="1" customBuiltin="1"/>
    <cellStyle name="Accent3" xfId="21076" builtinId="37" hidden="1" customBuiltin="1"/>
    <cellStyle name="Accent3" xfId="20587" builtinId="37" hidden="1" customBuiltin="1"/>
    <cellStyle name="Accent3" xfId="13575" builtinId="37" hidden="1" customBuiltin="1"/>
    <cellStyle name="Accent3" xfId="13095" builtinId="37" hidden="1" customBuiltin="1"/>
    <cellStyle name="Accent3" xfId="15593" builtinId="37" hidden="1" customBuiltin="1"/>
    <cellStyle name="Accent3" xfId="6834" builtinId="37" hidden="1" customBuiltin="1"/>
    <cellStyle name="Accent3" xfId="3664" builtinId="37" hidden="1" customBuiltin="1"/>
    <cellStyle name="Accent3" xfId="3281" builtinId="37" hidden="1" customBuiltin="1"/>
    <cellStyle name="Accent3" xfId="2523" builtinId="37" hidden="1" customBuiltin="1"/>
    <cellStyle name="Accent3" xfId="9699" builtinId="37" hidden="1" customBuiltin="1"/>
    <cellStyle name="Accent3" xfId="8864" builtinId="37" hidden="1" customBuiltin="1"/>
    <cellStyle name="Accent3" xfId="10635" builtinId="37" hidden="1" customBuiltin="1"/>
    <cellStyle name="Accent3" xfId="11283" builtinId="37" hidden="1" customBuiltin="1"/>
    <cellStyle name="Accent3" xfId="28279" builtinId="37" hidden="1" customBuiltin="1"/>
    <cellStyle name="Accent3" xfId="23904" builtinId="37" hidden="1" customBuiltin="1"/>
    <cellStyle name="Accent3" xfId="23935" builtinId="37" hidden="1" customBuiltin="1"/>
    <cellStyle name="Accent3" xfId="23784" builtinId="37" hidden="1" customBuiltin="1"/>
    <cellStyle name="Accent3" xfId="7010" builtinId="37" hidden="1" customBuiltin="1"/>
    <cellStyle name="Accent3" xfId="3816" builtinId="37" hidden="1" customBuiltin="1"/>
    <cellStyle name="Accent3" xfId="14709" builtinId="37" hidden="1" customBuiltin="1"/>
    <cellStyle name="Accent3" xfId="15161" builtinId="37" hidden="1" customBuiltin="1"/>
    <cellStyle name="Accent3" xfId="13660" builtinId="37" hidden="1" customBuiltin="1"/>
    <cellStyle name="Accent3" xfId="5551" builtinId="37" hidden="1" customBuiltin="1"/>
    <cellStyle name="Accent3" xfId="12454" builtinId="37" hidden="1" customBuiltin="1"/>
    <cellStyle name="Accent3" xfId="11701" builtinId="37" hidden="1" customBuiltin="1"/>
    <cellStyle name="Accent3" xfId="6399" builtinId="37" hidden="1" customBuiltin="1"/>
    <cellStyle name="Accent3" xfId="5542" builtinId="37" hidden="1" customBuiltin="1"/>
    <cellStyle name="Accent3" xfId="10255" builtinId="37" hidden="1" customBuiltin="1"/>
    <cellStyle name="Accent3" xfId="28136" builtinId="37" hidden="1" customBuiltin="1"/>
    <cellStyle name="Accent3" xfId="21803" builtinId="37" hidden="1" customBuiltin="1"/>
    <cellStyle name="Accent3" xfId="21655" builtinId="37" hidden="1" customBuiltin="1"/>
    <cellStyle name="Accent3" xfId="21715" builtinId="37" hidden="1" customBuiltin="1"/>
    <cellStyle name="Accent3" xfId="21849" builtinId="37" hidden="1" customBuiltin="1"/>
    <cellStyle name="Accent3" xfId="21873" builtinId="37" hidden="1" customBuiltin="1"/>
    <cellStyle name="Accent3" xfId="21897" builtinId="37" hidden="1" customBuiltin="1"/>
    <cellStyle name="Accent3" xfId="21945" builtinId="37" hidden="1" customBuiltin="1"/>
    <cellStyle name="Accent3" xfId="304" builtinId="37" hidden="1" customBuiltin="1"/>
    <cellStyle name="Accent3" xfId="2029" builtinId="37" hidden="1" customBuiltin="1"/>
    <cellStyle name="Accent3" xfId="3443" builtinId="37" hidden="1" customBuiltin="1"/>
    <cellStyle name="Accent3" xfId="2842" builtinId="37" hidden="1" customBuiltin="1"/>
    <cellStyle name="Accent3" xfId="10050" builtinId="37" hidden="1" customBuiltin="1"/>
    <cellStyle name="Accent3" xfId="8716" builtinId="37" hidden="1" customBuiltin="1"/>
    <cellStyle name="Accent3" xfId="400" builtinId="37" hidden="1" customBuiltin="1"/>
    <cellStyle name="Accent3" xfId="196" builtinId="37" hidden="1" customBuiltin="1"/>
    <cellStyle name="Accent3" xfId="230" builtinId="37" hidden="1" customBuiltin="1"/>
    <cellStyle name="Accent3" xfId="267" builtinId="37" hidden="1" customBuiltin="1"/>
    <cellStyle name="Accent3" xfId="9438" builtinId="37" hidden="1" customBuiltin="1"/>
    <cellStyle name="Accent3" xfId="1430" builtinId="37" hidden="1" customBuiltin="1"/>
    <cellStyle name="Accent3" xfId="12624" builtinId="37" hidden="1" customBuiltin="1"/>
    <cellStyle name="Accent3" xfId="11814" builtinId="37" hidden="1" customBuiltin="1"/>
    <cellStyle name="Accent3" xfId="11509" builtinId="37" hidden="1" customBuiltin="1"/>
    <cellStyle name="Accent3" xfId="5801" builtinId="37" hidden="1" customBuiltin="1"/>
    <cellStyle name="Accent3" xfId="15284" builtinId="37" hidden="1" customBuiltin="1"/>
    <cellStyle name="Accent3" xfId="855" builtinId="37" hidden="1" customBuiltin="1"/>
    <cellStyle name="Accent3" xfId="1088" builtinId="37" hidden="1" customBuiltin="1"/>
    <cellStyle name="Accent3" xfId="21982" builtinId="37" hidden="1" customBuiltin="1"/>
    <cellStyle name="Accent3" xfId="23806" builtinId="37" hidden="1" customBuiltin="1"/>
    <cellStyle name="Accent3" xfId="22687" builtinId="37" hidden="1" customBuiltin="1"/>
    <cellStyle name="Accent3" xfId="27061" builtinId="37" hidden="1" customBuiltin="1"/>
    <cellStyle name="Accent3" xfId="26113" builtinId="37" hidden="1" customBuiltin="1"/>
    <cellStyle name="Accent3" xfId="16955" builtinId="37" hidden="1" customBuiltin="1"/>
    <cellStyle name="Accent3" xfId="1119" builtinId="37" hidden="1" customBuiltin="1"/>
    <cellStyle name="Accent3" xfId="628" builtinId="37" hidden="1" customBuiltin="1"/>
    <cellStyle name="Accent3" xfId="695" builtinId="37" hidden="1" customBuiltin="1"/>
    <cellStyle name="Accent3" xfId="817" builtinId="37" hidden="1" customBuiltin="1"/>
    <cellStyle name="Accent3" xfId="28413" builtinId="37" hidden="1" customBuiltin="1"/>
    <cellStyle name="Accent3" xfId="28434" builtinId="37" hidden="1" customBuiltin="1"/>
    <cellStyle name="Accent3" xfId="28392" builtinId="37" hidden="1" customBuiltin="1"/>
    <cellStyle name="Accent3" xfId="28371" builtinId="37" hidden="1" customBuiltin="1"/>
    <cellStyle name="Accent3 2" xfId="34069" xr:uid="{07905AF2-2E3F-4681-A96A-ADA0C13BA806}"/>
    <cellStyle name="Accent4" xfId="13579" builtinId="41" hidden="1" customBuiltin="1"/>
    <cellStyle name="Accent4" xfId="5843" builtinId="41" hidden="1" customBuiltin="1"/>
    <cellStyle name="Accent4" xfId="12403" builtinId="41" hidden="1" customBuiltin="1"/>
    <cellStyle name="Accent4" xfId="16551" builtinId="41" hidden="1" customBuiltin="1"/>
    <cellStyle name="Accent4" xfId="14658" builtinId="41" hidden="1" customBuiltin="1"/>
    <cellStyle name="Accent4" xfId="15087" builtinId="41" hidden="1" customBuiltin="1"/>
    <cellStyle name="Accent4" xfId="23718" builtinId="41" hidden="1" customBuiltin="1"/>
    <cellStyle name="Accent4" xfId="15624" builtinId="41" hidden="1" customBuiltin="1"/>
    <cellStyle name="Accent4" xfId="1741" builtinId="41" hidden="1" customBuiltin="1"/>
    <cellStyle name="Accent4" xfId="3525" builtinId="41" hidden="1" customBuiltin="1"/>
    <cellStyle name="Accent4" xfId="2758" builtinId="41" hidden="1" customBuiltin="1"/>
    <cellStyle name="Accent4" xfId="10413" builtinId="41" hidden="1" customBuiltin="1"/>
    <cellStyle name="Accent4" xfId="8370" builtinId="41" hidden="1" customBuiltin="1"/>
    <cellStyle name="Accent4" xfId="8819" builtinId="41" hidden="1" customBuiltin="1"/>
    <cellStyle name="Accent4" xfId="20267" builtinId="41" hidden="1" customBuiltin="1"/>
    <cellStyle name="Accent4" xfId="20467" builtinId="41" hidden="1" customBuiltin="1"/>
    <cellStyle name="Accent4" xfId="20491" builtinId="41" hidden="1" customBuiltin="1"/>
    <cellStyle name="Accent4" xfId="20546" builtinId="41" hidden="1" customBuiltin="1"/>
    <cellStyle name="Accent4" xfId="20433" builtinId="41" hidden="1" customBuiltin="1"/>
    <cellStyle name="Accent4" xfId="20612" builtinId="41" hidden="1" customBuiltin="1"/>
    <cellStyle name="Accent4" xfId="20646" builtinId="41" hidden="1" customBuiltin="1"/>
    <cellStyle name="Accent4" xfId="20679" builtinId="41" hidden="1" customBuiltin="1"/>
    <cellStyle name="Accent4" xfId="20711" builtinId="41" hidden="1" customBuiltin="1"/>
    <cellStyle name="Accent4" xfId="20743" builtinId="41" hidden="1" customBuiltin="1"/>
    <cellStyle name="Accent4" xfId="20712" builtinId="41" hidden="1" customBuiltin="1"/>
    <cellStyle name="Accent4" xfId="20762" builtinId="41" hidden="1" customBuiltin="1"/>
    <cellStyle name="Accent4" xfId="20791" builtinId="41" hidden="1" customBuiltin="1"/>
    <cellStyle name="Accent4" xfId="20819" builtinId="41" hidden="1" customBuiltin="1"/>
    <cellStyle name="Accent4" xfId="20843" builtinId="41" hidden="1" customBuiltin="1"/>
    <cellStyle name="Accent4" xfId="20892" builtinId="41" hidden="1" customBuiltin="1"/>
    <cellStyle name="Accent4" xfId="20923" builtinId="41" hidden="1" customBuiltin="1"/>
    <cellStyle name="Accent4" xfId="20954" builtinId="41" hidden="1" customBuiltin="1"/>
    <cellStyle name="Accent4" xfId="20868" builtinId="41" hidden="1" customBuiltin="1"/>
    <cellStyle name="Accent4" xfId="20984" builtinId="41" hidden="1" customBuiltin="1"/>
    <cellStyle name="Accent4" xfId="21054" builtinId="41" hidden="1" customBuiltin="1"/>
    <cellStyle name="Accent4" xfId="21078" builtinId="41" hidden="1" customBuiltin="1"/>
    <cellStyle name="Accent4" xfId="21131" builtinId="41" hidden="1" customBuiltin="1"/>
    <cellStyle name="Accent4" xfId="21169" builtinId="41" hidden="1" customBuiltin="1"/>
    <cellStyle name="Accent4" xfId="21200" builtinId="41" hidden="1" customBuiltin="1"/>
    <cellStyle name="Accent4" xfId="21231" builtinId="41" hidden="1" customBuiltin="1"/>
    <cellStyle name="Accent4" xfId="21260" builtinId="41" hidden="1" customBuiltin="1"/>
    <cellStyle name="Accent4" xfId="20519" builtinId="41" hidden="1" customBuiltin="1"/>
    <cellStyle name="Accent4" xfId="10894" builtinId="41" hidden="1" customBuiltin="1"/>
    <cellStyle name="Accent4" xfId="4673" builtinId="41" hidden="1" customBuiltin="1"/>
    <cellStyle name="Accent4" xfId="3839" builtinId="41" hidden="1" customBuiltin="1"/>
    <cellStyle name="Accent4" xfId="15717" builtinId="41" hidden="1" customBuiltin="1"/>
    <cellStyle name="Accent4" xfId="1335" builtinId="41" hidden="1" customBuiltin="1"/>
    <cellStyle name="Accent4" xfId="1401" builtinId="41" hidden="1" customBuiltin="1"/>
    <cellStyle name="Accent4" xfId="1433" builtinId="41" hidden="1" customBuiltin="1"/>
    <cellStyle name="Accent4" xfId="1464" builtinId="41" hidden="1" customBuiltin="1"/>
    <cellStyle name="Accent4" xfId="1308" builtinId="41" hidden="1" customBuiltin="1"/>
    <cellStyle name="Accent4" xfId="1434" builtinId="41" hidden="1" customBuiltin="1"/>
    <cellStyle name="Accent4" xfId="1487" builtinId="41" hidden="1" customBuiltin="1"/>
    <cellStyle name="Accent4" xfId="1522" builtinId="41" hidden="1" customBuiltin="1"/>
    <cellStyle name="Accent4" xfId="1558" builtinId="41" hidden="1" customBuiltin="1"/>
    <cellStyle name="Accent4" xfId="1592" builtinId="41" hidden="1" customBuiltin="1"/>
    <cellStyle name="Accent4" xfId="1627" builtinId="41" hidden="1" customBuiltin="1"/>
    <cellStyle name="Accent4" xfId="1762" builtinId="41" hidden="1" customBuiltin="1"/>
    <cellStyle name="Accent4" xfId="1784" builtinId="41" hidden="1" customBuiltin="1"/>
    <cellStyle name="Accent4" xfId="1806" builtinId="41" hidden="1" customBuiltin="1"/>
    <cellStyle name="Accent4" xfId="1827" builtinId="41" hidden="1" customBuiltin="1"/>
    <cellStyle name="Accent4" xfId="1852" builtinId="41" hidden="1" customBuiltin="1"/>
    <cellStyle name="Accent4" xfId="2031" builtinId="41" hidden="1" customBuiltin="1"/>
    <cellStyle name="Accent4" xfId="2052" builtinId="41" hidden="1" customBuiltin="1"/>
    <cellStyle name="Accent4" xfId="2075" builtinId="41" hidden="1" customBuiltin="1"/>
    <cellStyle name="Accent4" xfId="2186" builtinId="41" hidden="1" customBuiltin="1"/>
    <cellStyle name="Accent4" xfId="2219" builtinId="41" hidden="1" customBuiltin="1"/>
    <cellStyle name="Accent4" xfId="2249" builtinId="41" hidden="1" customBuiltin="1"/>
    <cellStyle name="Accent4" xfId="2280" builtinId="41" hidden="1" customBuiltin="1"/>
    <cellStyle name="Accent4" xfId="2132" builtinId="41" hidden="1" customBuiltin="1"/>
    <cellStyle name="Accent4" xfId="2250" builtinId="41" hidden="1" customBuiltin="1"/>
    <cellStyle name="Accent4" xfId="2296" builtinId="41" hidden="1" customBuiltin="1"/>
    <cellStyle name="Accent4" xfId="727" builtinId="41" hidden="1" customBuiltin="1"/>
    <cellStyle name="Accent4" xfId="762" builtinId="41" hidden="1" customBuiltin="1"/>
    <cellStyle name="Accent4" xfId="21011" builtinId="41" hidden="1" customBuiltin="1"/>
    <cellStyle name="Accent4" xfId="6982" builtinId="41" hidden="1" customBuiltin="1"/>
    <cellStyle name="Accent4" xfId="7013" builtinId="41" hidden="1" customBuiltin="1"/>
    <cellStyle name="Accent4" xfId="12339" builtinId="41" hidden="1" customBuiltin="1"/>
    <cellStyle name="Accent4" xfId="12373" builtinId="41" hidden="1" customBuiltin="1"/>
    <cellStyle name="Accent4" xfId="12435" builtinId="41" hidden="1" customBuiltin="1"/>
    <cellStyle name="Accent4" xfId="12282" builtinId="41" hidden="1" customBuiltin="1"/>
    <cellStyle name="Accent4" xfId="12404" builtinId="41" hidden="1" customBuiltin="1"/>
    <cellStyle name="Accent4" xfId="12456" builtinId="41" hidden="1" customBuiltin="1"/>
    <cellStyle name="Accent4" xfId="12488" builtinId="41" hidden="1" customBuiltin="1"/>
    <cellStyle name="Accent4" xfId="12515" builtinId="41" hidden="1" customBuiltin="1"/>
    <cellStyle name="Accent4" xfId="12541" builtinId="41" hidden="1" customBuiltin="1"/>
    <cellStyle name="Accent4" xfId="12550" builtinId="41" hidden="1" customBuiltin="1"/>
    <cellStyle name="Accent4" xfId="12590" builtinId="41" hidden="1" customBuiltin="1"/>
    <cellStyle name="Accent4" xfId="12621" builtinId="41" hidden="1" customBuiltin="1"/>
    <cellStyle name="Accent4" xfId="12652" builtinId="41" hidden="1" customBuiltin="1"/>
    <cellStyle name="Accent4" xfId="12680" builtinId="41" hidden="1" customBuiltin="1"/>
    <cellStyle name="Accent4" xfId="12708" builtinId="41" hidden="1" customBuiltin="1"/>
    <cellStyle name="Accent4" xfId="12567" builtinId="41" hidden="1" customBuiltin="1"/>
    <cellStyle name="Accent4" xfId="12681" builtinId="41" hidden="1" customBuiltin="1"/>
    <cellStyle name="Accent4" xfId="12727" builtinId="41" hidden="1" customBuiltin="1"/>
    <cellStyle name="Accent4" xfId="12756" builtinId="41" hidden="1" customBuiltin="1"/>
    <cellStyle name="Accent4" xfId="12812" builtinId="41" hidden="1" customBuiltin="1"/>
    <cellStyle name="Accent4" xfId="12883" builtinId="41" hidden="1" customBuiltin="1"/>
    <cellStyle name="Accent4" xfId="12945" builtinId="41" hidden="1" customBuiltin="1"/>
    <cellStyle name="Accent4" xfId="12972" builtinId="41" hidden="1" customBuiltin="1"/>
    <cellStyle name="Accent4" xfId="13000" builtinId="41" hidden="1" customBuiltin="1"/>
    <cellStyle name="Accent4" xfId="12860" builtinId="41" hidden="1" customBuiltin="1"/>
    <cellStyle name="Accent4" xfId="12973" builtinId="41" hidden="1" customBuiltin="1"/>
    <cellStyle name="Accent4" xfId="13020" builtinId="41" hidden="1" customBuiltin="1"/>
    <cellStyle name="Accent4" xfId="13047" builtinId="41" hidden="1" customBuiltin="1"/>
    <cellStyle name="Accent4" xfId="13073" builtinId="41" hidden="1" customBuiltin="1"/>
    <cellStyle name="Accent4" xfId="13098" builtinId="41" hidden="1" customBuiltin="1"/>
    <cellStyle name="Accent4" xfId="5872" builtinId="41" hidden="1" customBuiltin="1"/>
    <cellStyle name="Accent4" xfId="7830" builtinId="41" hidden="1" customBuiltin="1"/>
    <cellStyle name="Accent4" xfId="4845" builtinId="41" hidden="1" customBuiltin="1"/>
    <cellStyle name="Accent4" xfId="11135" builtinId="41" hidden="1" customBuiltin="1"/>
    <cellStyle name="Accent4" xfId="11433" builtinId="41" hidden="1" customBuiltin="1"/>
    <cellStyle name="Accent4" xfId="4220" builtinId="41" hidden="1" customBuiltin="1"/>
    <cellStyle name="Accent4" xfId="10849" builtinId="41" hidden="1" customBuiltin="1"/>
    <cellStyle name="Accent4" xfId="5914" builtinId="41" hidden="1" customBuiltin="1"/>
    <cellStyle name="Accent4" xfId="11911" builtinId="41" hidden="1" customBuiltin="1"/>
    <cellStyle name="Accent4" xfId="7639" builtinId="41" hidden="1" customBuiltin="1"/>
    <cellStyle name="Accent4" xfId="4677" builtinId="41" hidden="1" customBuiltin="1"/>
    <cellStyle name="Accent4" xfId="10905" builtinId="41" hidden="1" customBuiltin="1"/>
    <cellStyle name="Accent4" xfId="13125" builtinId="41" hidden="1" customBuiltin="1"/>
    <cellStyle name="Accent4" xfId="13093" builtinId="41" hidden="1" customBuiltin="1"/>
    <cellStyle name="Accent4" xfId="7952" builtinId="41" hidden="1" customBuiltin="1"/>
    <cellStyle name="Accent4" xfId="13150" builtinId="41" hidden="1" customBuiltin="1"/>
    <cellStyle name="Accent4" xfId="13188" builtinId="41" hidden="1" customBuiltin="1"/>
    <cellStyle name="Accent4" xfId="13224" builtinId="41" hidden="1" customBuiltin="1"/>
    <cellStyle name="Accent4" xfId="13277" builtinId="41" hidden="1" customBuiltin="1"/>
    <cellStyle name="Accent4" xfId="13354" builtinId="41" hidden="1" customBuiltin="1"/>
    <cellStyle name="Accent4" xfId="13420" builtinId="41" hidden="1" customBuiltin="1"/>
    <cellStyle name="Accent4" xfId="13451" builtinId="41" hidden="1" customBuiltin="1"/>
    <cellStyle name="Accent4" xfId="13295" builtinId="41" hidden="1" customBuiltin="1"/>
    <cellStyle name="Accent4" xfId="13421" builtinId="41" hidden="1" customBuiltin="1"/>
    <cellStyle name="Accent4" xfId="13474" builtinId="41" hidden="1" customBuiltin="1"/>
    <cellStyle name="Accent4" xfId="13509" builtinId="41" hidden="1" customBuiltin="1"/>
    <cellStyle name="Accent4" xfId="13545" builtinId="41" hidden="1" customBuiltin="1"/>
    <cellStyle name="Accent4" xfId="13619" builtinId="41" hidden="1" customBuiltin="1"/>
    <cellStyle name="Accent4" xfId="13664" builtinId="41" hidden="1" customBuiltin="1"/>
    <cellStyle name="Accent4" xfId="13730" builtinId="41" hidden="1" customBuiltin="1"/>
    <cellStyle name="Accent4" xfId="13762" builtinId="41" hidden="1" customBuiltin="1"/>
    <cellStyle name="Accent4" xfId="13793" builtinId="41" hidden="1" customBuiltin="1"/>
    <cellStyle name="Accent4" xfId="11438" builtinId="41" hidden="1" customBuiltin="1"/>
    <cellStyle name="Accent4" xfId="11481" builtinId="41" hidden="1" customBuiltin="1"/>
    <cellStyle name="Accent4" xfId="11512" builtinId="41" hidden="1" customBuiltin="1"/>
    <cellStyle name="Accent4" xfId="5877" builtinId="41" hidden="1" customBuiltin="1"/>
    <cellStyle name="Accent4" xfId="6106" builtinId="41" hidden="1" customBuiltin="1"/>
    <cellStyle name="Accent4" xfId="5331" builtinId="41" hidden="1" customBuiltin="1"/>
    <cellStyle name="Accent4" xfId="7863" builtinId="41" hidden="1" customBuiltin="1"/>
    <cellStyle name="Accent4" xfId="4567" builtinId="41" hidden="1" customBuiltin="1"/>
    <cellStyle name="Accent4" xfId="16496" builtinId="41" hidden="1" customBuiltin="1"/>
    <cellStyle name="Accent4" xfId="14965" builtinId="41" hidden="1" customBuiltin="1"/>
    <cellStyle name="Accent4" xfId="5205" builtinId="41" hidden="1" customBuiltin="1"/>
    <cellStyle name="Accent4" xfId="11677" builtinId="41" hidden="1" customBuiltin="1"/>
    <cellStyle name="Accent4" xfId="5546" builtinId="41" hidden="1" customBuiltin="1"/>
    <cellStyle name="Accent4" xfId="3860" builtinId="41" hidden="1" customBuiltin="1"/>
    <cellStyle name="Accent4" xfId="3928" builtinId="41" hidden="1" customBuiltin="1"/>
    <cellStyle name="Accent4" xfId="3962" builtinId="41" hidden="1" customBuiltin="1"/>
    <cellStyle name="Accent4" xfId="3999" builtinId="41" hidden="1" customBuiltin="1"/>
    <cellStyle name="Accent4" xfId="4036" builtinId="41" hidden="1" customBuiltin="1"/>
    <cellStyle name="Accent4" xfId="4070" builtinId="41" hidden="1" customBuiltin="1"/>
    <cellStyle name="Accent4" xfId="6398" builtinId="41" hidden="1" customBuiltin="1"/>
    <cellStyle name="Accent4" xfId="6422" builtinId="41" hidden="1" customBuiltin="1"/>
    <cellStyle name="Accent4" xfId="6450" builtinId="41" hidden="1" customBuiltin="1"/>
    <cellStyle name="Accent4" xfId="6476" builtinId="41" hidden="1" customBuiltin="1"/>
    <cellStyle name="Accent4" xfId="6497" builtinId="41" hidden="1" customBuiltin="1"/>
    <cellStyle name="Accent4" xfId="6359" builtinId="41" hidden="1" customBuiltin="1"/>
    <cellStyle name="Accent4" xfId="6544" builtinId="41" hidden="1" customBuiltin="1"/>
    <cellStyle name="Accent4" xfId="6578" builtinId="41" hidden="1" customBuiltin="1"/>
    <cellStyle name="Accent4" xfId="6652" builtinId="41" hidden="1" customBuiltin="1"/>
    <cellStyle name="Accent4" xfId="6686" builtinId="41" hidden="1" customBuiltin="1"/>
    <cellStyle name="Accent4" xfId="6749" builtinId="41" hidden="1" customBuiltin="1"/>
    <cellStyle name="Accent4" xfId="6785" builtinId="41" hidden="1" customBuiltin="1"/>
    <cellStyle name="Accent4" xfId="6820" builtinId="41" hidden="1" customBuiltin="1"/>
    <cellStyle name="Accent4" xfId="6838" builtinId="41" hidden="1" customBuiltin="1"/>
    <cellStyle name="Accent4" xfId="6883" builtinId="41" hidden="1" customBuiltin="1"/>
    <cellStyle name="Accent4" xfId="6915" builtinId="41" hidden="1" customBuiltin="1"/>
    <cellStyle name="Accent4" xfId="6950" builtinId="41" hidden="1" customBuiltin="1"/>
    <cellStyle name="Accent4" xfId="16587" builtinId="41" hidden="1" customBuiltin="1"/>
    <cellStyle name="Accent4" xfId="16618" builtinId="41" hidden="1" customBuiltin="1"/>
    <cellStyle name="Accent4" xfId="16650" builtinId="41" hidden="1" customBuiltin="1"/>
    <cellStyle name="Accent4" xfId="16678" builtinId="41" hidden="1" customBuiltin="1"/>
    <cellStyle name="Accent4" xfId="16706" builtinId="41" hidden="1" customBuiltin="1"/>
    <cellStyle name="Accent4" xfId="16566" builtinId="41" hidden="1" customBuiltin="1"/>
    <cellStyle name="Accent4" xfId="16679" builtinId="41" hidden="1" customBuiltin="1"/>
    <cellStyle name="Accent4" xfId="16724" builtinId="41" hidden="1" customBuiltin="1"/>
    <cellStyle name="Accent4" xfId="16748" builtinId="41" hidden="1" customBuiltin="1"/>
    <cellStyle name="Accent4" xfId="16770" builtinId="41" hidden="1" customBuiltin="1"/>
    <cellStyle name="Accent4" xfId="16793" builtinId="41" hidden="1" customBuiltin="1"/>
    <cellStyle name="Accent4" xfId="16822" builtinId="41" hidden="1" customBuiltin="1"/>
    <cellStyle name="Accent4" xfId="17034" builtinId="41" hidden="1" customBuiltin="1"/>
    <cellStyle name="Accent4" xfId="7566" builtinId="41" hidden="1" customBuiltin="1"/>
    <cellStyle name="Accent4" xfId="14076" builtinId="41" hidden="1" customBuiltin="1"/>
    <cellStyle name="Accent4" xfId="14185" builtinId="41" hidden="1" customBuiltin="1"/>
    <cellStyle name="Accent4" xfId="4823" builtinId="41" hidden="1" customBuiltin="1"/>
    <cellStyle name="Accent4" xfId="16348" builtinId="41" hidden="1" customBuiltin="1"/>
    <cellStyle name="Accent4" xfId="16379" builtinId="41" hidden="1" customBuiltin="1"/>
    <cellStyle name="Accent4" xfId="16406" builtinId="41" hidden="1" customBuiltin="1"/>
    <cellStyle name="Accent4" xfId="16296" builtinId="41" hidden="1" customBuiltin="1"/>
    <cellStyle name="Accent4" xfId="16407" builtinId="41" hidden="1" customBuiltin="1"/>
    <cellStyle name="Accent4" xfId="16450" builtinId="41" hidden="1" customBuiltin="1"/>
    <cellStyle name="Accent4" xfId="16475" builtinId="41" hidden="1" customBuiltin="1"/>
    <cellStyle name="Accent4" xfId="16520" builtinId="41" hidden="1" customBuiltin="1"/>
    <cellStyle name="Accent4" xfId="16191" builtinId="41" hidden="1" customBuiltin="1"/>
    <cellStyle name="Accent4" xfId="16219" builtinId="41" hidden="1" customBuiltin="1"/>
    <cellStyle name="Accent4" xfId="16244" builtinId="41" hidden="1" customBuiltin="1"/>
    <cellStyle name="Accent4" xfId="16270" builtinId="41" hidden="1" customBuiltin="1"/>
    <cellStyle name="Accent4" xfId="16317" builtinId="41" hidden="1" customBuiltin="1"/>
    <cellStyle name="Accent4" xfId="16172" builtinId="41" hidden="1" customBuiltin="1"/>
    <cellStyle name="Accent4" xfId="16142" builtinId="41" hidden="1" customBuiltin="1"/>
    <cellStyle name="Accent4" xfId="16141" builtinId="41" hidden="1" customBuiltin="1"/>
    <cellStyle name="Accent4" xfId="16111" builtinId="41" hidden="1" customBuiltin="1"/>
    <cellStyle name="Accent4" xfId="16434" builtinId="41" hidden="1" customBuiltin="1"/>
    <cellStyle name="Accent4" xfId="6616" builtinId="41" hidden="1" customBuiltin="1"/>
    <cellStyle name="Accent4" xfId="13696" builtinId="41" hidden="1" customBuiltin="1"/>
    <cellStyle name="Accent4" xfId="13119" builtinId="41" hidden="1" customBuiltin="1"/>
    <cellStyle name="Accent4" xfId="8235" builtinId="41" hidden="1" customBuiltin="1"/>
    <cellStyle name="Accent4" xfId="1367" builtinId="41" hidden="1" customBuiltin="1"/>
    <cellStyle name="Accent4" xfId="20571" builtinId="41" hidden="1" customBuiltin="1"/>
    <cellStyle name="Accent4" xfId="10198" builtinId="41" hidden="1" customBuiltin="1"/>
    <cellStyle name="Accent4" xfId="5763" builtinId="41" hidden="1" customBuiltin="1"/>
    <cellStyle name="Accent4" xfId="28373" builtinId="41" hidden="1" customBuiltin="1"/>
    <cellStyle name="Accent4" xfId="11287" builtinId="41" hidden="1" customBuiltin="1"/>
    <cellStyle name="Accent4" xfId="10103" builtinId="41" hidden="1" customBuiltin="1"/>
    <cellStyle name="Accent4" xfId="3498" builtinId="41" hidden="1" customBuiltin="1"/>
    <cellStyle name="Accent4" xfId="2785" builtinId="41" hidden="1" customBuiltin="1"/>
    <cellStyle name="Accent4" xfId="15118" builtinId="41" hidden="1" customBuiltin="1"/>
    <cellStyle name="Accent4" xfId="23472" builtinId="41" hidden="1" customBuiltin="1"/>
    <cellStyle name="Accent4" xfId="9950" builtinId="41" hidden="1" customBuiltin="1"/>
    <cellStyle name="Accent4" xfId="5586" builtinId="41" hidden="1" customBuiltin="1"/>
    <cellStyle name="Accent4" xfId="6008" builtinId="41" hidden="1" customBuiltin="1"/>
    <cellStyle name="Accent4" xfId="6269" builtinId="41" hidden="1" customBuiltin="1"/>
    <cellStyle name="Accent4" xfId="11703" builtinId="41" hidden="1" customBuiltin="1"/>
    <cellStyle name="Accent4" xfId="13036" builtinId="41" hidden="1" customBuiltin="1"/>
    <cellStyle name="Accent4" xfId="4903" builtinId="41" hidden="1" customBuiltin="1"/>
    <cellStyle name="Accent4" xfId="7798" builtinId="41" hidden="1" customBuiltin="1"/>
    <cellStyle name="Accent4" xfId="6137" builtinId="41" hidden="1" customBuiltin="1"/>
    <cellStyle name="Accent4" xfId="4626" builtinId="41" hidden="1" customBuiltin="1"/>
    <cellStyle name="Accent4" xfId="11963" builtinId="41" hidden="1" customBuiltin="1"/>
    <cellStyle name="Accent4" xfId="4916" builtinId="41" hidden="1" customBuiltin="1"/>
    <cellStyle name="Accent4" xfId="10831" builtinId="41" hidden="1" customBuiltin="1"/>
    <cellStyle name="Accent4" xfId="16442" builtinId="41" hidden="1" customBuiltin="1"/>
    <cellStyle name="Accent4" xfId="4869" builtinId="41" hidden="1" customBuiltin="1"/>
    <cellStyle name="Accent4" xfId="14227" builtinId="41" hidden="1" customBuiltin="1"/>
    <cellStyle name="Accent4" xfId="16914" builtinId="41" hidden="1" customBuiltin="1"/>
    <cellStyle name="Accent4" xfId="10683" builtinId="41" hidden="1" customBuiltin="1"/>
    <cellStyle name="Accent4" xfId="6162" builtinId="41" hidden="1" customBuiltin="1"/>
    <cellStyle name="Accent4" xfId="5269" builtinId="41" hidden="1" customBuiltin="1"/>
    <cellStyle name="Accent4" xfId="5461" builtinId="41" hidden="1" customBuiltin="1"/>
    <cellStyle name="Accent4" xfId="14648" builtinId="41" hidden="1" customBuiltin="1"/>
    <cellStyle name="Accent4" xfId="4681" builtinId="41" hidden="1" customBuiltin="1"/>
    <cellStyle name="Accent4" xfId="14634" builtinId="41" hidden="1" customBuiltin="1"/>
    <cellStyle name="Accent4" xfId="5415" builtinId="41" hidden="1" customBuiltin="1"/>
    <cellStyle name="Accent4" xfId="16900" builtinId="41" hidden="1" customBuiltin="1"/>
    <cellStyle name="Accent4" xfId="14163" builtinId="41" hidden="1" customBuiltin="1"/>
    <cellStyle name="Accent4" xfId="16980" builtinId="41" hidden="1" customBuiltin="1"/>
    <cellStyle name="Accent4" xfId="7722" builtinId="41" hidden="1" customBuiltin="1"/>
    <cellStyle name="Accent4" xfId="10864" builtinId="41" hidden="1" customBuiltin="1"/>
    <cellStyle name="Accent4" xfId="17589" builtinId="41" hidden="1" customBuiltin="1"/>
    <cellStyle name="Accent4" xfId="6089" builtinId="41" hidden="1" customBuiltin="1"/>
    <cellStyle name="Accent4" xfId="6517" builtinId="41" hidden="1" customBuiltin="1"/>
    <cellStyle name="Accent4" xfId="7934" builtinId="41" hidden="1" customBuiltin="1"/>
    <cellStyle name="Accent4" xfId="1290" builtinId="41" hidden="1" customBuiltin="1"/>
    <cellStyle name="Accent4" xfId="4361" builtinId="41" hidden="1" customBuiltin="1"/>
    <cellStyle name="Accent4" xfId="9766" builtinId="41" hidden="1" customBuiltin="1"/>
    <cellStyle name="Accent4" xfId="9650" builtinId="41" hidden="1" customBuiltin="1"/>
    <cellStyle name="Accent4" xfId="9803" builtinId="41" hidden="1" customBuiltin="1"/>
    <cellStyle name="Accent4" xfId="9836" builtinId="41" hidden="1" customBuiltin="1"/>
    <cellStyle name="Accent4" xfId="9869" builtinId="41" hidden="1" customBuiltin="1"/>
    <cellStyle name="Accent4" xfId="9900" builtinId="41" hidden="1" customBuiltin="1"/>
    <cellStyle name="Accent4" xfId="9932" builtinId="41" hidden="1" customBuiltin="1"/>
    <cellStyle name="Accent4" xfId="9901" builtinId="41" hidden="1" customBuiltin="1"/>
    <cellStyle name="Accent4" xfId="9978" builtinId="41" hidden="1" customBuiltin="1"/>
    <cellStyle name="Accent4" xfId="10003" builtinId="41" hidden="1" customBuiltin="1"/>
    <cellStyle name="Accent4" xfId="10026" builtinId="41" hidden="1" customBuiltin="1"/>
    <cellStyle name="Accent4" xfId="10038" builtinId="41" hidden="1" customBuiltin="1"/>
    <cellStyle name="Accent4" xfId="10072" builtinId="41" hidden="1" customBuiltin="1"/>
    <cellStyle name="Accent4" xfId="10134" builtinId="41" hidden="1" customBuiltin="1"/>
    <cellStyle name="Accent4" xfId="10161" builtinId="41" hidden="1" customBuiltin="1"/>
    <cellStyle name="Accent4" xfId="10190" builtinId="41" hidden="1" customBuiltin="1"/>
    <cellStyle name="Accent4" xfId="10051" builtinId="41" hidden="1" customBuiltin="1"/>
    <cellStyle name="Accent4" xfId="10162" builtinId="41" hidden="1" customBuiltin="1"/>
    <cellStyle name="Accent4" xfId="10207" builtinId="41" hidden="1" customBuiltin="1"/>
    <cellStyle name="Accent4" xfId="10233" builtinId="41" hidden="1" customBuiltin="1"/>
    <cellStyle name="Accent4" xfId="10257" builtinId="41" hidden="1" customBuiltin="1"/>
    <cellStyle name="Accent4" xfId="10350" builtinId="41" hidden="1" customBuiltin="1"/>
    <cellStyle name="Accent4" xfId="10441" builtinId="41" hidden="1" customBuiltin="1"/>
    <cellStyle name="Accent4" xfId="10469" builtinId="41" hidden="1" customBuiltin="1"/>
    <cellStyle name="Accent4" xfId="10328" builtinId="41" hidden="1" customBuiltin="1"/>
    <cellStyle name="Accent4" xfId="10442" builtinId="41" hidden="1" customBuiltin="1"/>
    <cellStyle name="Accent4" xfId="10487" builtinId="41" hidden="1" customBuiltin="1"/>
    <cellStyle name="Accent4" xfId="10513" builtinId="41" hidden="1" customBuiltin="1"/>
    <cellStyle name="Accent4" xfId="10536" builtinId="41" hidden="1" customBuiltin="1"/>
    <cellStyle name="Accent4" xfId="9239" builtinId="41" hidden="1" customBuiltin="1"/>
    <cellStyle name="Accent4" xfId="9277" builtinId="41" hidden="1" customBuiltin="1"/>
    <cellStyle name="Accent4" xfId="9309" builtinId="41" hidden="1" customBuiltin="1"/>
    <cellStyle name="Accent4" xfId="9341" builtinId="41" hidden="1" customBuiltin="1"/>
    <cellStyle name="Accent4" xfId="9370" builtinId="41" hidden="1" customBuiltin="1"/>
    <cellStyle name="Accent4" xfId="9398" builtinId="41" hidden="1" customBuiltin="1"/>
    <cellStyle name="Accent4" xfId="9254" builtinId="41" hidden="1" customBuiltin="1"/>
    <cellStyle name="Accent4" xfId="9371" builtinId="41" hidden="1" customBuiltin="1"/>
    <cellStyle name="Accent4" xfId="9416" builtinId="41" hidden="1" customBuiltin="1"/>
    <cellStyle name="Accent4" xfId="9440" builtinId="41" hidden="1" customBuiltin="1"/>
    <cellStyle name="Accent4" xfId="9466" builtinId="41" hidden="1" customBuiltin="1"/>
    <cellStyle name="Accent4" xfId="9490" builtinId="41" hidden="1" customBuiltin="1"/>
    <cellStyle name="Accent4" xfId="9519" builtinId="41" hidden="1" customBuiltin="1"/>
    <cellStyle name="Accent4" xfId="8148" builtinId="41" hidden="1" customBuiltin="1"/>
    <cellStyle name="Accent4" xfId="8227" builtinId="41" hidden="1" customBuiltin="1"/>
    <cellStyle name="Accent4" xfId="8426" builtinId="41" hidden="1" customBuiltin="1"/>
    <cellStyle name="Accent4" xfId="9680" builtinId="41" hidden="1" customBuiltin="1"/>
    <cellStyle name="Accent4" xfId="9024" builtinId="41" hidden="1" customBuiltin="1"/>
    <cellStyle name="Accent4" xfId="9057" builtinId="41" hidden="1" customBuiltin="1"/>
    <cellStyle name="Accent4" xfId="9085" builtinId="41" hidden="1" customBuiltin="1"/>
    <cellStyle name="Accent4" xfId="8967" builtinId="41" hidden="1" customBuiltin="1"/>
    <cellStyle name="Accent4" xfId="9086" builtinId="41" hidden="1" customBuiltin="1"/>
    <cellStyle name="Accent4" xfId="9132" builtinId="41" hidden="1" customBuiltin="1"/>
    <cellStyle name="Accent4" xfId="9183" builtinId="41" hidden="1" customBuiltin="1"/>
    <cellStyle name="Accent4" xfId="8895" builtinId="41" hidden="1" customBuiltin="1"/>
    <cellStyle name="Accent4" xfId="8918" builtinId="41" hidden="1" customBuiltin="1"/>
    <cellStyle name="Accent4" xfId="8942" builtinId="41" hidden="1" customBuiltin="1"/>
    <cellStyle name="Accent4" xfId="8954" builtinId="41" hidden="1" customBuiltin="1"/>
    <cellStyle name="Accent4" xfId="8992" builtinId="41" hidden="1" customBuiltin="1"/>
    <cellStyle name="Accent4" xfId="8696" builtinId="41" hidden="1" customBuiltin="1"/>
    <cellStyle name="Accent4" xfId="8868" builtinId="41" hidden="1" customBuiltin="1"/>
    <cellStyle name="Accent4" xfId="8849" builtinId="41" hidden="1" customBuiltin="1"/>
    <cellStyle name="Accent4" xfId="8818" builtinId="41" hidden="1" customBuiltin="1"/>
    <cellStyle name="Accent4" xfId="9113" builtinId="41" hidden="1" customBuiltin="1"/>
    <cellStyle name="Accent4" xfId="10281" builtinId="41" hidden="1" customBuiltin="1"/>
    <cellStyle name="Accent4" xfId="3645" builtinId="41" hidden="1" customBuiltin="1"/>
    <cellStyle name="Accent4" xfId="1936" builtinId="41" hidden="1" customBuiltin="1"/>
    <cellStyle name="Accent4" xfId="8364" builtinId="41" hidden="1" customBuiltin="1"/>
    <cellStyle name="Accent4" xfId="13816" builtinId="41" hidden="1" customBuiltin="1"/>
    <cellStyle name="Accent4" xfId="22881" builtinId="41" hidden="1" customBuiltin="1"/>
    <cellStyle name="Accent4" xfId="656" builtinId="41" hidden="1" customBuiltin="1"/>
    <cellStyle name="Accent4" xfId="2118" builtinId="41" hidden="1" customBuiltin="1"/>
    <cellStyle name="Accent4" xfId="21101" builtinId="41" hidden="1" customBuiltin="1"/>
    <cellStyle name="Accent4" xfId="1122" builtinId="41" hidden="1" customBuiltin="1"/>
    <cellStyle name="Accent4" xfId="11899" builtinId="41" hidden="1" customBuiltin="1"/>
    <cellStyle name="Accent4" xfId="13322" builtinId="41" hidden="1" customBuiltin="1"/>
    <cellStyle name="Accent4" xfId="12843" builtinId="41" hidden="1" customBuiltin="1"/>
    <cellStyle name="Accent4" xfId="6711" builtinId="41" hidden="1" customBuiltin="1"/>
    <cellStyle name="Accent4" xfId="14063" builtinId="41" hidden="1" customBuiltin="1"/>
    <cellStyle name="Accent4" xfId="16022" builtinId="41" hidden="1" customBuiltin="1"/>
    <cellStyle name="Accent4" xfId="27779" builtinId="41" hidden="1" customBuiltin="1"/>
    <cellStyle name="Accent4" xfId="27808" builtinId="41" hidden="1" customBuiltin="1"/>
    <cellStyle name="Accent4" xfId="27839" builtinId="41" hidden="1" customBuiltin="1"/>
    <cellStyle name="Accent4" xfId="27809" builtinId="41" hidden="1" customBuiltin="1"/>
    <cellStyle name="Accent4" xfId="27880" builtinId="41" hidden="1" customBuiltin="1"/>
    <cellStyle name="Accent4" xfId="27901" builtinId="41" hidden="1" customBuiltin="1"/>
    <cellStyle name="Accent4" xfId="27922" builtinId="41" hidden="1" customBuiltin="1"/>
    <cellStyle name="Accent4" xfId="27931" builtinId="41" hidden="1" customBuiltin="1"/>
    <cellStyle name="Accent4" xfId="27965" builtinId="41" hidden="1" customBuiltin="1"/>
    <cellStyle name="Accent4" xfId="27995" builtinId="41" hidden="1" customBuiltin="1"/>
    <cellStyle name="Accent4" xfId="28052" builtinId="41" hidden="1" customBuiltin="1"/>
    <cellStyle name="Accent4" xfId="28080" builtinId="41" hidden="1" customBuiltin="1"/>
    <cellStyle name="Accent4" xfId="27944" builtinId="41" hidden="1" customBuiltin="1"/>
    <cellStyle name="Accent4" xfId="28053" builtinId="41" hidden="1" customBuiltin="1"/>
    <cellStyle name="Accent4" xfId="28095" builtinId="41" hidden="1" customBuiltin="1"/>
    <cellStyle name="Accent4" xfId="28159" builtinId="41" hidden="1" customBuiltin="1"/>
    <cellStyle name="Accent4" xfId="28187" builtinId="41" hidden="1" customBuiltin="1"/>
    <cellStyle name="Accent4" xfId="28221" builtinId="41" hidden="1" customBuiltin="1"/>
    <cellStyle name="Accent4" xfId="28308" builtinId="41" hidden="1" customBuiltin="1"/>
    <cellStyle name="Accent4" xfId="28336" builtinId="41" hidden="1" customBuiltin="1"/>
    <cellStyle name="Accent4" xfId="28200" builtinId="41" hidden="1" customBuiltin="1"/>
    <cellStyle name="Accent4" xfId="28309" builtinId="41" hidden="1" customBuiltin="1"/>
    <cellStyle name="Accent4" xfId="28351" builtinId="41" hidden="1" customBuiltin="1"/>
    <cellStyle name="Accent4" xfId="28394" builtinId="41" hidden="1" customBuiltin="1"/>
    <cellStyle name="Accent4" xfId="28415" builtinId="41" hidden="1" customBuiltin="1"/>
    <cellStyle name="Accent4" xfId="28436" builtinId="41" hidden="1" customBuiltin="1"/>
    <cellStyle name="Accent4" xfId="28138" builtinId="41" hidden="1" customBuiltin="1"/>
    <cellStyle name="Accent4" xfId="26576" builtinId="41" hidden="1" customBuiltin="1"/>
    <cellStyle name="Accent4" xfId="27693" builtinId="41" hidden="1" customBuiltin="1"/>
    <cellStyle name="Accent4" xfId="10381" builtinId="41" hidden="1" customBuiltin="1"/>
    <cellStyle name="Accent4" xfId="3082" builtinId="41" hidden="1" customBuiltin="1"/>
    <cellStyle name="Accent4" xfId="13637" builtinId="41" hidden="1" customBuiltin="1"/>
    <cellStyle name="Accent4" xfId="499" builtinId="41" hidden="1" customBuiltin="1"/>
    <cellStyle name="Accent4" xfId="11544" builtinId="41" hidden="1" customBuiltin="1"/>
    <cellStyle name="Accent4" xfId="11574" builtinId="41" hidden="1" customBuiltin="1"/>
    <cellStyle name="Accent4" xfId="11455" builtinId="41" hidden="1" customBuiltin="1"/>
    <cellStyle name="Accent4" xfId="11575" builtinId="41" hidden="1" customBuiltin="1"/>
    <cellStyle name="Accent4" xfId="11622" builtinId="41" hidden="1" customBuiltin="1"/>
    <cellStyle name="Accent4" xfId="11650" builtinId="41" hidden="1" customBuiltin="1"/>
    <cellStyle name="Accent4" xfId="11705" builtinId="41" hidden="1" customBuiltin="1"/>
    <cellStyle name="Accent4" xfId="11736" builtinId="41" hidden="1" customBuiltin="1"/>
    <cellStyle name="Accent4" xfId="11779" builtinId="41" hidden="1" customBuiltin="1"/>
    <cellStyle name="Accent4" xfId="11810" builtinId="41" hidden="1" customBuiltin="1"/>
    <cellStyle name="Accent4" xfId="11842" builtinId="41" hidden="1" customBuiltin="1"/>
    <cellStyle name="Accent4" xfId="11871" builtinId="41" hidden="1" customBuiltin="1"/>
    <cellStyle name="Accent4" xfId="11754" builtinId="41" hidden="1" customBuiltin="1"/>
    <cellStyle name="Accent4" xfId="11872" builtinId="41" hidden="1" customBuiltin="1"/>
    <cellStyle name="Accent4" xfId="11918" builtinId="41" hidden="1" customBuiltin="1"/>
    <cellStyle name="Accent4" xfId="11946" builtinId="41" hidden="1" customBuiltin="1"/>
    <cellStyle name="Accent4" xfId="11976" builtinId="41" hidden="1" customBuiltin="1"/>
    <cellStyle name="Accent4" xfId="12004" builtinId="41" hidden="1" customBuiltin="1"/>
    <cellStyle name="Accent4" xfId="12032" builtinId="41" hidden="1" customBuiltin="1"/>
    <cellStyle name="Accent4" xfId="5368" builtinId="41" hidden="1" customBuiltin="1"/>
    <cellStyle name="Accent4" xfId="6002" builtinId="41" hidden="1" customBuiltin="1"/>
    <cellStyle name="Accent4" xfId="12179" builtinId="41" hidden="1" customBuiltin="1"/>
    <cellStyle name="Accent4" xfId="12200" builtinId="41" hidden="1" customBuiltin="1"/>
    <cellStyle name="Accent4" xfId="12223" builtinId="41" hidden="1" customBuiltin="1"/>
    <cellStyle name="Accent4" xfId="12244" builtinId="41" hidden="1" customBuiltin="1"/>
    <cellStyle name="Accent4" xfId="12265" builtinId="41" hidden="1" customBuiltin="1"/>
    <cellStyle name="Accent4" xfId="12149" builtinId="41" hidden="1" customBuiltin="1"/>
    <cellStyle name="Accent4" xfId="12306" builtinId="41" hidden="1" customBuiltin="1"/>
    <cellStyle name="Accent4" xfId="5226" builtinId="41" hidden="1" customBuiltin="1"/>
    <cellStyle name="Accent4" xfId="9808" builtinId="41" hidden="1" customBuiltin="1"/>
    <cellStyle name="Accent4" xfId="28282" builtinId="41" hidden="1" customBuiltin="1"/>
    <cellStyle name="Accent4" xfId="15287" builtinId="41" hidden="1" customBuiltin="1"/>
    <cellStyle name="Accent4" xfId="15318" builtinId="41" hidden="1" customBuiltin="1"/>
    <cellStyle name="Accent4" xfId="10559" builtinId="41" hidden="1" customBuiltin="1"/>
    <cellStyle name="Accent4" xfId="10588" builtinId="41" hidden="1" customBuiltin="1"/>
    <cellStyle name="Accent4" xfId="2321" builtinId="41" hidden="1" customBuiltin="1"/>
    <cellStyle name="Accent4" xfId="2343" builtinId="41" hidden="1" customBuiltin="1"/>
    <cellStyle name="Accent4" xfId="2374" builtinId="41" hidden="1" customBuiltin="1"/>
    <cellStyle name="Accent4" xfId="2409" builtinId="41" hidden="1" customBuiltin="1"/>
    <cellStyle name="Accent4" xfId="2439" builtinId="41" hidden="1" customBuiltin="1"/>
    <cellStyle name="Accent4" xfId="2470" builtinId="41" hidden="1" customBuiltin="1"/>
    <cellStyle name="Accent4" xfId="2497" builtinId="41" hidden="1" customBuiltin="1"/>
    <cellStyle name="Accent4" xfId="2525" builtinId="41" hidden="1" customBuiltin="1"/>
    <cellStyle name="Accent4" xfId="2387" builtinId="41" hidden="1" customBuiltin="1"/>
    <cellStyle name="Accent4" xfId="2498" builtinId="41" hidden="1" customBuiltin="1"/>
    <cellStyle name="Accent4" xfId="2540" builtinId="41" hidden="1" customBuiltin="1"/>
    <cellStyle name="Accent4" xfId="2562" builtinId="41" hidden="1" customBuiltin="1"/>
    <cellStyle name="Accent4" xfId="2584" builtinId="41" hidden="1" customBuiltin="1"/>
    <cellStyle name="Accent4" xfId="2605" builtinId="41" hidden="1" customBuiltin="1"/>
    <cellStyle name="Accent4" xfId="2634" builtinId="41" hidden="1" customBuiltin="1"/>
    <cellStyle name="Accent4" xfId="2669" builtinId="41" hidden="1" customBuiltin="1"/>
    <cellStyle name="Accent4" xfId="2699" builtinId="41" hidden="1" customBuiltin="1"/>
    <cellStyle name="Accent4" xfId="2730" builtinId="41" hidden="1" customBuiltin="1"/>
    <cellStyle name="Accent4" xfId="2757" builtinId="41" hidden="1" customBuiltin="1"/>
    <cellStyle name="Accent4" xfId="2647" builtinId="41" hidden="1" customBuiltin="1"/>
    <cellStyle name="Accent4" xfId="2800" builtinId="41" hidden="1" customBuiltin="1"/>
    <cellStyle name="Accent4" xfId="2822" builtinId="41" hidden="1" customBuiltin="1"/>
    <cellStyle name="Accent4" xfId="2844" builtinId="41" hidden="1" customBuiltin="1"/>
    <cellStyle name="Accent4" xfId="2865" builtinId="41" hidden="1" customBuiltin="1"/>
    <cellStyle name="Accent4" xfId="2893" builtinId="41" hidden="1" customBuiltin="1"/>
    <cellStyle name="Accent4" xfId="1859" builtinId="41" hidden="1" customBuiltin="1"/>
    <cellStyle name="Accent4" xfId="1922" builtinId="41" hidden="1" customBuiltin="1"/>
    <cellStyle name="Accent4" xfId="1866" builtinId="41" hidden="1" customBuiltin="1"/>
    <cellStyle name="Accent4" xfId="1888" builtinId="41" hidden="1" customBuiltin="1"/>
    <cellStyle name="Accent4" xfId="3103" builtinId="41" hidden="1" customBuiltin="1"/>
    <cellStyle name="Accent4" xfId="3124" builtinId="41" hidden="1" customBuiltin="1"/>
    <cellStyle name="Accent4" xfId="3010" builtinId="41" hidden="1" customBuiltin="1"/>
    <cellStyle name="Accent4" xfId="3159" builtinId="41" hidden="1" customBuiltin="1"/>
    <cellStyle name="Accent4" xfId="3191" builtinId="41" hidden="1" customBuiltin="1"/>
    <cellStyle name="Accent4" xfId="3224" builtinId="41" hidden="1" customBuiltin="1"/>
    <cellStyle name="Accent4" xfId="3253" builtinId="41" hidden="1" customBuiltin="1"/>
    <cellStyle name="Accent4" xfId="3284" builtinId="41" hidden="1" customBuiltin="1"/>
    <cellStyle name="Accent4" xfId="3138" builtinId="41" hidden="1" customBuiltin="1"/>
    <cellStyle name="Accent4" xfId="3254" builtinId="41" hidden="1" customBuiltin="1"/>
    <cellStyle name="Accent4" xfId="3300" builtinId="41" hidden="1" customBuiltin="1"/>
    <cellStyle name="Accent4" xfId="3325" builtinId="41" hidden="1" customBuiltin="1"/>
    <cellStyle name="Accent4" xfId="3346" builtinId="41" hidden="1" customBuiltin="1"/>
    <cellStyle name="Accent4" xfId="3367" builtinId="41" hidden="1" customBuiltin="1"/>
    <cellStyle name="Accent4" xfId="3376" builtinId="41" hidden="1" customBuiltin="1"/>
    <cellStyle name="Accent4" xfId="3410" builtinId="41" hidden="1" customBuiltin="1"/>
    <cellStyle name="Accent4" xfId="3440" builtinId="41" hidden="1" customBuiltin="1"/>
    <cellStyle name="Accent4" xfId="3471" builtinId="41" hidden="1" customBuiltin="1"/>
    <cellStyle name="Accent4" xfId="3497" builtinId="41" hidden="1" customBuiltin="1"/>
    <cellStyle name="Accent4" xfId="3389" builtinId="41" hidden="1" customBuiltin="1"/>
    <cellStyle name="Accent4" xfId="3540" builtinId="41" hidden="1" customBuiltin="1"/>
    <cellStyle name="Accent4" xfId="3562" builtinId="41" hidden="1" customBuiltin="1"/>
    <cellStyle name="Accent4" xfId="3583" builtinId="41" hidden="1" customBuiltin="1"/>
    <cellStyle name="Accent4" xfId="3604" builtinId="41" hidden="1" customBuiltin="1"/>
    <cellStyle name="Accent4" xfId="3632" builtinId="41" hidden="1" customBuiltin="1"/>
    <cellStyle name="Accent4" xfId="3666" builtinId="41" hidden="1" customBuiltin="1"/>
    <cellStyle name="Accent4" xfId="3696" builtinId="41" hidden="1" customBuiltin="1"/>
    <cellStyle name="Accent4" xfId="3753" builtinId="41" hidden="1" customBuiltin="1"/>
    <cellStyle name="Accent4" xfId="3781" builtinId="41" hidden="1" customBuiltin="1"/>
    <cellStyle name="Accent4" xfId="3754" builtinId="41" hidden="1" customBuiltin="1"/>
    <cellStyle name="Accent4" xfId="3796" builtinId="41" hidden="1" customBuiltin="1"/>
    <cellStyle name="Accent4" xfId="1180" builtinId="41" hidden="1" customBuiltin="1"/>
    <cellStyle name="Accent4" xfId="1216" builtinId="41" hidden="1" customBuiltin="1"/>
    <cellStyle name="Accent4" xfId="1250" builtinId="41" hidden="1" customBuiltin="1"/>
    <cellStyle name="Accent4" xfId="9701" builtinId="41" hidden="1" customBuiltin="1"/>
    <cellStyle name="Accent4" xfId="9724" builtinId="41" hidden="1" customBuiltin="1"/>
    <cellStyle name="Accent4" xfId="9745" builtinId="41" hidden="1" customBuiltin="1"/>
    <cellStyle name="Accent4" xfId="23744" builtinId="41" hidden="1" customBuiltin="1"/>
    <cellStyle name="Accent4" xfId="23768" builtinId="41" hidden="1" customBuiltin="1"/>
    <cellStyle name="Accent4" xfId="23635" builtinId="41" hidden="1" customBuiltin="1"/>
    <cellStyle name="Accent4" xfId="23808" builtinId="41" hidden="1" customBuiltin="1"/>
    <cellStyle name="Accent4" xfId="23842" builtinId="41" hidden="1" customBuiltin="1"/>
    <cellStyle name="Accent4" xfId="22810" builtinId="41" hidden="1" customBuiltin="1"/>
    <cellStyle name="Accent4" xfId="2154" builtinId="41" hidden="1" customBuiltin="1"/>
    <cellStyle name="Accent4" xfId="3059" builtinId="41" hidden="1" customBuiltin="1"/>
    <cellStyle name="Accent4" xfId="9780" builtinId="41" hidden="1" customBuiltin="1"/>
    <cellStyle name="Accent4" xfId="7487" builtinId="41" hidden="1" customBuiltin="1"/>
    <cellStyle name="Accent4" xfId="13763" builtinId="41" hidden="1" customBuiltin="1"/>
    <cellStyle name="Accent4" xfId="13851" builtinId="41" hidden="1" customBuiltin="1"/>
    <cellStyle name="Accent4" xfId="13887" builtinId="41" hidden="1" customBuiltin="1"/>
    <cellStyle name="Accent4" xfId="13921" builtinId="41" hidden="1" customBuiltin="1"/>
    <cellStyle name="Accent4" xfId="13963" builtinId="41" hidden="1" customBuiltin="1"/>
    <cellStyle name="Accent4" xfId="14322" builtinId="41" hidden="1" customBuiltin="1"/>
    <cellStyle name="Accent4" xfId="14343" builtinId="41" hidden="1" customBuiltin="1"/>
    <cellStyle name="Accent4" xfId="14365" builtinId="41" hidden="1" customBuiltin="1"/>
    <cellStyle name="Accent4" xfId="14387" builtinId="41" hidden="1" customBuiltin="1"/>
    <cellStyle name="Accent4" xfId="14408" builtinId="41" hidden="1" customBuiltin="1"/>
    <cellStyle name="Accent4" xfId="14450" builtinId="41" hidden="1" customBuiltin="1"/>
    <cellStyle name="Accent4" xfId="14877" builtinId="41" hidden="1" customBuiltin="1"/>
    <cellStyle name="Accent4" xfId="14903" builtinId="41" hidden="1" customBuiltin="1"/>
    <cellStyle name="Accent4" xfId="14927" builtinId="41" hidden="1" customBuiltin="1"/>
    <cellStyle name="Accent4" xfId="14950" builtinId="41" hidden="1" customBuiltin="1"/>
    <cellStyle name="Accent4" xfId="14989" builtinId="41" hidden="1" customBuiltin="1"/>
    <cellStyle name="Accent4" xfId="15021" builtinId="41" hidden="1" customBuiltin="1"/>
    <cellStyle name="Accent4" xfId="15054" builtinId="41" hidden="1" customBuiltin="1"/>
    <cellStyle name="Accent4" xfId="15088" builtinId="41" hidden="1" customBuiltin="1"/>
    <cellStyle name="Accent4" xfId="15136" builtinId="41" hidden="1" customBuiltin="1"/>
    <cellStyle name="Accent4" xfId="15163" builtinId="41" hidden="1" customBuiltin="1"/>
    <cellStyle name="Accent4" xfId="15186" builtinId="41" hidden="1" customBuiltin="1"/>
    <cellStyle name="Accent4" xfId="15210" builtinId="41" hidden="1" customBuiltin="1"/>
    <cellStyle name="Accent4" xfId="15221" builtinId="41" hidden="1" customBuiltin="1"/>
    <cellStyle name="Accent4" xfId="15256" builtinId="41" hidden="1" customBuiltin="1"/>
    <cellStyle name="Accent4" xfId="22915" builtinId="41" hidden="1" customBuiltin="1"/>
    <cellStyle name="Accent4" xfId="22955" builtinId="41" hidden="1" customBuiltin="1"/>
    <cellStyle name="Accent4" xfId="23000" builtinId="41" hidden="1" customBuiltin="1"/>
    <cellStyle name="Accent4" xfId="23032" builtinId="41" hidden="1" customBuiltin="1"/>
    <cellStyle name="Accent4" xfId="23066" builtinId="41" hidden="1" customBuiltin="1"/>
    <cellStyle name="Accent4" xfId="23098" builtinId="41" hidden="1" customBuiltin="1"/>
    <cellStyle name="Accent4" xfId="23129" builtinId="41" hidden="1" customBuiltin="1"/>
    <cellStyle name="Accent4" xfId="22973" builtinId="41" hidden="1" customBuiltin="1"/>
    <cellStyle name="Accent4" xfId="23099" builtinId="41" hidden="1" customBuiltin="1"/>
    <cellStyle name="Accent4" xfId="23152" builtinId="41" hidden="1" customBuiltin="1"/>
    <cellStyle name="Accent4" xfId="23187" builtinId="41" hidden="1" customBuiltin="1"/>
    <cellStyle name="Accent4" xfId="23257" builtinId="41" hidden="1" customBuiltin="1"/>
    <cellStyle name="Accent4" xfId="23288" builtinId="41" hidden="1" customBuiltin="1"/>
    <cellStyle name="Accent4" xfId="23354" builtinId="41" hidden="1" customBuiltin="1"/>
    <cellStyle name="Accent4" xfId="23420" builtinId="41" hidden="1" customBuiltin="1"/>
    <cellStyle name="Accent4" xfId="23441" builtinId="41" hidden="1" customBuiltin="1"/>
    <cellStyle name="Accent4" xfId="23668" builtinId="41" hidden="1" customBuiltin="1"/>
    <cellStyle name="Accent4" xfId="23690" builtinId="41" hidden="1" customBuiltin="1"/>
    <cellStyle name="Accent4" xfId="13259" builtinId="41" hidden="1" customBuiltin="1"/>
    <cellStyle name="Accent4" xfId="12914" builtinId="41" hidden="1" customBuiltin="1"/>
    <cellStyle name="Accent4" xfId="10910" builtinId="41" hidden="1" customBuiltin="1"/>
    <cellStyle name="Accent4" xfId="5068" builtinId="41" hidden="1" customBuiltin="1"/>
    <cellStyle name="Accent4" xfId="22787" builtinId="41" hidden="1" customBuiltin="1"/>
    <cellStyle name="Accent4" xfId="22631" builtinId="41" hidden="1" customBuiltin="1"/>
    <cellStyle name="Accent4" xfId="22757" builtinId="41" hidden="1" customBuiltin="1"/>
    <cellStyle name="Accent4" xfId="22845" builtinId="41" hidden="1" customBuiltin="1"/>
    <cellStyle name="Accent4" xfId="8026" builtinId="41" hidden="1" customBuiltin="1"/>
    <cellStyle name="Accent4" xfId="6653" builtinId="41" hidden="1" customBuiltin="1"/>
    <cellStyle name="Accent4" xfId="4499" builtinId="41" hidden="1" customBuiltin="1"/>
    <cellStyle name="Accent4" xfId="16282" builtinId="41" hidden="1" customBuiltin="1"/>
    <cellStyle name="Accent4" xfId="14853" builtinId="41" hidden="1" customBuiltin="1"/>
    <cellStyle name="Accent4" xfId="2364" builtinId="41" hidden="1" customBuiltin="1"/>
    <cellStyle name="Accent4" xfId="9208" builtinId="41" hidden="1" customBuiltin="1"/>
    <cellStyle name="Accent4" xfId="3038" builtinId="41" hidden="1" customBuiltin="1"/>
    <cellStyle name="Accent4" xfId="3727" builtinId="41" hidden="1" customBuiltin="1"/>
    <cellStyle name="Accent4" xfId="11370" builtinId="41" hidden="1" customBuiltin="1"/>
    <cellStyle name="Accent4" xfId="14819" builtinId="41" hidden="1" customBuiltin="1"/>
    <cellStyle name="Accent4" xfId="3818" builtinId="41" hidden="1" customBuiltin="1"/>
    <cellStyle name="Accent4" xfId="1926" builtinId="41" hidden="1" customBuiltin="1"/>
    <cellStyle name="Accent4" xfId="23398" builtinId="41" hidden="1" customBuiltin="1"/>
    <cellStyle name="Accent4" xfId="11603" builtinId="41" hidden="1" customBuiltin="1"/>
    <cellStyle name="Accent4" xfId="27855" builtinId="41" hidden="1" customBuiltin="1"/>
    <cellStyle name="Accent4" xfId="9156" builtinId="41" hidden="1" customBuiltin="1"/>
    <cellStyle name="Accent4" xfId="10313" builtinId="41" hidden="1" customBuiltin="1"/>
    <cellStyle name="Accent4" xfId="17007" builtinId="41" hidden="1" customBuiltin="1"/>
    <cellStyle name="Accent4" xfId="8162" builtinId="41" hidden="1" customBuiltin="1"/>
    <cellStyle name="Accent4" xfId="16851" builtinId="41" hidden="1" customBuiltin="1"/>
    <cellStyle name="Accent4" xfId="4268" builtinId="41" hidden="1" customBuiltin="1"/>
    <cellStyle name="Accent4" xfId="13388" builtinId="41" hidden="1" customBuiltin="1"/>
    <cellStyle name="Accent4" xfId="12784" builtinId="41" hidden="1" customBuiltin="1"/>
    <cellStyle name="Accent4" xfId="2001" builtinId="41" hidden="1" customBuiltin="1"/>
    <cellStyle name="Accent4" xfId="21029" builtinId="41" hidden="1" customBuiltin="1"/>
    <cellStyle name="Accent4" xfId="3881" builtinId="41" hidden="1" customBuiltin="1"/>
    <cellStyle name="Accent4" xfId="24355" builtinId="41" hidden="1" customBuiltin="1"/>
    <cellStyle name="Accent4" xfId="24386" builtinId="41" hidden="1" customBuiltin="1"/>
    <cellStyle name="Accent4" xfId="24417" builtinId="41" hidden="1" customBuiltin="1"/>
    <cellStyle name="Accent4" xfId="24445" builtinId="41" hidden="1" customBuiltin="1"/>
    <cellStyle name="Accent4" xfId="24473" builtinId="41" hidden="1" customBuiltin="1"/>
    <cellStyle name="Accent4" xfId="24333" builtinId="41" hidden="1" customBuiltin="1"/>
    <cellStyle name="Accent4" xfId="24446" builtinId="41" hidden="1" customBuiltin="1"/>
    <cellStyle name="Accent4" xfId="24491" builtinId="41" hidden="1" customBuiltin="1"/>
    <cellStyle name="Accent4" xfId="24516" builtinId="41" hidden="1" customBuiltin="1"/>
    <cellStyle name="Accent4" xfId="24540" builtinId="41" hidden="1" customBuiltin="1"/>
    <cellStyle name="Accent4" xfId="24563" builtinId="41" hidden="1" customBuiltin="1"/>
    <cellStyle name="Accent4" xfId="24591" builtinId="41" hidden="1" customBuiltin="1"/>
    <cellStyle name="Accent4" xfId="23549" builtinId="41" hidden="1" customBuiltin="1"/>
    <cellStyle name="Accent4" xfId="23511" builtinId="41" hidden="1" customBuiltin="1"/>
    <cellStyle name="Accent4" xfId="23553" builtinId="41" hidden="1" customBuiltin="1"/>
    <cellStyle name="Accent4" xfId="24081" builtinId="41" hidden="1" customBuiltin="1"/>
    <cellStyle name="Accent4" xfId="24112" builtinId="41" hidden="1" customBuiltin="1"/>
    <cellStyle name="Accent4" xfId="24199" builtinId="41" hidden="1" customBuiltin="1"/>
    <cellStyle name="Accent4" xfId="24059" builtinId="41" hidden="1" customBuiltin="1"/>
    <cellStyle name="Accent4" xfId="24172" builtinId="41" hidden="1" customBuiltin="1"/>
    <cellStyle name="Accent4" xfId="24241" builtinId="41" hidden="1" customBuiltin="1"/>
    <cellStyle name="Accent4" xfId="23956" builtinId="41" hidden="1" customBuiltin="1"/>
    <cellStyle name="Accent4" xfId="23985" builtinId="41" hidden="1" customBuiltin="1"/>
    <cellStyle name="Accent4" xfId="24011" builtinId="41" hidden="1" customBuiltin="1"/>
    <cellStyle name="Accent4" xfId="24034" builtinId="41" hidden="1" customBuiltin="1"/>
    <cellStyle name="Accent4" xfId="24045" builtinId="41" hidden="1" customBuiltin="1"/>
    <cellStyle name="Accent4" xfId="23938" builtinId="41" hidden="1" customBuiltin="1"/>
    <cellStyle name="Accent4" xfId="23908" builtinId="41" hidden="1" customBuiltin="1"/>
    <cellStyle name="Accent4" xfId="23907" builtinId="41" hidden="1" customBuiltin="1"/>
    <cellStyle name="Accent4" xfId="23875" builtinId="41" hidden="1" customBuiltin="1"/>
    <cellStyle name="Accent4" xfId="24171" builtinId="41" hidden="1" customBuiltin="1"/>
    <cellStyle name="Accent4" xfId="25282" builtinId="41" hidden="1" customBuiltin="1"/>
    <cellStyle name="Accent4" xfId="26975" builtinId="41" hidden="1" customBuiltin="1"/>
    <cellStyle name="Accent4" xfId="26011" builtinId="41" hidden="1" customBuiltin="1"/>
    <cellStyle name="Accent4" xfId="25600" builtinId="41" hidden="1" customBuiltin="1"/>
    <cellStyle name="Accent4" xfId="19342" builtinId="41" hidden="1" customBuiltin="1"/>
    <cellStyle name="Accent4" xfId="7661" builtinId="41" hidden="1" customBuiltin="1"/>
    <cellStyle name="Accent4" xfId="28251" builtinId="41" hidden="1" customBuiltin="1"/>
    <cellStyle name="Accent4" xfId="26520" builtinId="41" hidden="1" customBuiltin="1"/>
    <cellStyle name="Accent4" xfId="8656" builtinId="41" hidden="1" customBuiltin="1"/>
    <cellStyle name="Accent4" xfId="28026" builtinId="41" hidden="1" customBuiltin="1"/>
    <cellStyle name="Accent4" xfId="17511" builtinId="41" hidden="1" customBuiltin="1"/>
    <cellStyle name="Accent4" xfId="14279" builtinId="41" hidden="1" customBuiltin="1"/>
    <cellStyle name="Accent4" xfId="18507" builtinId="41" hidden="1" customBuiltin="1"/>
    <cellStyle name="Accent4" xfId="20303" builtinId="41" hidden="1" customBuiltin="1"/>
    <cellStyle name="Accent4" xfId="22039" builtinId="41" hidden="1" customBuiltin="1"/>
    <cellStyle name="Accent4" xfId="21306" builtinId="41" hidden="1" customBuiltin="1"/>
    <cellStyle name="Accent4" xfId="15347" builtinId="41" hidden="1" customBuiltin="1"/>
    <cellStyle name="Accent4" xfId="15375" builtinId="41" hidden="1" customBuiltin="1"/>
    <cellStyle name="Accent4" xfId="15234" builtinId="41" hidden="1" customBuiltin="1"/>
    <cellStyle name="Accent4" xfId="15393" builtinId="41" hidden="1" customBuiltin="1"/>
    <cellStyle name="Accent4" xfId="15442" builtinId="41" hidden="1" customBuiltin="1"/>
    <cellStyle name="Accent4" xfId="15467" builtinId="41" hidden="1" customBuiltin="1"/>
    <cellStyle name="Accent4" xfId="15498" builtinId="41" hidden="1" customBuiltin="1"/>
    <cellStyle name="Accent4" xfId="15534" builtinId="41" hidden="1" customBuiltin="1"/>
    <cellStyle name="Accent4" xfId="15565" builtinId="41" hidden="1" customBuiltin="1"/>
    <cellStyle name="Accent4" xfId="15596" builtinId="41" hidden="1" customBuiltin="1"/>
    <cellStyle name="Accent4" xfId="15652" builtinId="41" hidden="1" customBuiltin="1"/>
    <cellStyle name="Accent4" xfId="15512" builtinId="41" hidden="1" customBuiltin="1"/>
    <cellStyle name="Accent4" xfId="15625" builtinId="41" hidden="1" customBuiltin="1"/>
    <cellStyle name="Accent4" xfId="15670" builtinId="41" hidden="1" customBuiltin="1"/>
    <cellStyle name="Accent4" xfId="15693" builtinId="41" hidden="1" customBuiltin="1"/>
    <cellStyle name="Accent4" xfId="15741" builtinId="41" hidden="1" customBuiltin="1"/>
    <cellStyle name="Accent4" xfId="15770" builtinId="41" hidden="1" customBuiltin="1"/>
    <cellStyle name="Accent4" xfId="14474" builtinId="41" hidden="1" customBuiltin="1"/>
    <cellStyle name="Accent4" xfId="14538" builtinId="41" hidden="1" customBuiltin="1"/>
    <cellStyle name="Accent4" xfId="14664" builtinId="41" hidden="1" customBuiltin="1"/>
    <cellStyle name="Accent4" xfId="14708" builtinId="41" hidden="1" customBuiltin="1"/>
    <cellStyle name="Accent4" xfId="15922" builtinId="41" hidden="1" customBuiltin="1"/>
    <cellStyle name="Accent4" xfId="15943" builtinId="41" hidden="1" customBuiltin="1"/>
    <cellStyle name="Accent4" xfId="15987" builtinId="41" hidden="1" customBuiltin="1"/>
    <cellStyle name="Accent4" xfId="16008" builtinId="41" hidden="1" customBuiltin="1"/>
    <cellStyle name="Accent4" xfId="15894" builtinId="41" hidden="1" customBuiltin="1"/>
    <cellStyle name="Accent4" xfId="16044" builtinId="41" hidden="1" customBuiltin="1"/>
    <cellStyle name="Accent4" xfId="16077" builtinId="41" hidden="1" customBuiltin="1"/>
    <cellStyle name="Accent4" xfId="15348" builtinId="41" hidden="1" customBuiltin="1"/>
    <cellStyle name="Accent4" xfId="25359" builtinId="41" hidden="1" customBuiltin="1"/>
    <cellStyle name="Accent4" xfId="26116" builtinId="41" hidden="1" customBuiltin="1"/>
    <cellStyle name="Accent4" xfId="19270" builtinId="41" hidden="1" customBuiltin="1"/>
    <cellStyle name="Accent4" xfId="28117" builtinId="41" hidden="1" customBuiltin="1"/>
    <cellStyle name="Accent4" xfId="17236" builtinId="41" hidden="1" customBuiltin="1"/>
    <cellStyle name="Accent4" xfId="17288" builtinId="41" hidden="1" customBuiltin="1"/>
    <cellStyle name="Accent4" xfId="17149" builtinId="41" hidden="1" customBuiltin="1"/>
    <cellStyle name="Accent4" xfId="17330" builtinId="41" hidden="1" customBuiltin="1"/>
    <cellStyle name="Accent4" xfId="17364" builtinId="41" hidden="1" customBuiltin="1"/>
    <cellStyle name="Accent4" xfId="17398" builtinId="41" hidden="1" customBuiltin="1"/>
    <cellStyle name="Accent4" xfId="17430" builtinId="41" hidden="1" customBuiltin="1"/>
    <cellStyle name="Accent4" xfId="17462" builtinId="41" hidden="1" customBuiltin="1"/>
    <cellStyle name="Accent4" xfId="17305" builtinId="41" hidden="1" customBuiltin="1"/>
    <cellStyle name="Accent4" xfId="17431" builtinId="41" hidden="1" customBuiltin="1"/>
    <cellStyle name="Accent4" xfId="17482" builtinId="41" hidden="1" customBuiltin="1"/>
    <cellStyle name="Accent4" xfId="17539" builtinId="41" hidden="1" customBuiltin="1"/>
    <cellStyle name="Accent4" xfId="17564" builtinId="41" hidden="1" customBuiltin="1"/>
    <cellStyle name="Accent4" xfId="17575" builtinId="41" hidden="1" customBuiltin="1"/>
    <cellStyle name="Accent4" xfId="17613" builtinId="41" hidden="1" customBuiltin="1"/>
    <cellStyle name="Accent4" xfId="17644" builtinId="41" hidden="1" customBuiltin="1"/>
    <cellStyle name="Accent4" xfId="17675" builtinId="41" hidden="1" customBuiltin="1"/>
    <cellStyle name="Accent4" xfId="17704" builtinId="41" hidden="1" customBuiltin="1"/>
    <cellStyle name="Accent4" xfId="17733" builtinId="41" hidden="1" customBuiltin="1"/>
    <cellStyle name="Accent4" xfId="17752" builtinId="41" hidden="1" customBuiltin="1"/>
    <cellStyle name="Accent4" xfId="17828" builtinId="41" hidden="1" customBuiltin="1"/>
    <cellStyle name="Accent4" xfId="17859" builtinId="41" hidden="1" customBuiltin="1"/>
    <cellStyle name="Accent4" xfId="17897" builtinId="41" hidden="1" customBuiltin="1"/>
    <cellStyle name="Accent4" xfId="17928" builtinId="41" hidden="1" customBuiltin="1"/>
    <cellStyle name="Accent4" xfId="17959" builtinId="41" hidden="1" customBuiltin="1"/>
    <cellStyle name="Accent4" xfId="17989" builtinId="41" hidden="1" customBuiltin="1"/>
    <cellStyle name="Accent4" xfId="18017" builtinId="41" hidden="1" customBuiltin="1"/>
    <cellStyle name="Accent4" xfId="4725" builtinId="41" hidden="1" customBuiltin="1"/>
    <cellStyle name="Accent4" xfId="7711" builtinId="41" hidden="1" customBuiltin="1"/>
    <cellStyle name="Accent4" xfId="14484" builtinId="41" hidden="1" customBuiltin="1"/>
    <cellStyle name="Accent4" xfId="20212" builtinId="41" hidden="1" customBuiltin="1"/>
    <cellStyle name="Accent4" xfId="20233" builtinId="41" hidden="1" customBuiltin="1"/>
    <cellStyle name="Accent4" xfId="25554" builtinId="41" hidden="1" customBuiltin="1"/>
    <cellStyle name="Accent4" xfId="25577" builtinId="41" hidden="1" customBuiltin="1"/>
    <cellStyle name="Accent4" xfId="25621" builtinId="41" hidden="1" customBuiltin="1"/>
    <cellStyle name="Accent4" xfId="6007" builtinId="41" hidden="1" customBuiltin="1"/>
    <cellStyle name="Accent4" xfId="10950" builtinId="41" hidden="1" customBuiltin="1"/>
    <cellStyle name="Accent4" xfId="20126" builtinId="41" hidden="1" customBuiltin="1"/>
    <cellStyle name="Accent4" xfId="4761" builtinId="41" hidden="1" customBuiltin="1"/>
    <cellStyle name="Accent4" xfId="20465" builtinId="41" hidden="1" customBuiltin="1"/>
    <cellStyle name="Accent4" xfId="20106" builtinId="41" hidden="1" customBuiltin="1"/>
    <cellStyle name="Accent4" xfId="23766" builtinId="41" hidden="1" customBuiltin="1"/>
    <cellStyle name="Accent4" xfId="24040" builtinId="41" hidden="1" customBuiltin="1"/>
    <cellStyle name="Accent4" xfId="16904" builtinId="41" hidden="1" customBuiltin="1"/>
    <cellStyle name="Accent4" xfId="8441" builtinId="41" hidden="1" customBuiltin="1"/>
    <cellStyle name="Accent4" xfId="23328" builtinId="41" hidden="1" customBuiltin="1"/>
    <cellStyle name="Accent4" xfId="24484" builtinId="41" hidden="1" customBuiltin="1"/>
    <cellStyle name="Accent4" xfId="23331" builtinId="41" hidden="1" customBuiltin="1"/>
    <cellStyle name="Accent4" xfId="20120" builtinId="41" hidden="1" customBuiltin="1"/>
    <cellStyle name="Accent4" xfId="23561" builtinId="41" hidden="1" customBuiltin="1"/>
    <cellStyle name="Accent4" xfId="25627" builtinId="41" hidden="1" customBuiltin="1"/>
    <cellStyle name="Accent4" xfId="25596" builtinId="41" hidden="1" customBuiltin="1"/>
    <cellStyle name="Accent4" xfId="23507" builtinId="41" hidden="1" customBuiltin="1"/>
    <cellStyle name="Accent4" xfId="25690" builtinId="41" hidden="1" customBuiltin="1"/>
    <cellStyle name="Accent4" xfId="25761" builtinId="41" hidden="1" customBuiltin="1"/>
    <cellStyle name="Accent4" xfId="25779" builtinId="41" hidden="1" customBuiltin="1"/>
    <cellStyle name="Accent4" xfId="25824" builtinId="41" hidden="1" customBuiltin="1"/>
    <cellStyle name="Accent4" xfId="25856" builtinId="41" hidden="1" customBuiltin="1"/>
    <cellStyle name="Accent4" xfId="25890" builtinId="41" hidden="1" customBuiltin="1"/>
    <cellStyle name="Accent4" xfId="25922" builtinId="41" hidden="1" customBuiltin="1"/>
    <cellStyle name="Accent4" xfId="25953" builtinId="41" hidden="1" customBuiltin="1"/>
    <cellStyle name="Accent4" xfId="25797" builtinId="41" hidden="1" customBuiltin="1"/>
    <cellStyle name="Accent4" xfId="25923" builtinId="41" hidden="1" customBuiltin="1"/>
    <cellStyle name="Accent4" xfId="26183" builtinId="41" hidden="1" customBuiltin="1"/>
    <cellStyle name="Accent4" xfId="26214" builtinId="41" hidden="1" customBuiltin="1"/>
    <cellStyle name="Accent4" xfId="26242" builtinId="41" hidden="1" customBuiltin="1"/>
    <cellStyle name="Accent4" xfId="26270" builtinId="41" hidden="1" customBuiltin="1"/>
    <cellStyle name="Accent4" xfId="26129" builtinId="41" hidden="1" customBuiltin="1"/>
    <cellStyle name="Accent4" xfId="26243" builtinId="41" hidden="1" customBuiltin="1"/>
    <cellStyle name="Accent4" xfId="26285" builtinId="41" hidden="1" customBuiltin="1"/>
    <cellStyle name="Accent4" xfId="26307" builtinId="41" hidden="1" customBuiltin="1"/>
    <cellStyle name="Accent4" xfId="26330" builtinId="41" hidden="1" customBuiltin="1"/>
    <cellStyle name="Accent4" xfId="26351" builtinId="41" hidden="1" customBuiltin="1"/>
    <cellStyle name="Accent4" xfId="26373" builtinId="41" hidden="1" customBuiltin="1"/>
    <cellStyle name="Accent4" xfId="26395" builtinId="41" hidden="1" customBuiltin="1"/>
    <cellStyle name="Accent4" xfId="26416" builtinId="41" hidden="1" customBuiltin="1"/>
    <cellStyle name="Accent4" xfId="26438" builtinId="41" hidden="1" customBuiltin="1"/>
    <cellStyle name="Accent4" xfId="26460" builtinId="41" hidden="1" customBuiltin="1"/>
    <cellStyle name="Accent4" xfId="26481" builtinId="41" hidden="1" customBuiltin="1"/>
    <cellStyle name="Accent4" xfId="26506" builtinId="41" hidden="1" customBuiltin="1"/>
    <cellStyle name="Accent4" xfId="26685" builtinId="41" hidden="1" customBuiltin="1"/>
    <cellStyle name="Accent4" xfId="26729" builtinId="41" hidden="1" customBuiltin="1"/>
    <cellStyle name="Accent4" xfId="26772" builtinId="41" hidden="1" customBuiltin="1"/>
    <cellStyle name="Accent4" xfId="26655" builtinId="41" hidden="1" customBuiltin="1"/>
    <cellStyle name="Accent4" xfId="26808" builtinId="41" hidden="1" customBuiltin="1"/>
    <cellStyle name="Accent4" xfId="26840" builtinId="41" hidden="1" customBuiltin="1"/>
    <cellStyle name="Accent4" xfId="26873" builtinId="41" hidden="1" customBuiltin="1"/>
    <cellStyle name="Accent4" xfId="26903" builtinId="41" hidden="1" customBuiltin="1"/>
    <cellStyle name="Accent4" xfId="26934" builtinId="41" hidden="1" customBuiltin="1"/>
    <cellStyle name="Accent4" xfId="26904" builtinId="41" hidden="1" customBuiltin="1"/>
    <cellStyle name="Accent4" xfId="26950" builtinId="41" hidden="1" customBuiltin="1"/>
    <cellStyle name="Accent4" xfId="26997" builtinId="41" hidden="1" customBuiltin="1"/>
    <cellStyle name="Accent4" xfId="27018" builtinId="41" hidden="1" customBuiltin="1"/>
    <cellStyle name="Accent4" xfId="27063" builtinId="41" hidden="1" customBuiltin="1"/>
    <cellStyle name="Accent4" xfId="27093" builtinId="41" hidden="1" customBuiltin="1"/>
    <cellStyle name="Accent4" xfId="27124" builtinId="41" hidden="1" customBuiltin="1"/>
    <cellStyle name="Accent4" xfId="23566" builtinId="41" hidden="1" customBuiltin="1"/>
    <cellStyle name="Accent4" xfId="24736" builtinId="41" hidden="1" customBuiltin="1"/>
    <cellStyle name="Accent4" xfId="24757" builtinId="41" hidden="1" customBuiltin="1"/>
    <cellStyle name="Accent4" xfId="5013" builtinId="41" hidden="1" customBuiltin="1"/>
    <cellStyle name="Accent4" xfId="4828" builtinId="41" hidden="1" customBuiltin="1"/>
    <cellStyle name="Accent4" xfId="4807" builtinId="41" hidden="1" customBuiltin="1"/>
    <cellStyle name="Accent4" xfId="4895" builtinId="41" hidden="1" customBuiltin="1"/>
    <cellStyle name="Accent4" xfId="5605" builtinId="41" hidden="1" customBuiltin="1"/>
    <cellStyle name="Accent4" xfId="10632" builtinId="41" hidden="1" customBuiltin="1"/>
    <cellStyle name="Accent4" xfId="26580" builtinId="41" hidden="1" customBuiltin="1"/>
    <cellStyle name="Accent4" xfId="26081" builtinId="41" hidden="1" customBuiltin="1"/>
    <cellStyle name="Accent4" xfId="24955" builtinId="41" hidden="1" customBuiltin="1"/>
    <cellStyle name="Accent4" xfId="23223" builtinId="41" hidden="1" customBuiltin="1"/>
    <cellStyle name="Accent4" xfId="19307" builtinId="41" hidden="1" customBuiltin="1"/>
    <cellStyle name="Accent4" xfId="19360" builtinId="41" hidden="1" customBuiltin="1"/>
    <cellStyle name="Accent4" xfId="19405" builtinId="41" hidden="1" customBuiltin="1"/>
    <cellStyle name="Accent4" xfId="19437" builtinId="41" hidden="1" customBuiltin="1"/>
    <cellStyle name="Accent4" xfId="19471" builtinId="41" hidden="1" customBuiltin="1"/>
    <cellStyle name="Accent4" xfId="19503" builtinId="41" hidden="1" customBuiltin="1"/>
    <cellStyle name="Accent4" xfId="19534" builtinId="41" hidden="1" customBuiltin="1"/>
    <cellStyle name="Accent4" xfId="19378" builtinId="41" hidden="1" customBuiltin="1"/>
    <cellStyle name="Accent4" xfId="19504" builtinId="41" hidden="1" customBuiltin="1"/>
    <cellStyle name="Accent4" xfId="19557" builtinId="41" hidden="1" customBuiltin="1"/>
    <cellStyle name="Accent4" xfId="19592" builtinId="41" hidden="1" customBuiltin="1"/>
    <cellStyle name="Accent4" xfId="19662" builtinId="41" hidden="1" customBuiltin="1"/>
    <cellStyle name="Accent4" xfId="19702" builtinId="41" hidden="1" customBuiltin="1"/>
    <cellStyle name="Accent4" xfId="19747" builtinId="41" hidden="1" customBuiltin="1"/>
    <cellStyle name="Accent4" xfId="19779" builtinId="41" hidden="1" customBuiltin="1"/>
    <cellStyle name="Accent4" xfId="19845" builtinId="41" hidden="1" customBuiltin="1"/>
    <cellStyle name="Accent4" xfId="19876" builtinId="41" hidden="1" customBuiltin="1"/>
    <cellStyle name="Accent4" xfId="19934" builtinId="41" hidden="1" customBuiltin="1"/>
    <cellStyle name="Accent4" xfId="19970" builtinId="41" hidden="1" customBuiltin="1"/>
    <cellStyle name="Accent4" xfId="20004" builtinId="41" hidden="1" customBuiltin="1"/>
    <cellStyle name="Accent4" xfId="20039" builtinId="41" hidden="1" customBuiltin="1"/>
    <cellStyle name="Accent4" xfId="20146" builtinId="41" hidden="1" customBuiltin="1"/>
    <cellStyle name="Accent4" xfId="20167" builtinId="41" hidden="1" customBuiltin="1"/>
    <cellStyle name="Accent4" xfId="20190" builtinId="41" hidden="1" customBuiltin="1"/>
    <cellStyle name="Accent4" xfId="7808" builtinId="41" hidden="1" customBuiltin="1"/>
    <cellStyle name="Accent4" xfId="4779" builtinId="41" hidden="1" customBuiltin="1"/>
    <cellStyle name="Accent4" xfId="4762" builtinId="41" hidden="1" customBuiltin="1"/>
    <cellStyle name="Accent4" xfId="4685" builtinId="41" hidden="1" customBuiltin="1"/>
    <cellStyle name="Accent4" xfId="5517" builtinId="41" hidden="1" customBuiltin="1"/>
    <cellStyle name="Accent4" xfId="5717" builtinId="41" hidden="1" customBuiltin="1"/>
    <cellStyle name="Accent4" xfId="5108" builtinId="41" hidden="1" customBuiltin="1"/>
    <cellStyle name="Accent4" xfId="4402" builtinId="41" hidden="1" customBuiltin="1"/>
    <cellStyle name="Accent4" xfId="5181" builtinId="41" hidden="1" customBuiltin="1"/>
    <cellStyle name="Accent4" xfId="10777" builtinId="41" hidden="1" customBuiltin="1"/>
    <cellStyle name="Accent4" xfId="10811" builtinId="41" hidden="1" customBuiltin="1"/>
    <cellStyle name="Accent4" xfId="7787" builtinId="41" hidden="1" customBuiltin="1"/>
    <cellStyle name="Accent4" xfId="8355" builtinId="41" hidden="1" customBuiltin="1"/>
    <cellStyle name="Accent4" xfId="5597" builtinId="41" hidden="1" customBuiltin="1"/>
    <cellStyle name="Accent4" xfId="5617" builtinId="41" hidden="1" customBuiltin="1"/>
    <cellStyle name="Accent4" xfId="10688" builtinId="41" hidden="1" customBuiltin="1"/>
    <cellStyle name="Accent4" xfId="10705" builtinId="41" hidden="1" customBuiltin="1"/>
    <cellStyle name="Accent4" xfId="7947" builtinId="41" hidden="1" customBuiltin="1"/>
    <cellStyle name="Accent4" xfId="5419" builtinId="41" hidden="1" customBuiltin="1"/>
    <cellStyle name="Accent4" xfId="18387" builtinId="41" hidden="1" customBuiltin="1"/>
    <cellStyle name="Accent4" xfId="17804" builtinId="41" hidden="1" customBuiltin="1"/>
    <cellStyle name="Accent4" xfId="7564" builtinId="41" hidden="1" customBuiltin="1"/>
    <cellStyle name="Accent4" xfId="10857" builtinId="41" hidden="1" customBuiltin="1"/>
    <cellStyle name="Accent4" xfId="5509" builtinId="41" hidden="1" customBuiltin="1"/>
    <cellStyle name="Accent4" xfId="5049" builtinId="41" hidden="1" customBuiltin="1"/>
    <cellStyle name="Accent4" xfId="7681" builtinId="41" hidden="1" customBuiltin="1"/>
    <cellStyle name="Accent4" xfId="23375" builtinId="41" hidden="1" customBuiltin="1"/>
    <cellStyle name="Accent4" xfId="22428" builtinId="41" hidden="1" customBuiltin="1"/>
    <cellStyle name="Accent4" xfId="22133" builtinId="41" hidden="1" customBuiltin="1"/>
    <cellStyle name="Accent4" xfId="20345" builtinId="41" hidden="1" customBuiltin="1"/>
    <cellStyle name="Accent4" xfId="19628" builtinId="41" hidden="1" customBuiltin="1"/>
    <cellStyle name="Accent4" xfId="5314" builtinId="41" hidden="1" customBuiltin="1"/>
    <cellStyle name="Accent4" xfId="24265" builtinId="41" hidden="1" customBuiltin="1"/>
    <cellStyle name="Accent4" xfId="26047" builtinId="41" hidden="1" customBuiltin="1"/>
    <cellStyle name="Accent4" xfId="26786" builtinId="41" hidden="1" customBuiltin="1"/>
    <cellStyle name="Accent4" xfId="16773" builtinId="41" hidden="1" customBuiltin="1"/>
    <cellStyle name="Accent4" xfId="19813" builtinId="41" hidden="1" customBuiltin="1"/>
    <cellStyle name="Accent4" xfId="27028" builtinId="41" hidden="1" customBuiltin="1"/>
    <cellStyle name="Accent4" xfId="25976" builtinId="41" hidden="1" customBuiltin="1"/>
    <cellStyle name="Accent4" xfId="8340" builtinId="41" hidden="1" customBuiltin="1"/>
    <cellStyle name="Accent4" xfId="17263" builtinId="41" hidden="1" customBuiltin="1"/>
    <cellStyle name="Accent4" xfId="15416" builtinId="41" hidden="1" customBuiltin="1"/>
    <cellStyle name="Accent4" xfId="24217" builtinId="41" hidden="1" customBuiltin="1"/>
    <cellStyle name="Accent4" xfId="25306" builtinId="41" hidden="1" customBuiltin="1"/>
    <cellStyle name="Accent4" xfId="115" builtinId="41" hidden="1" customBuiltin="1"/>
    <cellStyle name="Accent4" xfId="23479" builtinId="41" hidden="1" customBuiltin="1"/>
    <cellStyle name="Accent4" xfId="22066" builtinId="41" hidden="1" customBuiltin="1"/>
    <cellStyle name="Accent4" xfId="10965" builtinId="41" hidden="1" customBuiltin="1"/>
    <cellStyle name="Accent4" xfId="14203" builtinId="41" hidden="1" customBuiltin="1"/>
    <cellStyle name="Accent4" xfId="18442" builtinId="41" hidden="1" customBuiltin="1"/>
    <cellStyle name="Accent4" xfId="26542" builtinId="41" hidden="1" customBuiltin="1"/>
    <cellStyle name="Accent4" xfId="8581" builtinId="41" hidden="1" customBuiltin="1"/>
    <cellStyle name="Accent4" xfId="22432" builtinId="41" hidden="1" customBuiltin="1"/>
    <cellStyle name="Accent4" xfId="11026" builtinId="41" hidden="1" customBuiltin="1"/>
    <cellStyle name="Accent4" xfId="11053" builtinId="41" hidden="1" customBuiltin="1"/>
    <cellStyle name="Accent4" xfId="11084" builtinId="41" hidden="1" customBuiltin="1"/>
    <cellStyle name="Accent4" xfId="11138" builtinId="41" hidden="1" customBuiltin="1"/>
    <cellStyle name="Accent4" xfId="10989" builtinId="41" hidden="1" customBuiltin="1"/>
    <cellStyle name="Accent4" xfId="11183" builtinId="41" hidden="1" customBuiltin="1"/>
    <cellStyle name="Accent4" xfId="11217" builtinId="41" hidden="1" customBuiltin="1"/>
    <cellStyle name="Accent4" xfId="11251" builtinId="41" hidden="1" customBuiltin="1"/>
    <cellStyle name="Accent4" xfId="11286" builtinId="41" hidden="1" customBuiltin="1"/>
    <cellStyle name="Accent4" xfId="11317" builtinId="41" hidden="1" customBuiltin="1"/>
    <cellStyle name="Accent4" xfId="11158" builtinId="41" hidden="1" customBuiltin="1"/>
    <cellStyle name="Accent4" xfId="11337" builtinId="41" hidden="1" customBuiltin="1"/>
    <cellStyle name="Accent4" xfId="11400" builtinId="41" hidden="1" customBuiltin="1"/>
    <cellStyle name="Accent4" xfId="11426" builtinId="41" hidden="1" customBuiltin="1"/>
    <cellStyle name="Accent4" xfId="6193" builtinId="41" hidden="1" customBuiltin="1"/>
    <cellStyle name="Accent4" xfId="5097" builtinId="41" hidden="1" customBuiltin="1"/>
    <cellStyle name="Accent4" xfId="9957" builtinId="41" hidden="1" customBuiltin="1"/>
    <cellStyle name="Accent4" xfId="4482" builtinId="41" hidden="1" customBuiltin="1"/>
    <cellStyle name="Accent4" xfId="10539" builtinId="41" hidden="1" customBuiltin="1"/>
    <cellStyle name="Accent4" xfId="6173" builtinId="41" hidden="1" customBuiltin="1"/>
    <cellStyle name="Accent4" xfId="5100" builtinId="41" hidden="1" customBuiltin="1"/>
    <cellStyle name="Accent4" xfId="6036" builtinId="41" hidden="1" customBuiltin="1"/>
    <cellStyle name="Accent4" xfId="4366" builtinId="41" hidden="1" customBuiltin="1"/>
    <cellStyle name="Accent4" xfId="6206" builtinId="41" hidden="1" customBuiltin="1"/>
    <cellStyle name="Accent4" xfId="5245" builtinId="41" hidden="1" customBuiltin="1"/>
    <cellStyle name="Accent4" xfId="5695" builtinId="41" hidden="1" customBuiltin="1"/>
    <cellStyle name="Accent4" xfId="6202" builtinId="41" hidden="1" customBuiltin="1"/>
    <cellStyle name="Accent4" xfId="5696" builtinId="41" hidden="1" customBuiltin="1"/>
    <cellStyle name="Accent4" xfId="6150" builtinId="41" hidden="1" customBuiltin="1"/>
    <cellStyle name="Accent4" xfId="4871" builtinId="41" hidden="1" customBuiltin="1"/>
    <cellStyle name="Accent4" xfId="10890" builtinId="41" hidden="1" customBuiltin="1"/>
    <cellStyle name="Accent4" xfId="11112" builtinId="41" hidden="1" customBuiltin="1"/>
    <cellStyle name="Accent4" xfId="19720" builtinId="41" hidden="1" customBuiltin="1"/>
    <cellStyle name="Accent4" xfId="26153" builtinId="41" hidden="1" customBuiltin="1"/>
    <cellStyle name="Accent4" xfId="17208" builtinId="41" hidden="1" customBuiltin="1"/>
    <cellStyle name="Accent4" xfId="24143" builtinId="41" hidden="1" customBuiltin="1"/>
    <cellStyle name="Accent4" xfId="22255" builtinId="41" hidden="1" customBuiltin="1"/>
    <cellStyle name="Accent4" xfId="22286" builtinId="41" hidden="1" customBuiltin="1"/>
    <cellStyle name="Accent4" xfId="22315" builtinId="41" hidden="1" customBuiltin="1"/>
    <cellStyle name="Accent4" xfId="22343" builtinId="41" hidden="1" customBuiltin="1"/>
    <cellStyle name="Accent4" xfId="22201" builtinId="41" hidden="1" customBuiltin="1"/>
    <cellStyle name="Accent4" xfId="22316" builtinId="41" hidden="1" customBuiltin="1"/>
    <cellStyle name="Accent4" xfId="22361" builtinId="41" hidden="1" customBuiltin="1"/>
    <cellStyle name="Accent4" xfId="22409" builtinId="41" hidden="1" customBuiltin="1"/>
    <cellStyle name="Accent4" xfId="22453" builtinId="41" hidden="1" customBuiltin="1"/>
    <cellStyle name="Accent4" xfId="5327" builtinId="41" hidden="1" customBuiltin="1"/>
    <cellStyle name="Accent4" xfId="4555" builtinId="41" hidden="1" customBuiltin="1"/>
    <cellStyle name="Accent4" xfId="14675" builtinId="41" hidden="1" customBuiltin="1"/>
    <cellStyle name="Accent4" xfId="4853" builtinId="41" hidden="1" customBuiltin="1"/>
    <cellStyle name="Accent4" xfId="17181" builtinId="41" hidden="1" customBuiltin="1"/>
    <cellStyle name="Accent4" xfId="4633" builtinId="41" hidden="1" customBuiltin="1"/>
    <cellStyle name="Accent4" xfId="20569" builtinId="41" hidden="1" customBuiltin="1"/>
    <cellStyle name="Accent4" xfId="20849" builtinId="41" hidden="1" customBuiltin="1"/>
    <cellStyle name="Accent4" xfId="4285" builtinId="41" hidden="1" customBuiltin="1"/>
    <cellStyle name="Accent4" xfId="7594" builtinId="41" hidden="1" customBuiltin="1"/>
    <cellStyle name="Accent4" xfId="20104" builtinId="41" hidden="1" customBuiltin="1"/>
    <cellStyle name="Accent4" xfId="21299" builtinId="41" hidden="1" customBuiltin="1"/>
    <cellStyle name="Accent4" xfId="14215" builtinId="41" hidden="1" customBuiltin="1"/>
    <cellStyle name="Accent4" xfId="20357" builtinId="41" hidden="1" customBuiltin="1"/>
    <cellStyle name="Accent4" xfId="22484" builtinId="41" hidden="1" customBuiltin="1"/>
    <cellStyle name="Accent4" xfId="22523" builtinId="41" hidden="1" customBuiltin="1"/>
    <cellStyle name="Accent4" xfId="22560" builtinId="41" hidden="1" customBuiltin="1"/>
    <cellStyle name="Accent4" xfId="22595" builtinId="41" hidden="1" customBuiltin="1"/>
    <cellStyle name="Accent4" xfId="22613" builtinId="41" hidden="1" customBuiltin="1"/>
    <cellStyle name="Accent4" xfId="22658" builtinId="41" hidden="1" customBuiltin="1"/>
    <cellStyle name="Accent4" xfId="22690" builtinId="41" hidden="1" customBuiltin="1"/>
    <cellStyle name="Accent4" xfId="21711" builtinId="41" hidden="1" customBuiltin="1"/>
    <cellStyle name="Accent4" xfId="21744" builtinId="41" hidden="1" customBuiltin="1"/>
    <cellStyle name="Accent4" xfId="21775" builtinId="41" hidden="1" customBuiltin="1"/>
    <cellStyle name="Accent4" xfId="21806" builtinId="41" hidden="1" customBuiltin="1"/>
    <cellStyle name="Accent4" xfId="21656" builtinId="41" hidden="1" customBuiltin="1"/>
    <cellStyle name="Accent4" xfId="21776" builtinId="41" hidden="1" customBuiltin="1"/>
    <cellStyle name="Accent4" xfId="21824" builtinId="41" hidden="1" customBuiltin="1"/>
    <cellStyle name="Accent4" xfId="21852" builtinId="41" hidden="1" customBuiltin="1"/>
    <cellStyle name="Accent4" xfId="21876" builtinId="41" hidden="1" customBuiltin="1"/>
    <cellStyle name="Accent4" xfId="21900" builtinId="41" hidden="1" customBuiltin="1"/>
    <cellStyle name="Accent4" xfId="21910" builtinId="41" hidden="1" customBuiltin="1"/>
    <cellStyle name="Accent4" xfId="21948" builtinId="41" hidden="1" customBuiltin="1"/>
    <cellStyle name="Accent4" xfId="21979" builtinId="41" hidden="1" customBuiltin="1"/>
    <cellStyle name="Accent4" xfId="22010" builtinId="41" hidden="1" customBuiltin="1"/>
    <cellStyle name="Accent4" xfId="21926" builtinId="41" hidden="1" customBuiltin="1"/>
    <cellStyle name="Accent4" xfId="22083" builtinId="41" hidden="1" customBuiltin="1"/>
    <cellStyle name="Accent4" xfId="22108" builtinId="41" hidden="1" customBuiltin="1"/>
    <cellStyle name="Accent4" xfId="20307" builtinId="41" hidden="1" customBuiltin="1"/>
    <cellStyle name="Accent4" xfId="20349" builtinId="41" hidden="1" customBuiltin="1"/>
    <cellStyle name="Accent4" xfId="20362" builtinId="41" hidden="1" customBuiltin="1"/>
    <cellStyle name="Accent4" xfId="21574" builtinId="41" hidden="1" customBuiltin="1"/>
    <cellStyle name="Accent4" xfId="21597" builtinId="41" hidden="1" customBuiltin="1"/>
    <cellStyle name="Accent4" xfId="21618" builtinId="41" hidden="1" customBuiltin="1"/>
    <cellStyle name="Accent4" xfId="21639" builtinId="41" hidden="1" customBuiltin="1"/>
    <cellStyle name="Accent4" xfId="21525" builtinId="41" hidden="1" customBuiltin="1"/>
    <cellStyle name="Accent4" xfId="21356" builtinId="41" hidden="1" customBuiltin="1"/>
    <cellStyle name="Accent4" xfId="21379" builtinId="41" hidden="1" customBuiltin="1"/>
    <cellStyle name="Accent4" xfId="21407" builtinId="41" hidden="1" customBuiltin="1"/>
    <cellStyle name="Accent4" xfId="20274" builtinId="41" hidden="1" customBuiltin="1"/>
    <cellStyle name="Accent4" xfId="20281" builtinId="41" hidden="1" customBuiltin="1"/>
    <cellStyle name="Accent4" xfId="21261" builtinId="41" hidden="1" customBuiltin="1"/>
    <cellStyle name="Accent4" xfId="21331" builtinId="41" hidden="1" customBuiltin="1"/>
    <cellStyle name="Accent4" xfId="21146" builtinId="41" hidden="1" customBuiltin="1"/>
    <cellStyle name="Accent4" xfId="21288" builtinId="41" hidden="1" customBuiltin="1"/>
    <cellStyle name="Accent4" xfId="21553" builtinId="41" hidden="1" customBuiltin="1"/>
    <cellStyle name="Accent4" xfId="20115" builtinId="41" hidden="1" customBuiltin="1"/>
    <cellStyle name="Accent4" xfId="19206" builtinId="41" hidden="1" customBuiltin="1"/>
    <cellStyle name="Accent4" xfId="18777" builtinId="41" hidden="1" customBuiltin="1"/>
    <cellStyle name="Accent4" xfId="22038" builtinId="41" hidden="1" customBuiltin="1"/>
    <cellStyle name="Accent4" xfId="27041" builtinId="41" hidden="1" customBuiltin="1"/>
    <cellStyle name="Accent4" xfId="7141" builtinId="41" hidden="1" customBuiltin="1"/>
    <cellStyle name="Accent4" xfId="7793" builtinId="41" hidden="1" customBuiltin="1"/>
    <cellStyle name="Accent4" xfId="17705" builtinId="41" hidden="1" customBuiltin="1"/>
    <cellStyle name="Accent4" xfId="15966" builtinId="41" hidden="1" customBuiltin="1"/>
    <cellStyle name="Accent4" xfId="16198" builtinId="41" hidden="1" customBuiltin="1"/>
    <cellStyle name="Accent4" xfId="25088" builtinId="41" hidden="1" customBuiltin="1"/>
    <cellStyle name="Accent4" xfId="26751" builtinId="41" hidden="1" customBuiltin="1"/>
    <cellStyle name="Accent4" xfId="25652" builtinId="41" hidden="1" customBuiltin="1"/>
    <cellStyle name="Accent4" xfId="19899" builtinId="41" hidden="1" customBuiltin="1"/>
    <cellStyle name="Accent4" xfId="7864" builtinId="41" hidden="1" customBuiltin="1"/>
    <cellStyle name="Accent4" xfId="24838" builtinId="41" hidden="1" customBuiltin="1"/>
    <cellStyle name="Accent4" xfId="796" builtinId="41" hidden="1" customBuiltin="1"/>
    <cellStyle name="Accent4" xfId="629" builtinId="41" hidden="1" customBuiltin="1"/>
    <cellStyle name="Accent4" xfId="763" builtinId="41" hidden="1" customBuiltin="1"/>
    <cellStyle name="Accent4" xfId="859" builtinId="41" hidden="1" customBuiltin="1"/>
    <cellStyle name="Accent4" xfId="895" builtinId="41" hidden="1" customBuiltin="1"/>
    <cellStyle name="Accent4" xfId="930" builtinId="41" hidden="1" customBuiltin="1"/>
    <cellStyle name="Accent4" xfId="948" builtinId="41" hidden="1" customBuiltin="1"/>
    <cellStyle name="Accent4" xfId="993" builtinId="41" hidden="1" customBuiltin="1"/>
    <cellStyle name="Accent4" xfId="1025" builtinId="41" hidden="1" customBuiltin="1"/>
    <cellStyle name="Accent4" xfId="1059" builtinId="41" hidden="1" customBuiltin="1"/>
    <cellStyle name="Accent4" xfId="1091" builtinId="41" hidden="1" customBuiltin="1"/>
    <cellStyle name="Accent4" xfId="966" builtinId="41" hidden="1" customBuiltin="1"/>
    <cellStyle name="Accent4" xfId="1092" builtinId="41" hidden="1" customBuiltin="1"/>
    <cellStyle name="Accent4" xfId="1145" builtinId="41" hidden="1" customBuiltin="1"/>
    <cellStyle name="Accent4" xfId="377" builtinId="41" hidden="1" customBuiltin="1"/>
    <cellStyle name="Accent4" xfId="465" builtinId="41" hidden="1" customBuiltin="1"/>
    <cellStyle name="Accent4" xfId="571" builtinId="41" hidden="1" customBuiltin="1"/>
    <cellStyle name="Accent4" xfId="605" builtinId="41" hidden="1" customBuiltin="1"/>
    <cellStyle name="Accent4" xfId="418" builtinId="41" hidden="1" customBuiltin="1"/>
    <cellStyle name="Accent4" xfId="200" builtinId="41" hidden="1" customBuiltin="1"/>
    <cellStyle name="Accent4" xfId="234" builtinId="41" hidden="1" customBuiltin="1"/>
    <cellStyle name="Accent4" xfId="271" builtinId="41" hidden="1" customBuiltin="1"/>
    <cellStyle name="Accent4" xfId="308" builtinId="41" hidden="1" customBuiltin="1"/>
    <cellStyle name="Accent4" xfId="342" builtinId="41" hidden="1" customBuiltin="1"/>
    <cellStyle name="Accent4" xfId="158" builtinId="41" hidden="1" customBuiltin="1"/>
    <cellStyle name="Accent4" xfId="80" builtinId="41" hidden="1" customBuiltin="1"/>
    <cellStyle name="Accent4" xfId="32" builtinId="41" hidden="1" customBuiltin="1"/>
    <cellStyle name="Accent4" xfId="535" builtinId="41" hidden="1" customBuiltin="1"/>
    <cellStyle name="Accent4" xfId="2097" builtinId="41" hidden="1" customBuiltin="1"/>
    <cellStyle name="Accent4" xfId="821" builtinId="41" hidden="1" customBuiltin="1"/>
    <cellStyle name="Accent4" xfId="22459" builtinId="41" hidden="1" customBuiltin="1"/>
    <cellStyle name="Accent4" xfId="18778" builtinId="41" hidden="1" customBuiltin="1"/>
    <cellStyle name="Accent4" xfId="27151" builtinId="41" hidden="1" customBuiltin="1"/>
    <cellStyle name="Accent4" xfId="14289" builtinId="41" hidden="1" customBuiltin="1"/>
    <cellStyle name="Accent4" xfId="24780" builtinId="41" hidden="1" customBuiltin="1"/>
    <cellStyle name="Accent4" xfId="24801" builtinId="41" hidden="1" customBuiltin="1"/>
    <cellStyle name="Accent4" xfId="24822" builtinId="41" hidden="1" customBuiltin="1"/>
    <cellStyle name="Accent4" xfId="24708" builtinId="41" hidden="1" customBuiltin="1"/>
    <cellStyle name="Accent4" xfId="24859" builtinId="41" hidden="1" customBuiltin="1"/>
    <cellStyle name="Accent4" xfId="24892" builtinId="41" hidden="1" customBuiltin="1"/>
    <cellStyle name="Accent4" xfId="24925" builtinId="41" hidden="1" customBuiltin="1"/>
    <cellStyle name="Accent4" xfId="24986" builtinId="41" hidden="1" customBuiltin="1"/>
    <cellStyle name="Accent4" xfId="24956" builtinId="41" hidden="1" customBuiltin="1"/>
    <cellStyle name="Accent4" xfId="25004" builtinId="41" hidden="1" customBuiltin="1"/>
    <cellStyle name="Accent4" xfId="25031" builtinId="41" hidden="1" customBuiltin="1"/>
    <cellStyle name="Accent4" xfId="25055" builtinId="41" hidden="1" customBuiltin="1"/>
    <cellStyle name="Accent4" xfId="25079" builtinId="41" hidden="1" customBuiltin="1"/>
    <cellStyle name="Accent4" xfId="25124" builtinId="41" hidden="1" customBuiltin="1"/>
    <cellStyle name="Accent4" xfId="25155" builtinId="41" hidden="1" customBuiltin="1"/>
    <cellStyle name="Accent4" xfId="25186" builtinId="41" hidden="1" customBuiltin="1"/>
    <cellStyle name="Accent4" xfId="25213" builtinId="41" hidden="1" customBuiltin="1"/>
    <cellStyle name="Accent4" xfId="25241" builtinId="41" hidden="1" customBuiltin="1"/>
    <cellStyle name="Accent4" xfId="25103" builtinId="41" hidden="1" customBuiltin="1"/>
    <cellStyle name="Accent4" xfId="25214" builtinId="41" hidden="1" customBuiltin="1"/>
    <cellStyle name="Accent4" xfId="25257" builtinId="41" hidden="1" customBuiltin="1"/>
    <cellStyle name="Accent4" xfId="25330" builtinId="41" hidden="1" customBuiltin="1"/>
    <cellStyle name="Accent4" xfId="25426" builtinId="41" hidden="1" customBuiltin="1"/>
    <cellStyle name="Accent4" xfId="25457" builtinId="41" hidden="1" customBuiltin="1"/>
    <cellStyle name="Accent4" xfId="25484" builtinId="41" hidden="1" customBuiltin="1"/>
    <cellStyle name="Accent4" xfId="25512" builtinId="41" hidden="1" customBuiltin="1"/>
    <cellStyle name="Accent4" xfId="25374" builtinId="41" hidden="1" customBuiltin="1"/>
    <cellStyle name="Accent4" xfId="25485" builtinId="41" hidden="1" customBuiltin="1"/>
    <cellStyle name="Accent4" xfId="25530" builtinId="41" hidden="1" customBuiltin="1"/>
    <cellStyle name="Accent4" xfId="24288" builtinId="41" hidden="1" customBuiltin="1"/>
    <cellStyle name="Accent4" xfId="24318" builtinId="41" hidden="1" customBuiltin="1"/>
    <cellStyle name="Accent4" xfId="690" builtinId="41" hidden="1" customBuiltin="1"/>
    <cellStyle name="Accent4" xfId="27714" builtinId="41" hidden="1" customBuiltin="1"/>
    <cellStyle name="Accent4" xfId="27746" builtinId="41" hidden="1" customBuiltin="1"/>
    <cellStyle name="Accent4" xfId="8049" builtinId="41" hidden="1" customBuiltin="1"/>
    <cellStyle name="Accent4" xfId="22724" builtinId="41" hidden="1" customBuiltin="1"/>
    <cellStyle name="Accent4" xfId="22756" builtinId="41" hidden="1" customBuiltin="1"/>
    <cellStyle name="Accent4" xfId="17874" builtinId="41" hidden="1" customBuiltin="1"/>
    <cellStyle name="Accent4" xfId="17990" builtinId="41" hidden="1" customBuiltin="1"/>
    <cellStyle name="Accent4" xfId="18060" builtinId="41" hidden="1" customBuiltin="1"/>
    <cellStyle name="Accent4" xfId="18085" builtinId="41" hidden="1" customBuiltin="1"/>
    <cellStyle name="Accent4" xfId="18110" builtinId="41" hidden="1" customBuiltin="1"/>
    <cellStyle name="Accent4" xfId="18138" builtinId="41" hidden="1" customBuiltin="1"/>
    <cellStyle name="Accent4" xfId="6254" builtinId="41" hidden="1" customBuiltin="1"/>
    <cellStyle name="Accent4" xfId="17060" builtinId="41" hidden="1" customBuiltin="1"/>
    <cellStyle name="Accent4" xfId="5332" builtinId="41" hidden="1" customBuiltin="1"/>
    <cellStyle name="Accent4" xfId="6069" builtinId="41" hidden="1" customBuiltin="1"/>
    <cellStyle name="Accent4" xfId="17064" builtinId="41" hidden="1" customBuiltin="1"/>
    <cellStyle name="Accent4" xfId="17078" builtinId="41" hidden="1" customBuiltin="1"/>
    <cellStyle name="Accent4" xfId="18284" builtinId="41" hidden="1" customBuiltin="1"/>
    <cellStyle name="Accent4" xfId="18305" builtinId="41" hidden="1" customBuiltin="1"/>
    <cellStyle name="Accent4" xfId="18328" builtinId="41" hidden="1" customBuiltin="1"/>
    <cellStyle name="Accent4" xfId="18349" builtinId="41" hidden="1" customBuiltin="1"/>
    <cellStyle name="Accent4" xfId="18370" builtinId="41" hidden="1" customBuiltin="1"/>
    <cellStyle name="Accent4" xfId="18256" builtinId="41" hidden="1" customBuiltin="1"/>
    <cellStyle name="Accent4" xfId="18409" builtinId="41" hidden="1" customBuiltin="1"/>
    <cellStyle name="Accent4" xfId="18475" builtinId="41" hidden="1" customBuiltin="1"/>
    <cellStyle name="Accent4" xfId="18538" builtinId="41" hidden="1" customBuiltin="1"/>
    <cellStyle name="Accent4" xfId="18508" builtinId="41" hidden="1" customBuiltin="1"/>
    <cellStyle name="Accent4" xfId="18557" builtinId="41" hidden="1" customBuiltin="1"/>
    <cellStyle name="Accent4" xfId="18586" builtinId="41" hidden="1" customBuiltin="1"/>
    <cellStyle name="Accent4" xfId="18613" builtinId="41" hidden="1" customBuiltin="1"/>
    <cellStyle name="Accent4" xfId="18638" builtinId="41" hidden="1" customBuiltin="1"/>
    <cellStyle name="Accent4" xfId="18648" builtinId="41" hidden="1" customBuiltin="1"/>
    <cellStyle name="Accent4" xfId="18686" builtinId="41" hidden="1" customBuiltin="1"/>
    <cellStyle name="Accent4" xfId="18718" builtinId="41" hidden="1" customBuiltin="1"/>
    <cellStyle name="Accent4" xfId="18749" builtinId="41" hidden="1" customBuiltin="1"/>
    <cellStyle name="Accent4" xfId="18823" builtinId="41" hidden="1" customBuiltin="1"/>
    <cellStyle name="Accent4" xfId="18851" builtinId="41" hidden="1" customBuiltin="1"/>
    <cellStyle name="Accent4" xfId="18877" builtinId="41" hidden="1" customBuiltin="1"/>
    <cellStyle name="Accent4" xfId="18901" builtinId="41" hidden="1" customBuiltin="1"/>
    <cellStyle name="Accent4" xfId="18931" builtinId="41" hidden="1" customBuiltin="1"/>
    <cellStyle name="Accent4" xfId="18969" builtinId="41" hidden="1" customBuiltin="1"/>
    <cellStyle name="Accent4" xfId="19000" builtinId="41" hidden="1" customBuiltin="1"/>
    <cellStyle name="Accent4" xfId="19031" builtinId="41" hidden="1" customBuiltin="1"/>
    <cellStyle name="Accent4" xfId="19061" builtinId="41" hidden="1" customBuiltin="1"/>
    <cellStyle name="Accent4" xfId="19089" builtinId="41" hidden="1" customBuiltin="1"/>
    <cellStyle name="Accent4" xfId="18946" builtinId="41" hidden="1" customBuiltin="1"/>
    <cellStyle name="Accent4" xfId="19062" builtinId="41" hidden="1" customBuiltin="1"/>
    <cellStyle name="Accent4" xfId="19107" builtinId="41" hidden="1" customBuiltin="1"/>
    <cellStyle name="Accent4" xfId="19132" builtinId="41" hidden="1" customBuiltin="1"/>
    <cellStyle name="Accent4" xfId="19155" builtinId="41" hidden="1" customBuiltin="1"/>
    <cellStyle name="Accent4" xfId="19179" builtinId="41" hidden="1" customBuiltin="1"/>
    <cellStyle name="Accent4" xfId="19200" builtinId="41" hidden="1" customBuiltin="1"/>
    <cellStyle name="Accent4" xfId="4564" builtinId="41" hidden="1" customBuiltin="1"/>
    <cellStyle name="Accent4" xfId="6167" builtinId="41" hidden="1" customBuiltin="1"/>
    <cellStyle name="Accent4" xfId="5579" builtinId="41" hidden="1" customBuiltin="1"/>
    <cellStyle name="Accent4" xfId="5177" builtinId="41" hidden="1" customBuiltin="1"/>
    <cellStyle name="Accent4" xfId="17286" builtinId="41" hidden="1" customBuiltin="1"/>
    <cellStyle name="Accent4" xfId="17570" builtinId="41" hidden="1" customBuiltin="1"/>
    <cellStyle name="Accent4" xfId="8033" builtinId="41" hidden="1" customBuiltin="1"/>
    <cellStyle name="Accent4" xfId="17029" builtinId="41" hidden="1" customBuiltin="1"/>
    <cellStyle name="Accent4" xfId="5158" builtinId="41" hidden="1" customBuiltin="1"/>
    <cellStyle name="Accent4" xfId="18028" builtinId="41" hidden="1" customBuiltin="1"/>
    <cellStyle name="Accent4" xfId="5025" builtinId="41" hidden="1" customBuiltin="1"/>
    <cellStyle name="Accent4" xfId="17073" builtinId="41" hidden="1" customBuiltin="1"/>
    <cellStyle name="Accent4" xfId="19175" builtinId="41" hidden="1" customBuiltin="1"/>
    <cellStyle name="Accent4" xfId="14293" builtinId="41" hidden="1" customBuiltin="1"/>
    <cellStyle name="Accent4" xfId="19231" builtinId="41" hidden="1" customBuiltin="1"/>
    <cellStyle name="Accent4" xfId="7936" builtinId="41" hidden="1" customBuiltin="1"/>
    <cellStyle name="Accent4" xfId="16049" builtinId="41" hidden="1" customBuiltin="1"/>
    <cellStyle name="Accent4" xfId="17183" builtinId="41" hidden="1" customBuiltin="1"/>
    <cellStyle name="Accent4" xfId="22157" builtinId="41" hidden="1" customBuiltin="1"/>
    <cellStyle name="Accent4" xfId="22186" builtinId="41" hidden="1" customBuiltin="1"/>
    <cellStyle name="Accent4" xfId="22224" builtinId="41" hidden="1" customBuiltin="1"/>
    <cellStyle name="Accent4" xfId="8680" builtinId="41" hidden="1" customBuiltin="1"/>
    <cellStyle name="Accent4" xfId="8548" builtinId="41" hidden="1" customBuiltin="1"/>
    <cellStyle name="Accent4" xfId="8719" builtinId="41" hidden="1" customBuiltin="1"/>
    <cellStyle name="Accent4" xfId="8751" builtinId="41" hidden="1" customBuiltin="1"/>
    <cellStyle name="Accent4" xfId="8786" builtinId="41" hidden="1" customBuiltin="1"/>
    <cellStyle name="Accent4" xfId="7071" builtinId="41" hidden="1" customBuiltin="1"/>
    <cellStyle name="Accent4" xfId="17778" builtinId="41" hidden="1" customBuiltin="1"/>
    <cellStyle name="Accent4" xfId="18664" builtinId="41" hidden="1" customBuiltin="1"/>
    <cellStyle name="Accent4" xfId="22386" builtinId="41" hidden="1" customBuiltin="1"/>
    <cellStyle name="Accent4" xfId="20854" builtinId="41" hidden="1" customBuiltin="1"/>
    <cellStyle name="Accent4" xfId="27179" builtinId="41" hidden="1" customBuiltin="1"/>
    <cellStyle name="Accent4" xfId="27152" builtinId="41" hidden="1" customBuiltin="1"/>
    <cellStyle name="Accent4" xfId="27194" builtinId="41" hidden="1" customBuiltin="1"/>
    <cellStyle name="Accent4" xfId="27216" builtinId="41" hidden="1" customBuiltin="1"/>
    <cellStyle name="Accent4" xfId="27238" builtinId="41" hidden="1" customBuiltin="1"/>
    <cellStyle name="Accent4" xfId="27259" builtinId="41" hidden="1" customBuiltin="1"/>
    <cellStyle name="Accent4" xfId="27288" builtinId="41" hidden="1" customBuiltin="1"/>
    <cellStyle name="Accent4" xfId="27323" builtinId="41" hidden="1" customBuiltin="1"/>
    <cellStyle name="Accent4" xfId="27353" builtinId="41" hidden="1" customBuiltin="1"/>
    <cellStyle name="Accent4" xfId="27384" builtinId="41" hidden="1" customBuiltin="1"/>
    <cellStyle name="Accent4" xfId="27411" builtinId="41" hidden="1" customBuiltin="1"/>
    <cellStyle name="Accent4" xfId="27301" builtinId="41" hidden="1" customBuiltin="1"/>
    <cellStyle name="Accent4" xfId="27412" builtinId="41" hidden="1" customBuiltin="1"/>
    <cellStyle name="Accent4" xfId="27454" builtinId="41" hidden="1" customBuiltin="1"/>
    <cellStyle name="Accent4" xfId="27476" builtinId="41" hidden="1" customBuiltin="1"/>
    <cellStyle name="Accent4" xfId="27498" builtinId="41" hidden="1" customBuiltin="1"/>
    <cellStyle name="Accent4" xfId="27519" builtinId="41" hidden="1" customBuiltin="1"/>
    <cellStyle name="Accent4" xfId="27540" builtinId="41" hidden="1" customBuiltin="1"/>
    <cellStyle name="Accent4" xfId="26513" builtinId="41" hidden="1" customBuiltin="1"/>
    <cellStyle name="Accent4" xfId="26590" builtinId="41" hidden="1" customBuiltin="1"/>
    <cellStyle name="Accent4" xfId="27593" builtinId="41" hidden="1" customBuiltin="1"/>
    <cellStyle name="Accent4" xfId="27614" builtinId="41" hidden="1" customBuiltin="1"/>
    <cellStyle name="Accent4" xfId="27637" builtinId="41" hidden="1" customBuiltin="1"/>
    <cellStyle name="Accent4" xfId="27658" builtinId="41" hidden="1" customBuiltin="1"/>
    <cellStyle name="Accent4" xfId="27679" builtinId="41" hidden="1" customBuiltin="1"/>
    <cellStyle name="Accent4" xfId="27565" builtinId="41" hidden="1" customBuiltin="1"/>
    <cellStyle name="Accent4" xfId="7181" builtinId="41" hidden="1" customBuiltin="1"/>
    <cellStyle name="Accent4" xfId="7227" builtinId="41" hidden="1" customBuiltin="1"/>
    <cellStyle name="Accent4" xfId="7260" builtinId="41" hidden="1" customBuiltin="1"/>
    <cellStyle name="Accent4" xfId="7295" builtinId="41" hidden="1" customBuiltin="1"/>
    <cellStyle name="Accent4" xfId="7327" builtinId="41" hidden="1" customBuiltin="1"/>
    <cellStyle name="Accent4" xfId="7358" builtinId="41" hidden="1" customBuiltin="1"/>
    <cellStyle name="Accent4" xfId="7199" builtinId="41" hidden="1" customBuiltin="1"/>
    <cellStyle name="Accent4" xfId="7328" builtinId="41" hidden="1" customBuiltin="1"/>
    <cellStyle name="Accent4" xfId="7381" builtinId="41" hidden="1" customBuiltin="1"/>
    <cellStyle name="Accent4" xfId="7417" builtinId="41" hidden="1" customBuiltin="1"/>
    <cellStyle name="Accent4" xfId="7453" builtinId="41" hidden="1" customBuiltin="1"/>
    <cellStyle name="Accent4" xfId="7530" builtinId="41" hidden="1" customBuiltin="1"/>
    <cellStyle name="Accent4" xfId="7982" builtinId="41" hidden="1" customBuiltin="1"/>
    <cellStyle name="Accent4" xfId="8003" builtinId="41" hidden="1" customBuiltin="1"/>
    <cellStyle name="Accent4" xfId="8070" builtinId="41" hidden="1" customBuiltin="1"/>
    <cellStyle name="Accent4" xfId="8114" builtinId="41" hidden="1" customBuiltin="1"/>
    <cellStyle name="Accent4" xfId="8605" builtinId="41" hidden="1" customBuiltin="1"/>
    <cellStyle name="Accent4" xfId="8631" builtinId="41" hidden="1" customBuiltin="1"/>
    <cellStyle name="Accent4" xfId="26706" builtinId="41" hidden="1" customBuiltin="1"/>
    <cellStyle name="Accent4" xfId="25726" builtinId="41" hidden="1" customBuiltin="1"/>
    <cellStyle name="Accent4" xfId="25395" builtinId="41" hidden="1" customBuiltin="1"/>
    <cellStyle name="Accent4" xfId="23486" builtinId="41" hidden="1" customBuiltin="1"/>
    <cellStyle name="Accent4" xfId="23785" builtinId="41" hidden="1" customBuiltin="1"/>
    <cellStyle name="Accent4" xfId="6856" builtinId="41" hidden="1" customBuiltin="1"/>
    <cellStyle name="Accent4" xfId="6983" builtinId="41" hidden="1" customBuiltin="1"/>
    <cellStyle name="Accent4" xfId="7036" builtinId="41" hidden="1" customBuiltin="1"/>
    <cellStyle name="Accent4" xfId="7107" builtinId="41" hidden="1" customBuiltin="1"/>
    <cellStyle name="Accent4" xfId="20983" builtinId="41" hidden="1" customBuiltin="1"/>
    <cellStyle name="Accent4" xfId="19846" builtinId="41" hidden="1" customBuiltin="1"/>
    <cellStyle name="Accent4" xfId="5600" builtinId="41" hidden="1" customBuiltin="1"/>
    <cellStyle name="Accent4" xfId="20588" builtinId="41" hidden="1" customBuiltin="1"/>
    <cellStyle name="Accent4" xfId="27439" builtinId="41" hidden="1" customBuiltin="1"/>
    <cellStyle name="Accent4" xfId="18035" builtinId="41" hidden="1" customBuiltin="1"/>
    <cellStyle name="Accent4" xfId="21678" builtinId="41" hidden="1" customBuiltin="1"/>
    <cellStyle name="Accent4" xfId="18806" builtinId="41" hidden="1" customBuiltin="1"/>
    <cellStyle name="Accent4" xfId="14046" builtinId="41" hidden="1" customBuiltin="1"/>
    <cellStyle name="Accent4 2" xfId="34070" xr:uid="{D207C294-1A01-4176-B5E1-36EA4814B5B1}"/>
    <cellStyle name="Accent5" xfId="24267" builtinId="45" hidden="1" customBuiltin="1"/>
    <cellStyle name="Accent5" xfId="24290" builtinId="45" hidden="1" customBuiltin="1"/>
    <cellStyle name="Accent5" xfId="24321" builtinId="45" hidden="1" customBuiltin="1"/>
    <cellStyle name="Accent5" xfId="24358" builtinId="45" hidden="1" customBuiltin="1"/>
    <cellStyle name="Accent5" xfId="20099" builtinId="45" hidden="1" customBuiltin="1"/>
    <cellStyle name="Accent5" xfId="18903" builtinId="45" hidden="1" customBuiltin="1"/>
    <cellStyle name="Accent5" xfId="18934" builtinId="45" hidden="1" customBuiltin="1"/>
    <cellStyle name="Accent5" xfId="19033" builtinId="45" hidden="1" customBuiltin="1"/>
    <cellStyle name="Accent5" xfId="19064" builtinId="45" hidden="1" customBuiltin="1"/>
    <cellStyle name="Accent5" xfId="19006" builtinId="45" hidden="1" customBuiltin="1"/>
    <cellStyle name="Accent5" xfId="18932" builtinId="45" hidden="1" customBuiltin="1"/>
    <cellStyle name="Accent5" xfId="19109" builtinId="45" hidden="1" customBuiltin="1"/>
    <cellStyle name="Accent5" xfId="23377" builtinId="45" hidden="1" customBuiltin="1"/>
    <cellStyle name="Accent5" xfId="14410" builtinId="45" hidden="1" customBuiltin="1"/>
    <cellStyle name="Accent5" xfId="14452" builtinId="45" hidden="1" customBuiltin="1"/>
    <cellStyle name="Accent5" xfId="14856" builtinId="45" hidden="1" customBuiltin="1"/>
    <cellStyle name="Accent5" xfId="14880" builtinId="45" hidden="1" customBuiltin="1"/>
    <cellStyle name="Accent5" xfId="14906" builtinId="45" hidden="1" customBuiltin="1"/>
    <cellStyle name="Accent5" xfId="14930" builtinId="45" hidden="1" customBuiltin="1"/>
    <cellStyle name="Accent5" xfId="14952" builtinId="45" hidden="1" customBuiltin="1"/>
    <cellStyle name="Accent5" xfId="14825" builtinId="45" hidden="1" customBuiltin="1"/>
    <cellStyle name="Accent5" xfId="15024" builtinId="45" hidden="1" customBuiltin="1"/>
    <cellStyle name="Accent5" xfId="15058" builtinId="45" hidden="1" customBuiltin="1"/>
    <cellStyle name="Accent5" xfId="15091" builtinId="45" hidden="1" customBuiltin="1"/>
    <cellStyle name="Accent5" xfId="4497" builtinId="45" hidden="1" customBuiltin="1"/>
    <cellStyle name="Accent5" xfId="8344" builtinId="45" hidden="1" customBuiltin="1"/>
    <cellStyle name="Accent5" xfId="12512" builtinId="45" hidden="1" customBuiltin="1"/>
    <cellStyle name="Accent5" xfId="6138" builtinId="45" hidden="1" customBuiltin="1"/>
    <cellStyle name="Accent5" xfId="5021" builtinId="45" hidden="1" customBuiltin="1"/>
    <cellStyle name="Accent5" xfId="7837" builtinId="45" hidden="1" customBuiltin="1"/>
    <cellStyle name="Accent5" xfId="4299" builtinId="45" hidden="1" customBuiltin="1"/>
    <cellStyle name="Accent5" xfId="8332" builtinId="45" hidden="1" customBuiltin="1"/>
    <cellStyle name="Accent5" xfId="12803" builtinId="45" hidden="1" customBuiltin="1"/>
    <cellStyle name="Accent5" xfId="13129" builtinId="45" hidden="1" customBuiltin="1"/>
    <cellStyle name="Accent5" xfId="4664" builtinId="45" hidden="1" customBuiltin="1"/>
    <cellStyle name="Accent5" xfId="5773" builtinId="45" hidden="1" customBuiltin="1"/>
    <cellStyle name="Accent5" xfId="13192" builtinId="45" hidden="1" customBuiltin="1"/>
    <cellStyle name="Accent5" xfId="13228" builtinId="45" hidden="1" customBuiltin="1"/>
    <cellStyle name="Accent5" xfId="13263" builtinId="45" hidden="1" customBuiltin="1"/>
    <cellStyle name="Accent5" xfId="12920" builtinId="45" hidden="1" customBuiltin="1"/>
    <cellStyle name="Accent5" xfId="12844" builtinId="45" hidden="1" customBuiltin="1"/>
    <cellStyle name="Accent5" xfId="13022" builtinId="45" hidden="1" customBuiltin="1"/>
    <cellStyle name="Accent5" xfId="13076" builtinId="45" hidden="1" customBuiltin="1"/>
    <cellStyle name="Accent5" xfId="13100" builtinId="45" hidden="1" customBuiltin="1"/>
    <cellStyle name="Accent5" xfId="13121" builtinId="45" hidden="1" customBuiltin="1"/>
    <cellStyle name="Accent5" xfId="4288" builtinId="45" hidden="1" customBuiltin="1"/>
    <cellStyle name="Accent5" xfId="4128" builtinId="45" hidden="1" customBuiltin="1"/>
    <cellStyle name="Accent5" xfId="5862" builtinId="45" hidden="1" customBuiltin="1"/>
    <cellStyle name="Accent5" xfId="12886" builtinId="45" hidden="1" customBuiltin="1"/>
    <cellStyle name="Accent5" xfId="13278" builtinId="45" hidden="1" customBuiltin="1"/>
    <cellStyle name="Accent5" xfId="13478" builtinId="45" hidden="1" customBuiltin="1"/>
    <cellStyle name="Accent5" xfId="13513" builtinId="45" hidden="1" customBuiltin="1"/>
    <cellStyle name="Accent5" xfId="13549" builtinId="45" hidden="1" customBuiltin="1"/>
    <cellStyle name="Accent5" xfId="13583" builtinId="45" hidden="1" customBuiltin="1"/>
    <cellStyle name="Accent5" xfId="13667" builtinId="45" hidden="1" customBuiltin="1"/>
    <cellStyle name="Accent5" xfId="13733" builtinId="45" hidden="1" customBuiltin="1"/>
    <cellStyle name="Accent5" xfId="13765" builtinId="45" hidden="1" customBuiltin="1"/>
    <cellStyle name="Accent5" xfId="13796" builtinId="45" hidden="1" customBuiltin="1"/>
    <cellStyle name="Accent5" xfId="13620" builtinId="45" hidden="1" customBuiltin="1"/>
    <cellStyle name="Accent5" xfId="13820" builtinId="45" hidden="1" customBuiltin="1"/>
    <cellStyle name="Accent5" xfId="13855" builtinId="45" hidden="1" customBuiltin="1"/>
    <cellStyle name="Accent5" xfId="13891" builtinId="45" hidden="1" customBuiltin="1"/>
    <cellStyle name="Accent5" xfId="13925" builtinId="45" hidden="1" customBuiltin="1"/>
    <cellStyle name="Accent5" xfId="13965" builtinId="45" hidden="1" customBuiltin="1"/>
    <cellStyle name="Accent5" xfId="14324" builtinId="45" hidden="1" customBuiltin="1"/>
    <cellStyle name="Accent5" xfId="14367" builtinId="45" hidden="1" customBuiltin="1"/>
    <cellStyle name="Accent5" xfId="16795" builtinId="45" hidden="1" customBuiltin="1"/>
    <cellStyle name="Accent5" xfId="16824" builtinId="45" hidden="1" customBuiltin="1"/>
    <cellStyle name="Accent5" xfId="7877" builtinId="45" hidden="1" customBuiltin="1"/>
    <cellStyle name="Accent5" xfId="14705" builtinId="45" hidden="1" customBuiltin="1"/>
    <cellStyle name="Accent5" xfId="13325" builtinId="45" hidden="1" customBuiltin="1"/>
    <cellStyle name="Accent5" xfId="13357" builtinId="45" hidden="1" customBuiltin="1"/>
    <cellStyle name="Accent5" xfId="13391" builtinId="45" hidden="1" customBuiltin="1"/>
    <cellStyle name="Accent5" xfId="13454" builtinId="45" hidden="1" customBuiltin="1"/>
    <cellStyle name="Accent5" xfId="13363" builtinId="45" hidden="1" customBuiltin="1"/>
    <cellStyle name="Accent5" xfId="16681" builtinId="45" hidden="1" customBuiltin="1"/>
    <cellStyle name="Accent5" xfId="16709" builtinId="45" hidden="1" customBuiltin="1"/>
    <cellStyle name="Accent5" xfId="16625" builtinId="45" hidden="1" customBuiltin="1"/>
    <cellStyle name="Accent5" xfId="16751" builtinId="45" hidden="1" customBuiltin="1"/>
    <cellStyle name="Accent5" xfId="16772" builtinId="45" hidden="1" customBuiltin="1"/>
    <cellStyle name="Accent5" xfId="16621" builtinId="45" hidden="1" customBuiltin="1"/>
    <cellStyle name="Accent5" xfId="16653" builtinId="45" hidden="1" customBuiltin="1"/>
    <cellStyle name="Accent5" xfId="16590" builtinId="45" hidden="1" customBuiltin="1"/>
    <cellStyle name="Accent5" xfId="16554" builtinId="45" hidden="1" customBuiltin="1"/>
    <cellStyle name="Accent5" xfId="14389" builtinId="45" hidden="1" customBuiltin="1"/>
    <cellStyle name="Accent5" xfId="13154" builtinId="45" hidden="1" customBuiltin="1"/>
    <cellStyle name="Accent5" xfId="23443" builtinId="45" hidden="1" customBuiltin="1"/>
    <cellStyle name="Accent5" xfId="12787" builtinId="45" hidden="1" customBuiltin="1"/>
    <cellStyle name="Accent5" xfId="10614" builtinId="45" hidden="1" customBuiltin="1"/>
    <cellStyle name="Accent5" xfId="25188" builtinId="45" hidden="1" customBuiltin="1"/>
    <cellStyle name="Accent5" xfId="18824" builtinId="45" hidden="1" customBuiltin="1"/>
    <cellStyle name="Accent5" xfId="19816" builtinId="45" hidden="1" customBuiltin="1"/>
    <cellStyle name="Accent5" xfId="5644" builtinId="45" hidden="1" customBuiltin="1"/>
    <cellStyle name="Accent5" xfId="6291" builtinId="45" hidden="1" customBuiltin="1"/>
    <cellStyle name="Accent5" xfId="28353" builtinId="45" hidden="1" customBuiltin="1"/>
    <cellStyle name="Accent5" xfId="14103" builtinId="45" hidden="1" customBuiltin="1"/>
    <cellStyle name="Accent5" xfId="25515" builtinId="45" hidden="1" customBuiltin="1"/>
    <cellStyle name="Accent5" xfId="1631" builtinId="45" hidden="1" customBuiltin="1"/>
    <cellStyle name="Accent5" xfId="766" builtinId="45" hidden="1" customBuiltin="1"/>
    <cellStyle name="Accent5" xfId="20925" builtinId="45" hidden="1" customBuiltin="1"/>
    <cellStyle name="Accent5" xfId="20956" builtinId="45" hidden="1" customBuiltin="1"/>
    <cellStyle name="Accent5" xfId="20986" builtinId="45" hidden="1" customBuiltin="1"/>
    <cellStyle name="Accent5" xfId="21014" builtinId="45" hidden="1" customBuiltin="1"/>
    <cellStyle name="Accent5" xfId="20929" builtinId="45" hidden="1" customBuiltin="1"/>
    <cellStyle name="Accent5" xfId="20855" builtinId="45" hidden="1" customBuiltin="1"/>
    <cellStyle name="Accent5" xfId="21031" builtinId="45" hidden="1" customBuiltin="1"/>
    <cellStyle name="Accent5" xfId="21056" builtinId="45" hidden="1" customBuiltin="1"/>
    <cellStyle name="Accent5" xfId="21080" builtinId="45" hidden="1" customBuiltin="1"/>
    <cellStyle name="Accent5" xfId="21134" builtinId="45" hidden="1" customBuiltin="1"/>
    <cellStyle name="Accent5" xfId="21172" builtinId="45" hidden="1" customBuiltin="1"/>
    <cellStyle name="Accent5" xfId="21202" builtinId="45" hidden="1" customBuiltin="1"/>
    <cellStyle name="Accent5" xfId="21233" builtinId="45" hidden="1" customBuiltin="1"/>
    <cellStyle name="Accent5" xfId="21263" builtinId="45" hidden="1" customBuiltin="1"/>
    <cellStyle name="Accent5" xfId="21291" builtinId="45" hidden="1" customBuiltin="1"/>
    <cellStyle name="Accent5" xfId="21206" builtinId="45" hidden="1" customBuiltin="1"/>
    <cellStyle name="Accent5" xfId="21132" builtinId="45" hidden="1" customBuiltin="1"/>
    <cellStyle name="Accent5" xfId="21308" builtinId="45" hidden="1" customBuiltin="1"/>
    <cellStyle name="Accent5" xfId="21381" builtinId="45" hidden="1" customBuiltin="1"/>
    <cellStyle name="Accent5" xfId="21411" builtinId="45" hidden="1" customBuiltin="1"/>
    <cellStyle name="Accent5" xfId="20326" builtinId="45" hidden="1" customBuiltin="1"/>
    <cellStyle name="Accent5" xfId="20375" builtinId="45" hidden="1" customBuiltin="1"/>
    <cellStyle name="Accent5" xfId="20323" builtinId="45" hidden="1" customBuiltin="1"/>
    <cellStyle name="Accent5" xfId="20366" builtinId="45" hidden="1" customBuiltin="1"/>
    <cellStyle name="Accent5" xfId="20359" builtinId="45" hidden="1" customBuiltin="1"/>
    <cellStyle name="Accent5" xfId="21599" builtinId="45" hidden="1" customBuiltin="1"/>
    <cellStyle name="Accent5" xfId="21620" builtinId="45" hidden="1" customBuiltin="1"/>
    <cellStyle name="Accent5" xfId="21641" builtinId="45" hidden="1" customBuiltin="1"/>
    <cellStyle name="Accent5" xfId="21528" builtinId="45" hidden="1" customBuiltin="1"/>
    <cellStyle name="Accent5" xfId="21682" builtinId="45" hidden="1" customBuiltin="1"/>
    <cellStyle name="Accent5" xfId="21714" builtinId="45" hidden="1" customBuiltin="1"/>
    <cellStyle name="Accent5" xfId="21747" builtinId="45" hidden="1" customBuiltin="1"/>
    <cellStyle name="Accent5" xfId="21779" builtinId="45" hidden="1" customBuiltin="1"/>
    <cellStyle name="Accent5" xfId="21809" builtinId="45" hidden="1" customBuiltin="1"/>
    <cellStyle name="Accent5" xfId="21718" builtinId="45" hidden="1" customBuiltin="1"/>
    <cellStyle name="Accent5" xfId="21826" builtinId="45" hidden="1" customBuiltin="1"/>
    <cellStyle name="Accent5" xfId="21854" builtinId="45" hidden="1" customBuiltin="1"/>
    <cellStyle name="Accent5" xfId="21902" builtinId="45" hidden="1" customBuiltin="1"/>
    <cellStyle name="Accent5" xfId="21913" builtinId="45" hidden="1" customBuiltin="1"/>
    <cellStyle name="Accent5" xfId="21951" builtinId="45" hidden="1" customBuiltin="1"/>
    <cellStyle name="Accent5" xfId="21981" builtinId="45" hidden="1" customBuiltin="1"/>
    <cellStyle name="Accent5" xfId="22012" builtinId="45" hidden="1" customBuiltin="1"/>
    <cellStyle name="Accent5" xfId="22041" builtinId="45" hidden="1" customBuiltin="1"/>
    <cellStyle name="Accent5" xfId="21985" builtinId="45" hidden="1" customBuiltin="1"/>
    <cellStyle name="Accent5" xfId="21911" builtinId="45" hidden="1" customBuiltin="1"/>
    <cellStyle name="Accent5" xfId="12347" builtinId="45" hidden="1" customBuiltin="1"/>
    <cellStyle name="Accent5" xfId="17265" builtinId="45" hidden="1" customBuiltin="1"/>
    <cellStyle name="Accent5" xfId="17290" builtinId="45" hidden="1" customBuiltin="1"/>
    <cellStyle name="Accent5" xfId="17153" builtinId="45" hidden="1" customBuiltin="1"/>
    <cellStyle name="Accent5" xfId="17185" builtinId="45" hidden="1" customBuiltin="1"/>
    <cellStyle name="Accent5" xfId="17210" builtinId="45" hidden="1" customBuiltin="1"/>
    <cellStyle name="Accent5" xfId="5874" builtinId="45" hidden="1" customBuiltin="1"/>
    <cellStyle name="Accent5" xfId="17860" builtinId="45" hidden="1" customBuiltin="1"/>
    <cellStyle name="Accent5" xfId="18589" builtinId="45" hidden="1" customBuiltin="1"/>
    <cellStyle name="Accent5" xfId="19092" builtinId="45" hidden="1" customBuiltin="1"/>
    <cellStyle name="Accent5" xfId="23639" builtinId="45" hidden="1" customBuiltin="1"/>
    <cellStyle name="Accent5" xfId="22727" builtinId="45" hidden="1" customBuiltin="1"/>
    <cellStyle name="Accent5" xfId="22346" builtinId="45" hidden="1" customBuiltin="1"/>
    <cellStyle name="Accent5" xfId="21576" builtinId="45" hidden="1" customBuiltin="1"/>
    <cellStyle name="Accent5" xfId="20845" builtinId="45" hidden="1" customBuiltin="1"/>
    <cellStyle name="Accent5" xfId="12202" builtinId="45" hidden="1" customBuiltin="1"/>
    <cellStyle name="Accent5" xfId="11428" builtinId="45" hidden="1" customBuiltin="1"/>
    <cellStyle name="Accent5" xfId="5693" builtinId="45" hidden="1" customBuiltin="1"/>
    <cellStyle name="Accent5" xfId="26812" builtinId="45" hidden="1" customBuiltin="1"/>
    <cellStyle name="Accent5" xfId="27842" builtinId="45" hidden="1" customBuiltin="1"/>
    <cellStyle name="Accent5" xfId="27196" builtinId="45" hidden="1" customBuiltin="1"/>
    <cellStyle name="Accent5" xfId="9953" builtinId="45" hidden="1" customBuiltin="1"/>
    <cellStyle name="Accent5" xfId="9982" builtinId="45" hidden="1" customBuiltin="1"/>
    <cellStyle name="Accent5" xfId="10006" builtinId="45" hidden="1" customBuiltin="1"/>
    <cellStyle name="Accent5" xfId="10028" builtinId="45" hidden="1" customBuiltin="1"/>
    <cellStyle name="Accent5" xfId="10041" builtinId="45" hidden="1" customBuiltin="1"/>
    <cellStyle name="Accent5" xfId="10075" builtinId="45" hidden="1" customBuiltin="1"/>
    <cellStyle name="Accent5" xfId="10105" builtinId="45" hidden="1" customBuiltin="1"/>
    <cellStyle name="Accent5" xfId="10137" builtinId="45" hidden="1" customBuiltin="1"/>
    <cellStyle name="Accent5" xfId="10164" builtinId="45" hidden="1" customBuiltin="1"/>
    <cellStyle name="Accent5" xfId="10193" builtinId="45" hidden="1" customBuiltin="1"/>
    <cellStyle name="Accent5" xfId="10109" builtinId="45" hidden="1" customBuiltin="1"/>
    <cellStyle name="Accent5" xfId="10039" builtinId="45" hidden="1" customBuiltin="1"/>
    <cellStyle name="Accent5" xfId="10211" builtinId="45" hidden="1" customBuiltin="1"/>
    <cellStyle name="Accent5" xfId="10260" builtinId="45" hidden="1" customBuiltin="1"/>
    <cellStyle name="Accent5" xfId="10353" builtinId="45" hidden="1" customBuiltin="1"/>
    <cellStyle name="Accent5" xfId="10416" builtinId="45" hidden="1" customBuiltin="1"/>
    <cellStyle name="Accent5" xfId="10444" builtinId="45" hidden="1" customBuiltin="1"/>
    <cellStyle name="Accent5" xfId="10472" builtinId="45" hidden="1" customBuiltin="1"/>
    <cellStyle name="Accent5" xfId="10388" builtinId="45" hidden="1" customBuiltin="1"/>
    <cellStyle name="Accent5" xfId="10490" builtinId="45" hidden="1" customBuiltin="1"/>
    <cellStyle name="Accent5" xfId="10516" builtinId="45" hidden="1" customBuiltin="1"/>
    <cellStyle name="Accent5" xfId="10538" builtinId="45" hidden="1" customBuiltin="1"/>
    <cellStyle name="Accent5" xfId="10561" builtinId="45" hidden="1" customBuiltin="1"/>
    <cellStyle name="Accent5" xfId="10590" builtinId="45" hidden="1" customBuiltin="1"/>
    <cellStyle name="Accent5" xfId="4831" builtinId="45" hidden="1" customBuiltin="1"/>
    <cellStyle name="Accent5" xfId="8222" builtinId="45" hidden="1" customBuiltin="1"/>
    <cellStyle name="Accent5" xfId="8252" builtinId="45" hidden="1" customBuiltin="1"/>
    <cellStyle name="Accent5" xfId="7678" builtinId="45" hidden="1" customBuiltin="1"/>
    <cellStyle name="Accent5" xfId="7775" builtinId="45" hidden="1" customBuiltin="1"/>
    <cellStyle name="Accent5" xfId="7755" builtinId="45" hidden="1" customBuiltin="1"/>
    <cellStyle name="Accent5" xfId="4778" builtinId="45" hidden="1" customBuiltin="1"/>
    <cellStyle name="Accent5" xfId="4628" builtinId="45" hidden="1" customBuiltin="1"/>
    <cellStyle name="Accent5" xfId="5540" builtinId="45" hidden="1" customBuiltin="1"/>
    <cellStyle name="Accent5" xfId="7814" builtinId="45" hidden="1" customBuiltin="1"/>
    <cellStyle name="Accent5" xfId="5817" builtinId="45" hidden="1" customBuiltin="1"/>
    <cellStyle name="Accent5" xfId="4398" builtinId="45" hidden="1" customBuiltin="1"/>
    <cellStyle name="Accent5" xfId="5594" builtinId="45" hidden="1" customBuiltin="1"/>
    <cellStyle name="Accent5" xfId="7950" builtinId="45" hidden="1" customBuiltin="1"/>
    <cellStyle name="Accent5" xfId="21523" builtinId="45" hidden="1" customBuiltin="1"/>
    <cellStyle name="Accent5" xfId="13423" builtinId="45" hidden="1" customBuiltin="1"/>
    <cellStyle name="Accent5" xfId="19181" builtinId="45" hidden="1" customBuiltin="1"/>
    <cellStyle name="Accent5" xfId="15968" builtinId="45" hidden="1" customBuiltin="1"/>
    <cellStyle name="Accent5" xfId="24863" builtinId="45" hidden="1" customBuiltin="1"/>
    <cellStyle name="Accent5" xfId="24202" builtinId="45" hidden="1" customBuiltin="1"/>
    <cellStyle name="Accent5" xfId="23191" builtinId="45" hidden="1" customBuiltin="1"/>
    <cellStyle name="Accent5" xfId="22069" builtinId="45" hidden="1" customBuiltin="1"/>
    <cellStyle name="Accent5" xfId="21333" builtinId="45" hidden="1" customBuiltin="1"/>
    <cellStyle name="Accent5" xfId="20616" builtinId="45" hidden="1" customBuiltin="1"/>
    <cellStyle name="Accent5" xfId="19537" builtinId="45" hidden="1" customBuiltin="1"/>
    <cellStyle name="Accent5" xfId="19134" builtinId="45" hidden="1" customBuiltin="1"/>
    <cellStyle name="Accent5" xfId="18413" builtinId="45" hidden="1" customBuiltin="1"/>
    <cellStyle name="Accent5" xfId="17736" builtinId="45" hidden="1" customBuiltin="1"/>
    <cellStyle name="Accent5" xfId="4797" builtinId="45" hidden="1" customBuiltin="1"/>
    <cellStyle name="Accent5" xfId="7607" builtinId="45" hidden="1" customBuiltin="1"/>
    <cellStyle name="Accent5" xfId="10724" builtinId="45" hidden="1" customBuiltin="1"/>
    <cellStyle name="Accent5" xfId="7605" builtinId="45" hidden="1" customBuiltin="1"/>
    <cellStyle name="Accent5" xfId="8136" builtinId="45" hidden="1" customBuiltin="1"/>
    <cellStyle name="Accent5" xfId="10870" builtinId="45" hidden="1" customBuiltin="1"/>
    <cellStyle name="Accent5" xfId="8361" builtinId="45" hidden="1" customBuiltin="1"/>
    <cellStyle name="Accent5" xfId="8206" builtinId="45" hidden="1" customBuiltin="1"/>
    <cellStyle name="Accent5" xfId="10660" builtinId="45" hidden="1" customBuiltin="1"/>
    <cellStyle name="Accent5" xfId="5015" builtinId="45" hidden="1" customBuiltin="1"/>
    <cellStyle name="Accent5" xfId="10636" builtinId="45" hidden="1" customBuiltin="1"/>
    <cellStyle name="Accent5" xfId="7662" builtinId="45" hidden="1" customBuiltin="1"/>
    <cellStyle name="Accent5" xfId="5261" builtinId="45" hidden="1" customBuiltin="1"/>
    <cellStyle name="Accent5" xfId="5071" builtinId="45" hidden="1" customBuiltin="1"/>
    <cellStyle name="Accent5" xfId="4163" builtinId="45" hidden="1" customBuiltin="1"/>
    <cellStyle name="Accent5" xfId="4882" builtinId="45" hidden="1" customBuiltin="1"/>
    <cellStyle name="Accent5" xfId="5388" builtinId="45" hidden="1" customBuiltin="1"/>
    <cellStyle name="Accent5" xfId="6194" builtinId="45" hidden="1" customBuiltin="1"/>
    <cellStyle name="Accent5" xfId="5443" builtinId="45" hidden="1" customBuiltin="1"/>
    <cellStyle name="Accent5" xfId="6148" builtinId="45" hidden="1" customBuiltin="1"/>
    <cellStyle name="Accent5" xfId="6143" builtinId="45" hidden="1" customBuiltin="1"/>
    <cellStyle name="Accent5" xfId="5782" builtinId="45" hidden="1" customBuiltin="1"/>
    <cellStyle name="Accent5" xfId="5096" builtinId="45" hidden="1" customBuiltin="1"/>
    <cellStyle name="Accent5" xfId="5238" builtinId="45" hidden="1" customBuiltin="1"/>
    <cellStyle name="Accent5" xfId="5230" builtinId="45" hidden="1" customBuiltin="1"/>
    <cellStyle name="Accent5" xfId="10007" builtinId="45" hidden="1" customBuiltin="1"/>
    <cellStyle name="Accent5" xfId="9406" builtinId="45" hidden="1" customBuiltin="1"/>
    <cellStyle name="Accent5" xfId="5369" builtinId="45" hidden="1" customBuiltin="1"/>
    <cellStyle name="Accent5" xfId="4351" builtinId="45" hidden="1" customBuiltin="1"/>
    <cellStyle name="Accent5" xfId="11030" builtinId="45" hidden="1" customBuiltin="1"/>
    <cellStyle name="Accent5" xfId="11086" builtinId="45" hidden="1" customBuiltin="1"/>
    <cellStyle name="Accent5" xfId="11114" builtinId="45" hidden="1" customBuiltin="1"/>
    <cellStyle name="Accent5" xfId="11141" builtinId="45" hidden="1" customBuiltin="1"/>
    <cellStyle name="Accent5" xfId="10996" builtinId="45" hidden="1" customBuiltin="1"/>
    <cellStyle name="Accent5" xfId="11187" builtinId="45" hidden="1" customBuiltin="1"/>
    <cellStyle name="Accent5" xfId="11220" builtinId="45" hidden="1" customBuiltin="1"/>
    <cellStyle name="Accent5" xfId="8996" builtinId="45" hidden="1" customBuiltin="1"/>
    <cellStyle name="Accent5" xfId="22616" builtinId="45" hidden="1" customBuiltin="1"/>
    <cellStyle name="Accent5" xfId="1370" builtinId="45" hidden="1" customBuiltin="1"/>
    <cellStyle name="Accent5" xfId="20072" builtinId="45" hidden="1" customBuiltin="1"/>
    <cellStyle name="Accent5" xfId="3257" builtinId="45" hidden="1" customBuiltin="1"/>
    <cellStyle name="Accent5" xfId="19202" builtinId="45" hidden="1" customBuiltin="1"/>
    <cellStyle name="Accent5" xfId="4199" builtinId="45" hidden="1" customBuiltin="1"/>
    <cellStyle name="Accent5" xfId="6239" builtinId="45" hidden="1" customBuiltin="1"/>
    <cellStyle name="Accent5" xfId="4483" builtinId="45" hidden="1" customBuiltin="1"/>
    <cellStyle name="Accent5" xfId="9420" builtinId="45" hidden="1" customBuiltin="1"/>
    <cellStyle name="Accent5" xfId="8331" builtinId="45" hidden="1" customBuiltin="1"/>
    <cellStyle name="Accent5" xfId="14637" builtinId="45" hidden="1" customBuiltin="1"/>
    <cellStyle name="Accent5" xfId="18610" builtinId="45" hidden="1" customBuiltin="1"/>
    <cellStyle name="Accent5" xfId="8526" builtinId="45" hidden="1" customBuiltin="1"/>
    <cellStyle name="Accent5" xfId="11811" builtinId="45" hidden="1" customBuiltin="1"/>
    <cellStyle name="Accent5" xfId="8174" builtinId="45" hidden="1" customBuiltin="1"/>
    <cellStyle name="Accent5" xfId="16655" builtinId="45" hidden="1" customBuiltin="1"/>
    <cellStyle name="Accent5" xfId="14209" builtinId="45" hidden="1" customBuiltin="1"/>
    <cellStyle name="Accent5" xfId="7882" builtinId="45" hidden="1" customBuiltin="1"/>
    <cellStyle name="Accent5" xfId="18893" builtinId="45" hidden="1" customBuiltin="1"/>
    <cellStyle name="Accent5" xfId="19210" builtinId="45" hidden="1" customBuiltin="1"/>
    <cellStyle name="Accent5" xfId="4621" builtinId="45" hidden="1" customBuiltin="1"/>
    <cellStyle name="Accent5" xfId="8328" builtinId="45" hidden="1" customBuiltin="1"/>
    <cellStyle name="Accent5" xfId="19235" builtinId="45" hidden="1" customBuiltin="1"/>
    <cellStyle name="Accent5" xfId="19274" builtinId="45" hidden="1" customBuiltin="1"/>
    <cellStyle name="Accent5" xfId="19311" builtinId="45" hidden="1" customBuiltin="1"/>
    <cellStyle name="Accent5" xfId="19346" builtinId="45" hidden="1" customBuiltin="1"/>
    <cellStyle name="Accent5" xfId="19408" builtinId="45" hidden="1" customBuiltin="1"/>
    <cellStyle name="Accent5" xfId="19506" builtinId="45" hidden="1" customBuiltin="1"/>
    <cellStyle name="Accent5" xfId="19446" builtinId="45" hidden="1" customBuiltin="1"/>
    <cellStyle name="Accent5" xfId="19361" builtinId="45" hidden="1" customBuiltin="1"/>
    <cellStyle name="Accent5" xfId="19561" builtinId="45" hidden="1" customBuiltin="1"/>
    <cellStyle name="Accent5" xfId="19596" builtinId="45" hidden="1" customBuiltin="1"/>
    <cellStyle name="Accent5" xfId="19632" builtinId="45" hidden="1" customBuiltin="1"/>
    <cellStyle name="Accent5" xfId="19666" builtinId="45" hidden="1" customBuiltin="1"/>
    <cellStyle name="Accent5" xfId="19705" builtinId="45" hidden="1" customBuiltin="1"/>
    <cellStyle name="Accent5" xfId="19750" builtinId="45" hidden="1" customBuiltin="1"/>
    <cellStyle name="Accent5" xfId="19848" builtinId="45" hidden="1" customBuiltin="1"/>
    <cellStyle name="Accent5" xfId="19879" builtinId="45" hidden="1" customBuiltin="1"/>
    <cellStyle name="Accent5" xfId="19788" builtinId="45" hidden="1" customBuiltin="1"/>
    <cellStyle name="Accent5" xfId="19703" builtinId="45" hidden="1" customBuiltin="1"/>
    <cellStyle name="Accent5" xfId="19903" builtinId="45" hidden="1" customBuiltin="1"/>
    <cellStyle name="Accent5" xfId="19974" builtinId="45" hidden="1" customBuiltin="1"/>
    <cellStyle name="Accent5" xfId="20008" builtinId="45" hidden="1" customBuiltin="1"/>
    <cellStyle name="Accent5" xfId="20041" builtinId="45" hidden="1" customBuiltin="1"/>
    <cellStyle name="Accent5" xfId="20148" builtinId="45" hidden="1" customBuiltin="1"/>
    <cellStyle name="Accent5" xfId="20169" builtinId="45" hidden="1" customBuiltin="1"/>
    <cellStyle name="Accent5" xfId="20192" builtinId="45" hidden="1" customBuiltin="1"/>
    <cellStyle name="Accent5" xfId="20214" builtinId="45" hidden="1" customBuiltin="1"/>
    <cellStyle name="Accent5" xfId="19938" builtinId="45" hidden="1" customBuiltin="1"/>
    <cellStyle name="Accent5" xfId="4582" builtinId="45" hidden="1" customBuiltin="1"/>
    <cellStyle name="Accent5" xfId="14533" builtinId="45" hidden="1" customBuiltin="1"/>
    <cellStyle name="Accent5" xfId="15350" builtinId="45" hidden="1" customBuiltin="1"/>
    <cellStyle name="Accent5" xfId="4901" builtinId="45" hidden="1" customBuiltin="1"/>
    <cellStyle name="Accent5" xfId="4505" builtinId="45" hidden="1" customBuiltin="1"/>
    <cellStyle name="Accent5" xfId="7887" builtinId="45" hidden="1" customBuiltin="1"/>
    <cellStyle name="Accent5" xfId="14624" builtinId="45" hidden="1" customBuiltin="1"/>
    <cellStyle name="Accent5" xfId="25053" builtinId="45" hidden="1" customBuiltin="1"/>
    <cellStyle name="Accent5" xfId="23301" builtinId="45" hidden="1" customBuiltin="1"/>
    <cellStyle name="Accent5" xfId="20610" builtinId="45" hidden="1" customBuiltin="1"/>
    <cellStyle name="Accent5" xfId="9983" builtinId="45" hidden="1" customBuiltin="1"/>
    <cellStyle name="Accent5" xfId="23323" builtinId="45" hidden="1" customBuiltin="1"/>
    <cellStyle name="Accent5" xfId="20294" builtinId="45" hidden="1" customBuiltin="1"/>
    <cellStyle name="Accent5" xfId="13979" builtinId="45" hidden="1" customBuiltin="1"/>
    <cellStyle name="Accent5" xfId="7905" builtinId="45" hidden="1" customBuiltin="1"/>
    <cellStyle name="Accent5" xfId="25322" builtinId="45" hidden="1" customBuiltin="1"/>
    <cellStyle name="Accent5" xfId="25631" builtinId="45" hidden="1" customBuiltin="1"/>
    <cellStyle name="Accent5" xfId="23297" builtinId="45" hidden="1" customBuiltin="1"/>
    <cellStyle name="Accent5" xfId="25656" builtinId="45" hidden="1" customBuiltin="1"/>
    <cellStyle name="Accent5" xfId="25694" builtinId="45" hidden="1" customBuiltin="1"/>
    <cellStyle name="Accent5" xfId="25730" builtinId="45" hidden="1" customBuiltin="1"/>
    <cellStyle name="Accent5" xfId="25765" builtinId="45" hidden="1" customBuiltin="1"/>
    <cellStyle name="Accent5" xfId="25782" builtinId="45" hidden="1" customBuiltin="1"/>
    <cellStyle name="Accent5" xfId="25827" builtinId="45" hidden="1" customBuiltin="1"/>
    <cellStyle name="Accent5" xfId="25859" builtinId="45" hidden="1" customBuiltin="1"/>
    <cellStyle name="Accent5" xfId="25893" builtinId="45" hidden="1" customBuiltin="1"/>
    <cellStyle name="Accent5" xfId="25865" builtinId="45" hidden="1" customBuiltin="1"/>
    <cellStyle name="Accent5" xfId="25780" builtinId="45" hidden="1" customBuiltin="1"/>
    <cellStyle name="Accent5" xfId="25980" builtinId="45" hidden="1" customBuiltin="1"/>
    <cellStyle name="Accent5" xfId="26015" builtinId="45" hidden="1" customBuiltin="1"/>
    <cellStyle name="Accent5" xfId="26051" builtinId="45" hidden="1" customBuiltin="1"/>
    <cellStyle name="Accent5" xfId="26119" builtinId="45" hidden="1" customBuiltin="1"/>
    <cellStyle name="Accent5" xfId="26156" builtinId="45" hidden="1" customBuiltin="1"/>
    <cellStyle name="Accent5" xfId="26185" builtinId="45" hidden="1" customBuiltin="1"/>
    <cellStyle name="Accent5" xfId="26273" builtinId="45" hidden="1" customBuiltin="1"/>
    <cellStyle name="Accent5" xfId="26189" builtinId="45" hidden="1" customBuiltin="1"/>
    <cellStyle name="Accent5" xfId="26117" builtinId="45" hidden="1" customBuiltin="1"/>
    <cellStyle name="Accent5" xfId="26287" builtinId="45" hidden="1" customBuiltin="1"/>
    <cellStyle name="Accent5" xfId="26309" builtinId="45" hidden="1" customBuiltin="1"/>
    <cellStyle name="Accent5" xfId="26353" builtinId="45" hidden="1" customBuiltin="1"/>
    <cellStyle name="Accent5" xfId="26375" builtinId="45" hidden="1" customBuiltin="1"/>
    <cellStyle name="Accent5" xfId="26397" builtinId="45" hidden="1" customBuiltin="1"/>
    <cellStyle name="Accent5" xfId="26418" builtinId="45" hidden="1" customBuiltin="1"/>
    <cellStyle name="Accent5" xfId="26440" builtinId="45" hidden="1" customBuiltin="1"/>
    <cellStyle name="Accent5" xfId="26462" builtinId="45" hidden="1" customBuiltin="1"/>
    <cellStyle name="Accent5" xfId="26483" builtinId="45" hidden="1" customBuiltin="1"/>
    <cellStyle name="Accent5" xfId="26332" builtinId="45" hidden="1" customBuiltin="1"/>
    <cellStyle name="Accent5" xfId="660" builtinId="45" hidden="1" customBuiltin="1"/>
    <cellStyle name="Accent5" xfId="4272" builtinId="45" hidden="1" customBuiltin="1"/>
    <cellStyle name="Accent5" xfId="2607" builtinId="45" hidden="1" customBuiltin="1"/>
    <cellStyle name="Accent5" xfId="14559" builtinId="45" hidden="1" customBuiltin="1"/>
    <cellStyle name="Accent5" xfId="14073" builtinId="45" hidden="1" customBuiltin="1"/>
    <cellStyle name="Accent5" xfId="14154" builtinId="45" hidden="1" customBuiltin="1"/>
    <cellStyle name="Accent5" xfId="14291" builtinId="45" hidden="1" customBuiltin="1"/>
    <cellStyle name="Accent5" xfId="4698" builtinId="45" hidden="1" customBuiltin="1"/>
    <cellStyle name="Accent5" xfId="19782" builtinId="45" hidden="1" customBuiltin="1"/>
    <cellStyle name="Accent5" xfId="3841" builtinId="45" hidden="1" customBuiltin="1"/>
    <cellStyle name="Accent5" xfId="3862" builtinId="45" hidden="1" customBuiltin="1"/>
    <cellStyle name="Accent5" xfId="3932" builtinId="45" hidden="1" customBuiltin="1"/>
    <cellStyle name="Accent5" xfId="3966" builtinId="45" hidden="1" customBuiltin="1"/>
    <cellStyle name="Accent5" xfId="3633" builtinId="45" hidden="1" customBuiltin="1"/>
    <cellStyle name="Accent5" xfId="3798" builtinId="45" hidden="1" customBuiltin="1"/>
    <cellStyle name="Accent5" xfId="3784" builtinId="45" hidden="1" customBuiltin="1"/>
    <cellStyle name="Accent5" xfId="2158" builtinId="45" hidden="1" customBuiltin="1"/>
    <cellStyle name="Accent5" xfId="1034" builtinId="45" hidden="1" customBuiltin="1"/>
    <cellStyle name="Accent5" xfId="23563" builtinId="45" hidden="1" customBuiltin="1"/>
    <cellStyle name="Accent5" xfId="84" builtinId="45" hidden="1" customBuiltin="1"/>
    <cellStyle name="Accent5" xfId="7230" builtinId="45" hidden="1" customBuiltin="1"/>
    <cellStyle name="Accent5" xfId="16437" builtinId="45" hidden="1" customBuiltin="1"/>
    <cellStyle name="Accent5" xfId="14753" builtinId="45" hidden="1" customBuiltin="1"/>
    <cellStyle name="Accent5" xfId="26245" builtinId="45" hidden="1" customBuiltin="1"/>
    <cellStyle name="Accent5" xfId="20109" builtinId="45" hidden="1" customBuiltin="1"/>
    <cellStyle name="Accent5" xfId="19440" builtinId="45" hidden="1" customBuiltin="1"/>
    <cellStyle name="Accent5" xfId="19002" builtinId="45" hidden="1" customBuiltin="1"/>
    <cellStyle name="Accent5" xfId="23670" builtinId="45" hidden="1" customBuiltin="1"/>
    <cellStyle name="Accent5" xfId="16552" builtinId="45" hidden="1" customBuiltin="1"/>
    <cellStyle name="Accent5" xfId="10418" builtinId="45" hidden="1" customBuiltin="1"/>
    <cellStyle name="Accent5" xfId="13622" builtinId="45" hidden="1" customBuiltin="1"/>
    <cellStyle name="Accent5" xfId="22085" builtinId="45" hidden="1" customBuiltin="1"/>
    <cellStyle name="Accent5" xfId="22110" builtinId="45" hidden="1" customBuiltin="1"/>
    <cellStyle name="Accent5" xfId="22135" builtinId="45" hidden="1" customBuiltin="1"/>
    <cellStyle name="Accent5" xfId="22159" builtinId="45" hidden="1" customBuiltin="1"/>
    <cellStyle name="Accent5" xfId="22189" builtinId="45" hidden="1" customBuiltin="1"/>
    <cellStyle name="Accent5" xfId="22227" builtinId="45" hidden="1" customBuiltin="1"/>
    <cellStyle name="Accent5" xfId="22257" builtinId="45" hidden="1" customBuiltin="1"/>
    <cellStyle name="Accent5" xfId="22288" builtinId="45" hidden="1" customBuiltin="1"/>
    <cellStyle name="Accent5" xfId="22318" builtinId="45" hidden="1" customBuiltin="1"/>
    <cellStyle name="Accent5" xfId="22261" builtinId="45" hidden="1" customBuiltin="1"/>
    <cellStyle name="Accent5" xfId="22187" builtinId="45" hidden="1" customBuiltin="1"/>
    <cellStyle name="Accent5" xfId="22363" builtinId="45" hidden="1" customBuiltin="1"/>
    <cellStyle name="Accent5" xfId="22388" builtinId="45" hidden="1" customBuiltin="1"/>
    <cellStyle name="Accent5" xfId="22434" builtinId="45" hidden="1" customBuiltin="1"/>
    <cellStyle name="Accent5" xfId="22455" builtinId="45" hidden="1" customBuiltin="1"/>
    <cellStyle name="Accent5" xfId="6244" builtinId="45" hidden="1" customBuiltin="1"/>
    <cellStyle name="Accent5" xfId="5428" builtinId="45" hidden="1" customBuiltin="1"/>
    <cellStyle name="Accent5" xfId="14044" builtinId="45" hidden="1" customBuiltin="1"/>
    <cellStyle name="Accent5" xfId="7749" builtinId="45" hidden="1" customBuiltin="1"/>
    <cellStyle name="Accent5" xfId="4515" builtinId="45" hidden="1" customBuiltin="1"/>
    <cellStyle name="Accent5" xfId="20054" builtinId="45" hidden="1" customBuiltin="1"/>
    <cellStyle name="Accent5" xfId="17328" builtinId="45" hidden="1" customBuiltin="1"/>
    <cellStyle name="Accent5" xfId="4186" builtinId="45" hidden="1" customBuiltin="1"/>
    <cellStyle name="Accent5" xfId="4334" builtinId="45" hidden="1" customBuiltin="1"/>
    <cellStyle name="Accent5" xfId="11679" builtinId="45" hidden="1" customBuiltin="1"/>
    <cellStyle name="Accent5" xfId="22149" builtinId="45" hidden="1" customBuiltin="1"/>
    <cellStyle name="Accent5" xfId="22463" builtinId="45" hidden="1" customBuiltin="1"/>
    <cellStyle name="Accent5" xfId="10618" builtinId="45" hidden="1" customBuiltin="1"/>
    <cellStyle name="Accent5" xfId="20050" builtinId="45" hidden="1" customBuiltin="1"/>
    <cellStyle name="Accent5" xfId="22488" builtinId="45" hidden="1" customBuiltin="1"/>
    <cellStyle name="Accent5" xfId="22527" builtinId="45" hidden="1" customBuiltin="1"/>
    <cellStyle name="Accent5" xfId="22564" builtinId="45" hidden="1" customBuiltin="1"/>
    <cellStyle name="Accent5" xfId="22599" builtinId="45" hidden="1" customBuiltin="1"/>
    <cellStyle name="Accent5" xfId="22661" builtinId="45" hidden="1" customBuiltin="1"/>
    <cellStyle name="Accent5" xfId="22693" builtinId="45" hidden="1" customBuiltin="1"/>
    <cellStyle name="Accent5" xfId="22759" builtinId="45" hidden="1" customBuiltin="1"/>
    <cellStyle name="Accent5" xfId="22790" builtinId="45" hidden="1" customBuiltin="1"/>
    <cellStyle name="Accent5" xfId="22699" builtinId="45" hidden="1" customBuiltin="1"/>
    <cellStyle name="Accent5" xfId="22614" builtinId="45" hidden="1" customBuiltin="1"/>
    <cellStyle name="Accent5" xfId="22814" builtinId="45" hidden="1" customBuiltin="1"/>
    <cellStyle name="Accent5" xfId="22849" builtinId="45" hidden="1" customBuiltin="1"/>
    <cellStyle name="Accent5" xfId="22885" builtinId="45" hidden="1" customBuiltin="1"/>
    <cellStyle name="Accent5" xfId="22919" builtinId="45" hidden="1" customBuiltin="1"/>
    <cellStyle name="Accent5" xfId="21555" builtinId="45" hidden="1" customBuiltin="1"/>
    <cellStyle name="Accent5" xfId="28339" builtinId="45" hidden="1" customBuiltin="1"/>
    <cellStyle name="Accent5" xfId="28257" builtinId="45" hidden="1" customBuiltin="1"/>
    <cellStyle name="Accent5" xfId="28375" builtinId="45" hidden="1" customBuiltin="1"/>
    <cellStyle name="Accent5" xfId="28396" builtinId="45" hidden="1" customBuiltin="1"/>
    <cellStyle name="Accent5" xfId="28438" builtinId="45" hidden="1" customBuiltin="1"/>
    <cellStyle name="Accent5" xfId="28083" builtinId="45" hidden="1" customBuiltin="1"/>
    <cellStyle name="Accent5" xfId="27478" builtinId="45" hidden="1" customBuiltin="1"/>
    <cellStyle name="Accent5" xfId="25556" builtinId="45" hidden="1" customBuiltin="1"/>
    <cellStyle name="Accent5" xfId="22411" builtinId="45" hidden="1" customBuiltin="1"/>
    <cellStyle name="Accent5" xfId="1184" builtinId="45" hidden="1" customBuiltin="1"/>
    <cellStyle name="Accent5" xfId="381" builtinId="45" hidden="1" customBuiltin="1"/>
    <cellStyle name="Accent5" xfId="469" builtinId="45" hidden="1" customBuiltin="1"/>
    <cellStyle name="Accent5" xfId="503" builtinId="45" hidden="1" customBuiltin="1"/>
    <cellStyle name="Accent5" xfId="539" builtinId="45" hidden="1" customBuiltin="1"/>
    <cellStyle name="Accent5" xfId="575" builtinId="45" hidden="1" customBuiltin="1"/>
    <cellStyle name="Accent5" xfId="609" builtinId="45" hidden="1" customBuiltin="1"/>
    <cellStyle name="Accent5" xfId="429" builtinId="45" hidden="1" customBuiltin="1"/>
    <cellStyle name="Accent5" xfId="694" builtinId="45" hidden="1" customBuiltin="1"/>
    <cellStyle name="Accent5" xfId="731" builtinId="45" hidden="1" customBuiltin="1"/>
    <cellStyle name="Accent5" xfId="204" builtinId="45" hidden="1" customBuiltin="1"/>
    <cellStyle name="Accent5" xfId="1467" builtinId="45" hidden="1" customBuiltin="1"/>
    <cellStyle name="Accent5" xfId="1376" builtinId="45" hidden="1" customBuiltin="1"/>
    <cellStyle name="Accent5" xfId="1291" builtinId="45" hidden="1" customBuiltin="1"/>
    <cellStyle name="Accent5" xfId="1491" builtinId="45" hidden="1" customBuiltin="1"/>
    <cellStyle name="Accent5" xfId="1526" builtinId="45" hidden="1" customBuiltin="1"/>
    <cellStyle name="Accent5" xfId="1596" builtinId="45" hidden="1" customBuiltin="1"/>
    <cellStyle name="Accent5" xfId="1743" builtinId="45" hidden="1" customBuiltin="1"/>
    <cellStyle name="Accent5" xfId="1764" builtinId="45" hidden="1" customBuiltin="1"/>
    <cellStyle name="Accent5" xfId="1786" builtinId="45" hidden="1" customBuiltin="1"/>
    <cellStyle name="Accent5" xfId="1808" builtinId="45" hidden="1" customBuiltin="1"/>
    <cellStyle name="Accent5" xfId="1829" builtinId="45" hidden="1" customBuiltin="1"/>
    <cellStyle name="Accent5" xfId="1854" builtinId="45" hidden="1" customBuiltin="1"/>
    <cellStyle name="Accent5" xfId="2033" builtinId="45" hidden="1" customBuiltin="1"/>
    <cellStyle name="Accent5" xfId="2077" builtinId="45" hidden="1" customBuiltin="1"/>
    <cellStyle name="Accent5" xfId="2099" builtinId="45" hidden="1" customBuiltin="1"/>
    <cellStyle name="Accent5" xfId="2005" builtinId="45" hidden="1" customBuiltin="1"/>
    <cellStyle name="Accent5" xfId="4003" builtinId="45" hidden="1" customBuiltin="1"/>
    <cellStyle name="Accent5" xfId="4040" builtinId="45" hidden="1" customBuiltin="1"/>
    <cellStyle name="Accent5" xfId="4074" builtinId="45" hidden="1" customBuiltin="1"/>
    <cellStyle name="Accent5" xfId="3163" builtinId="45" hidden="1" customBuiltin="1"/>
    <cellStyle name="Accent5" xfId="1254" builtinId="45" hidden="1" customBuiltin="1"/>
    <cellStyle name="Accent5" xfId="1293" builtinId="45" hidden="1" customBuiltin="1"/>
    <cellStyle name="Accent5" xfId="1338" builtinId="45" hidden="1" customBuiltin="1"/>
    <cellStyle name="Accent5" xfId="1404" builtinId="45" hidden="1" customBuiltin="1"/>
    <cellStyle name="Accent5" xfId="1436" builtinId="45" hidden="1" customBuiltin="1"/>
    <cellStyle name="Accent5" xfId="3820" builtinId="45" hidden="1" customBuiltin="1"/>
    <cellStyle name="Accent5" xfId="2298" builtinId="45" hidden="1" customBuiltin="1"/>
    <cellStyle name="Accent5" xfId="2323" builtinId="45" hidden="1" customBuiltin="1"/>
    <cellStyle name="Accent5" xfId="2345" builtinId="45" hidden="1" customBuiltin="1"/>
    <cellStyle name="Accent5" xfId="2366" builtinId="45" hidden="1" customBuiltin="1"/>
    <cellStyle name="Accent5" xfId="2377" builtinId="45" hidden="1" customBuiltin="1"/>
    <cellStyle name="Accent5" xfId="800" builtinId="45" hidden="1" customBuiltin="1"/>
    <cellStyle name="Accent5" xfId="700" builtinId="45" hidden="1" customBuiltin="1"/>
    <cellStyle name="Accent5" xfId="414" builtinId="45" hidden="1" customBuiltin="1"/>
    <cellStyle name="Accent5" xfId="825" builtinId="45" hidden="1" customBuiltin="1"/>
    <cellStyle name="Accent5" xfId="863" builtinId="45" hidden="1" customBuiltin="1"/>
    <cellStyle name="Accent5" xfId="934" builtinId="45" hidden="1" customBuiltin="1"/>
    <cellStyle name="Accent5" xfId="951" builtinId="45" hidden="1" customBuiltin="1"/>
    <cellStyle name="Accent5" xfId="996" builtinId="45" hidden="1" customBuiltin="1"/>
    <cellStyle name="Accent5" xfId="1028" builtinId="45" hidden="1" customBuiltin="1"/>
    <cellStyle name="Accent5" xfId="1062" builtinId="45" hidden="1" customBuiltin="1"/>
    <cellStyle name="Accent5" xfId="1094" builtinId="45" hidden="1" customBuiltin="1"/>
    <cellStyle name="Accent5" xfId="1125" builtinId="45" hidden="1" customBuiltin="1"/>
    <cellStyle name="Accent5" xfId="949" builtinId="45" hidden="1" customBuiltin="1"/>
    <cellStyle name="Accent5" xfId="25579" builtinId="45" hidden="1" customBuiltin="1"/>
    <cellStyle name="Accent5" xfId="25602" builtinId="45" hidden="1" customBuiltin="1"/>
    <cellStyle name="Accent5" xfId="25623" builtinId="45" hidden="1" customBuiltin="1"/>
    <cellStyle name="Accent5" xfId="23506" builtinId="45" hidden="1" customBuiltin="1"/>
    <cellStyle name="Accent5" xfId="2189" builtinId="45" hidden="1" customBuiltin="1"/>
    <cellStyle name="Accent5" xfId="2222" builtinId="45" hidden="1" customBuiltin="1"/>
    <cellStyle name="Accent5" xfId="2253" builtinId="45" hidden="1" customBuiltin="1"/>
    <cellStyle name="Accent5" xfId="2283" builtinId="45" hidden="1" customBuiltin="1"/>
    <cellStyle name="Accent5" xfId="2193" builtinId="45" hidden="1" customBuiltin="1"/>
    <cellStyle name="Accent5" xfId="1999" builtinId="45" hidden="1" customBuiltin="1"/>
    <cellStyle name="Accent5" xfId="25428" builtinId="45" hidden="1" customBuiltin="1"/>
    <cellStyle name="Accent5" xfId="25459" builtinId="45" hidden="1" customBuiltin="1"/>
    <cellStyle name="Accent5" xfId="25487" builtinId="45" hidden="1" customBuiltin="1"/>
    <cellStyle name="Accent5" xfId="25360" builtinId="45" hidden="1" customBuiltin="1"/>
    <cellStyle name="Accent5" xfId="25532" builtinId="45" hidden="1" customBuiltin="1"/>
    <cellStyle name="Accent5" xfId="25362" builtinId="45" hidden="1" customBuiltin="1"/>
    <cellStyle name="Accent5" xfId="25398" builtinId="45" hidden="1" customBuiltin="1"/>
    <cellStyle name="Accent5" xfId="25332" builtinId="45" hidden="1" customBuiltin="1"/>
    <cellStyle name="Accent5" xfId="25308" builtinId="45" hidden="1" customBuiltin="1"/>
    <cellStyle name="Accent5" xfId="1149" builtinId="45" hidden="1" customBuiltin="1"/>
    <cellStyle name="Accent5" xfId="2054" builtinId="45" hidden="1" customBuiltin="1"/>
    <cellStyle name="Accent5" xfId="28188" builtinId="45" hidden="1" customBuiltin="1"/>
    <cellStyle name="Accent5" xfId="5437" builtinId="45" hidden="1" customBuiltin="1"/>
    <cellStyle name="Accent5" xfId="3702" builtinId="45" hidden="1" customBuiltin="1"/>
    <cellStyle name="Accent5" xfId="26085" builtinId="45" hidden="1" customBuiltin="1"/>
    <cellStyle name="Accent5" xfId="24114" builtinId="45" hidden="1" customBuiltin="1"/>
    <cellStyle name="Accent5" xfId="14627" builtinId="45" hidden="1" customBuiltin="1"/>
    <cellStyle name="Accent5" xfId="8611" builtinId="45" hidden="1" customBuiltin="1"/>
    <cellStyle name="Accent5" xfId="13937" builtinId="45" hidden="1" customBuiltin="1"/>
    <cellStyle name="Accent5" xfId="10283" builtinId="45" hidden="1" customBuiltin="1"/>
    <cellStyle name="Accent5" xfId="17334" builtinId="45" hidden="1" customBuiltin="1"/>
    <cellStyle name="Accent5" xfId="21358" builtinId="45" hidden="1" customBuiltin="1"/>
    <cellStyle name="Accent5" xfId="18972" builtinId="45" hidden="1" customBuiltin="1"/>
    <cellStyle name="Accent5" xfId="13699" builtinId="45" hidden="1" customBuiltin="1"/>
    <cellStyle name="Accent5" xfId="4637" builtinId="45" hidden="1" customBuiltin="1"/>
    <cellStyle name="Accent5" xfId="11782" builtinId="45" hidden="1" customBuiltin="1"/>
    <cellStyle name="Accent5" xfId="11813" builtinId="45" hidden="1" customBuiltin="1"/>
    <cellStyle name="Accent5" xfId="11845" builtinId="45" hidden="1" customBuiltin="1"/>
    <cellStyle name="Accent5" xfId="11874" builtinId="45" hidden="1" customBuiltin="1"/>
    <cellStyle name="Accent5" xfId="11902" builtinId="45" hidden="1" customBuiltin="1"/>
    <cellStyle name="Accent5" xfId="11817" builtinId="45" hidden="1" customBuiltin="1"/>
    <cellStyle name="Accent5" xfId="11737" builtinId="45" hidden="1" customBuiltin="1"/>
    <cellStyle name="Accent5" xfId="11920" builtinId="45" hidden="1" customBuiltin="1"/>
    <cellStyle name="Accent5" xfId="11948" builtinId="45" hidden="1" customBuiltin="1"/>
    <cellStyle name="Accent5" xfId="12006" builtinId="45" hidden="1" customBuiltin="1"/>
    <cellStyle name="Accent5" xfId="12036" builtinId="45" hidden="1" customBuiltin="1"/>
    <cellStyle name="Accent5" xfId="9997" builtinId="45" hidden="1" customBuiltin="1"/>
    <cellStyle name="Accent5" xfId="10924" builtinId="45" hidden="1" customBuiltin="1"/>
    <cellStyle name="Accent5" xfId="7503" builtinId="45" hidden="1" customBuiltin="1"/>
    <cellStyle name="Accent5" xfId="4538" builtinId="45" hidden="1" customBuiltin="1"/>
    <cellStyle name="Accent5" xfId="10914" builtinId="45" hidden="1" customBuiltin="1"/>
    <cellStyle name="Accent5" xfId="10907" builtinId="45" hidden="1" customBuiltin="1"/>
    <cellStyle name="Accent5" xfId="12181" builtinId="45" hidden="1" customBuiltin="1"/>
    <cellStyle name="Accent5" xfId="12225" builtinId="45" hidden="1" customBuiltin="1"/>
    <cellStyle name="Accent5" xfId="12246" builtinId="45" hidden="1" customBuiltin="1"/>
    <cellStyle name="Accent5" xfId="12267" builtinId="45" hidden="1" customBuiltin="1"/>
    <cellStyle name="Accent5" xfId="12153" builtinId="45" hidden="1" customBuiltin="1"/>
    <cellStyle name="Accent5" xfId="12310" builtinId="45" hidden="1" customBuiltin="1"/>
    <cellStyle name="Accent5" xfId="12376" builtinId="45" hidden="1" customBuiltin="1"/>
    <cellStyle name="Accent5" xfId="12407" builtinId="45" hidden="1" customBuiltin="1"/>
    <cellStyle name="Accent5" xfId="12439" builtinId="45" hidden="1" customBuiltin="1"/>
    <cellStyle name="Accent5" xfId="12459" builtinId="45" hidden="1" customBuiltin="1"/>
    <cellStyle name="Accent5" xfId="12491" builtinId="45" hidden="1" customBuiltin="1"/>
    <cellStyle name="Accent5" xfId="12517" builtinId="45" hidden="1" customBuiltin="1"/>
    <cellStyle name="Accent5" xfId="12543" builtinId="45" hidden="1" customBuiltin="1"/>
    <cellStyle name="Accent5" xfId="12553" builtinId="45" hidden="1" customBuiltin="1"/>
    <cellStyle name="Accent5" xfId="12623" builtinId="45" hidden="1" customBuiltin="1"/>
    <cellStyle name="Accent5" xfId="12655" builtinId="45" hidden="1" customBuiltin="1"/>
    <cellStyle name="Accent5" xfId="12683" builtinId="45" hidden="1" customBuiltin="1"/>
    <cellStyle name="Accent5" xfId="12711" builtinId="45" hidden="1" customBuiltin="1"/>
    <cellStyle name="Accent5" xfId="12627" builtinId="45" hidden="1" customBuiltin="1"/>
    <cellStyle name="Accent5" xfId="12551" builtinId="45" hidden="1" customBuiltin="1"/>
    <cellStyle name="Accent5" xfId="12730" builtinId="45" hidden="1" customBuiltin="1"/>
    <cellStyle name="Accent5" xfId="12593" builtinId="45" hidden="1" customBuiltin="1"/>
    <cellStyle name="Accent5" xfId="28224" builtinId="45" hidden="1" customBuiltin="1"/>
    <cellStyle name="Accent5" xfId="26653" builtinId="45" hidden="1" customBuiltin="1"/>
    <cellStyle name="Accent5" xfId="5883" builtinId="45" hidden="1" customBuiltin="1"/>
    <cellStyle name="Accent5" xfId="20764" builtinId="45" hidden="1" customBuiltin="1"/>
    <cellStyle name="Accent5" xfId="20794" builtinId="45" hidden="1" customBuiltin="1"/>
    <cellStyle name="Accent5" xfId="20821" builtinId="45" hidden="1" customBuiltin="1"/>
    <cellStyle name="Accent5" xfId="20857" builtinId="45" hidden="1" customBuiltin="1"/>
    <cellStyle name="Accent5" xfId="20895" builtinId="45" hidden="1" customBuiltin="1"/>
    <cellStyle name="Accent5" xfId="3442" builtinId="45" hidden="1" customBuiltin="1"/>
    <cellStyle name="Accent5" xfId="26774" builtinId="45" hidden="1" customBuiltin="1"/>
    <cellStyle name="Accent5" xfId="26659" builtinId="45" hidden="1" customBuiltin="1"/>
    <cellStyle name="Accent5" xfId="26843" builtinId="45" hidden="1" customBuiltin="1"/>
    <cellStyle name="Accent5" xfId="26876" builtinId="45" hidden="1" customBuiltin="1"/>
    <cellStyle name="Accent5" xfId="26708" builtinId="45" hidden="1" customBuiltin="1"/>
    <cellStyle name="Accent5" xfId="26731" builtinId="45" hidden="1" customBuiltin="1"/>
    <cellStyle name="Accent5" xfId="26508" builtinId="45" hidden="1" customBuiltin="1"/>
    <cellStyle name="Accent5" xfId="27521" builtinId="45" hidden="1" customBuiltin="1"/>
    <cellStyle name="Accent5" xfId="27968" builtinId="45" hidden="1" customBuiltin="1"/>
    <cellStyle name="Accent5" xfId="28417" builtinId="45" hidden="1" customBuiltin="1"/>
    <cellStyle name="Accent5" xfId="21874" builtinId="45" hidden="1" customBuiltin="1"/>
    <cellStyle name="Accent5" xfId="21878" builtinId="45" hidden="1" customBuiltin="1"/>
    <cellStyle name="Accent5" xfId="21103" builtinId="45" hidden="1" customBuiltin="1"/>
    <cellStyle name="Accent5" xfId="12147" builtinId="45" hidden="1" customBuiltin="1"/>
    <cellStyle name="Accent5" xfId="11681" builtinId="45" hidden="1" customBuiltin="1"/>
    <cellStyle name="Accent5" xfId="3227" builtinId="45" hidden="1" customBuiltin="1"/>
    <cellStyle name="Accent5" xfId="2500" builtinId="45" hidden="1" customBuiltin="1"/>
    <cellStyle name="Accent5" xfId="10383" builtinId="45" hidden="1" customBuiltin="1"/>
    <cellStyle name="Accent5" xfId="20437" builtinId="45" hidden="1" customBuiltin="1"/>
    <cellStyle name="Accent5" xfId="17576" builtinId="45" hidden="1" customBuiltin="1"/>
    <cellStyle name="Accent5" xfId="18286" builtinId="45" hidden="1" customBuiltin="1"/>
    <cellStyle name="Accent5" xfId="8852" builtinId="45" hidden="1" customBuiltin="1"/>
    <cellStyle name="Accent5" xfId="8759" builtinId="45" hidden="1" customBuiltin="1"/>
    <cellStyle name="Accent5" xfId="8546" builtinId="45" hidden="1" customBuiltin="1"/>
    <cellStyle name="Accent5" xfId="8870" builtinId="45" hidden="1" customBuiltin="1"/>
    <cellStyle name="Accent5" xfId="8898" builtinId="45" hidden="1" customBuiltin="1"/>
    <cellStyle name="Accent5" xfId="8921" builtinId="45" hidden="1" customBuiltin="1"/>
    <cellStyle name="Accent5" xfId="8944" builtinId="45" hidden="1" customBuiltin="1"/>
    <cellStyle name="Accent5" xfId="8957" builtinId="45" hidden="1" customBuiltin="1"/>
    <cellStyle name="Accent5" xfId="8995" builtinId="45" hidden="1" customBuiltin="1"/>
    <cellStyle name="Accent5" xfId="9060" builtinId="45" hidden="1" customBuiltin="1"/>
    <cellStyle name="Accent5" xfId="9088" builtinId="45" hidden="1" customBuiltin="1"/>
    <cellStyle name="Accent5" xfId="9116" builtinId="45" hidden="1" customBuiltin="1"/>
    <cellStyle name="Accent5" xfId="9030" builtinId="45" hidden="1" customBuiltin="1"/>
    <cellStyle name="Accent5" xfId="9135" builtinId="45" hidden="1" customBuiltin="1"/>
    <cellStyle name="Accent5" xfId="9160" builtinId="45" hidden="1" customBuiltin="1"/>
    <cellStyle name="Accent5" xfId="9210" builtinId="45" hidden="1" customBuiltin="1"/>
    <cellStyle name="Accent5" xfId="9280" builtinId="45" hidden="1" customBuiltin="1"/>
    <cellStyle name="Accent5" xfId="9311" builtinId="45" hidden="1" customBuiltin="1"/>
    <cellStyle name="Accent5" xfId="9344" builtinId="45" hidden="1" customBuiltin="1"/>
    <cellStyle name="Accent5" xfId="9373" builtinId="45" hidden="1" customBuiltin="1"/>
    <cellStyle name="Accent5" xfId="9316" builtinId="45" hidden="1" customBuiltin="1"/>
    <cellStyle name="Accent5" xfId="9240" builtinId="45" hidden="1" customBuiltin="1"/>
    <cellStyle name="Accent5" xfId="9419" builtinId="45" hidden="1" customBuiltin="1"/>
    <cellStyle name="Accent5" xfId="9469" builtinId="45" hidden="1" customBuiltin="1"/>
    <cellStyle name="Accent5" xfId="9492" builtinId="45" hidden="1" customBuiltin="1"/>
    <cellStyle name="Accent5" xfId="9523" builtinId="45" hidden="1" customBuiltin="1"/>
    <cellStyle name="Accent5" xfId="8322" builtinId="45" hidden="1" customBuiltin="1"/>
    <cellStyle name="Accent5" xfId="8459" builtinId="45" hidden="1" customBuiltin="1"/>
    <cellStyle name="Accent5" xfId="8209" builtinId="45" hidden="1" customBuiltin="1"/>
    <cellStyle name="Accent5" xfId="8303" builtinId="45" hidden="1" customBuiltin="1"/>
    <cellStyle name="Accent5" xfId="8435" builtinId="45" hidden="1" customBuiltin="1"/>
    <cellStyle name="Accent5" xfId="8423" builtinId="45" hidden="1" customBuiltin="1"/>
    <cellStyle name="Accent5" xfId="9682" builtinId="45" hidden="1" customBuiltin="1"/>
    <cellStyle name="Accent5" xfId="9726" builtinId="45" hidden="1" customBuiltin="1"/>
    <cellStyle name="Accent5" xfId="9747" builtinId="45" hidden="1" customBuiltin="1"/>
    <cellStyle name="Accent5" xfId="9654" builtinId="45" hidden="1" customBuiltin="1"/>
    <cellStyle name="Accent5" xfId="9807" builtinId="45" hidden="1" customBuiltin="1"/>
    <cellStyle name="Accent5" xfId="9839" builtinId="45" hidden="1" customBuiltin="1"/>
    <cellStyle name="Accent5" xfId="9873" builtinId="45" hidden="1" customBuiltin="1"/>
    <cellStyle name="Accent5" xfId="9904" builtinId="45" hidden="1" customBuiltin="1"/>
    <cellStyle name="Accent5" xfId="9935" builtinId="45" hidden="1" customBuiltin="1"/>
    <cellStyle name="Accent5" xfId="9843" builtinId="45" hidden="1" customBuiltin="1"/>
    <cellStyle name="Accent5" xfId="9648" builtinId="45" hidden="1" customBuiltin="1"/>
    <cellStyle name="Accent5" xfId="7361" builtinId="45" hidden="1" customBuiltin="1"/>
    <cellStyle name="Accent5" xfId="15121" builtinId="45" hidden="1" customBuiltin="1"/>
    <cellStyle name="Accent5" xfId="15028" builtinId="45" hidden="1" customBuiltin="1"/>
    <cellStyle name="Accent5" xfId="15166" builtinId="45" hidden="1" customBuiltin="1"/>
    <cellStyle name="Accent5" xfId="15189" builtinId="45" hidden="1" customBuiltin="1"/>
    <cellStyle name="Accent5" xfId="15224" builtinId="45" hidden="1" customBuiltin="1"/>
    <cellStyle name="Accent5" xfId="15259" builtinId="45" hidden="1" customBuiltin="1"/>
    <cellStyle name="Accent5" xfId="15289" builtinId="45" hidden="1" customBuiltin="1"/>
    <cellStyle name="Accent5" xfId="8955" builtinId="45" hidden="1" customBuiltin="1"/>
    <cellStyle name="Accent5" xfId="28055" builtinId="45" hidden="1" customBuiltin="1"/>
    <cellStyle name="Accent5" xfId="28001" builtinId="45" hidden="1" customBuiltin="1"/>
    <cellStyle name="Accent5" xfId="27932" builtinId="45" hidden="1" customBuiltin="1"/>
    <cellStyle name="Accent5" xfId="28097" builtinId="45" hidden="1" customBuiltin="1"/>
    <cellStyle name="Accent5" xfId="28119" builtinId="45" hidden="1" customBuiltin="1"/>
    <cellStyle name="Accent5" xfId="28140" builtinId="45" hidden="1" customBuiltin="1"/>
    <cellStyle name="Accent5" xfId="28161" builtinId="45" hidden="1" customBuiltin="1"/>
    <cellStyle name="Accent5" xfId="28190" builtinId="45" hidden="1" customBuiltin="1"/>
    <cellStyle name="Accent5" xfId="28253" builtinId="45" hidden="1" customBuiltin="1"/>
    <cellStyle name="Accent5" xfId="28284" builtinId="45" hidden="1" customBuiltin="1"/>
    <cellStyle name="Accent5" xfId="28311" builtinId="45" hidden="1" customBuiltin="1"/>
    <cellStyle name="Accent5" xfId="27126" builtinId="45" hidden="1" customBuiltin="1"/>
    <cellStyle name="Accent5" xfId="27154" builtinId="45" hidden="1" customBuiltin="1"/>
    <cellStyle name="Accent5" xfId="27182" builtinId="45" hidden="1" customBuiltin="1"/>
    <cellStyle name="Accent5" xfId="27099" builtinId="45" hidden="1" customBuiltin="1"/>
    <cellStyle name="Accent5" xfId="27029" builtinId="45" hidden="1" customBuiltin="1"/>
    <cellStyle name="Accent5" xfId="27218" builtinId="45" hidden="1" customBuiltin="1"/>
    <cellStyle name="Accent5" xfId="27261" builtinId="45" hidden="1" customBuiltin="1"/>
    <cellStyle name="Accent5" xfId="27291" builtinId="45" hidden="1" customBuiltin="1"/>
    <cellStyle name="Accent5" xfId="27326" builtinId="45" hidden="1" customBuiltin="1"/>
    <cellStyle name="Accent5" xfId="27355" builtinId="45" hidden="1" customBuiltin="1"/>
    <cellStyle name="Accent5" xfId="27386" builtinId="45" hidden="1" customBuiltin="1"/>
    <cellStyle name="Accent5" xfId="27414" builtinId="45" hidden="1" customBuiltin="1"/>
    <cellStyle name="Accent5" xfId="27442" builtinId="45" hidden="1" customBuiltin="1"/>
    <cellStyle name="Accent5" xfId="27289" builtinId="45" hidden="1" customBuiltin="1"/>
    <cellStyle name="Accent5" xfId="27456" builtinId="45" hidden="1" customBuiltin="1"/>
    <cellStyle name="Accent5" xfId="27500" builtinId="45" hidden="1" customBuiltin="1"/>
    <cellStyle name="Accent5" xfId="26907" builtinId="45" hidden="1" customBuiltin="1"/>
    <cellStyle name="Accent5" xfId="26937" builtinId="45" hidden="1" customBuiltin="1"/>
    <cellStyle name="Accent5" xfId="26847" builtinId="45" hidden="1" customBuiltin="1"/>
    <cellStyle name="Accent5" xfId="26952" builtinId="45" hidden="1" customBuiltin="1"/>
    <cellStyle name="Accent5" xfId="26977" builtinId="45" hidden="1" customBuiltin="1"/>
    <cellStyle name="Accent5" xfId="26999" builtinId="45" hidden="1" customBuiltin="1"/>
    <cellStyle name="Accent5" xfId="27020" builtinId="45" hidden="1" customBuiltin="1"/>
    <cellStyle name="Accent5" xfId="27066" builtinId="45" hidden="1" customBuiltin="1"/>
    <cellStyle name="Accent5" xfId="27095" builtinId="45" hidden="1" customBuiltin="1"/>
    <cellStyle name="Accent5" xfId="26753" builtinId="45" hidden="1" customBuiltin="1"/>
    <cellStyle name="Accent5" xfId="26587" builtinId="45" hidden="1" customBuiltin="1"/>
    <cellStyle name="Accent5" xfId="27595" builtinId="45" hidden="1" customBuiltin="1"/>
    <cellStyle name="Accent5" xfId="27616" builtinId="45" hidden="1" customBuiltin="1"/>
    <cellStyle name="Accent5" xfId="27639" builtinId="45" hidden="1" customBuiltin="1"/>
    <cellStyle name="Accent5" xfId="27660" builtinId="45" hidden="1" customBuiltin="1"/>
    <cellStyle name="Accent5" xfId="27568" builtinId="45" hidden="1" customBuiltin="1"/>
    <cellStyle name="Accent5" xfId="27718" builtinId="45" hidden="1" customBuiltin="1"/>
    <cellStyle name="Accent5" xfId="27749" builtinId="45" hidden="1" customBuiltin="1"/>
    <cellStyle name="Accent5" xfId="27782" builtinId="45" hidden="1" customBuiltin="1"/>
    <cellStyle name="Accent5" xfId="27812" builtinId="45" hidden="1" customBuiltin="1"/>
    <cellStyle name="Accent5" xfId="27753" builtinId="45" hidden="1" customBuiltin="1"/>
    <cellStyle name="Accent5" xfId="27563" builtinId="45" hidden="1" customBuiltin="1"/>
    <cellStyle name="Accent5" xfId="27857" builtinId="45" hidden="1" customBuiltin="1"/>
    <cellStyle name="Accent5" xfId="27882" builtinId="45" hidden="1" customBuiltin="1"/>
    <cellStyle name="Accent5" xfId="27903" builtinId="45" hidden="1" customBuiltin="1"/>
    <cellStyle name="Accent5" xfId="27924" builtinId="45" hidden="1" customBuiltin="1"/>
    <cellStyle name="Accent5" xfId="27934" builtinId="45" hidden="1" customBuiltin="1"/>
    <cellStyle name="Accent5" xfId="27997" builtinId="45" hidden="1" customBuiltin="1"/>
    <cellStyle name="Accent5" xfId="11515" builtinId="45" hidden="1" customBuiltin="1"/>
    <cellStyle name="Accent5" xfId="11547" builtinId="45" hidden="1" customBuiltin="1"/>
    <cellStyle name="Accent5" xfId="11577" builtinId="45" hidden="1" customBuiltin="1"/>
    <cellStyle name="Accent5" xfId="4084" builtinId="45" hidden="1" customBuiltin="1"/>
    <cellStyle name="Accent5" xfId="27542" builtinId="45" hidden="1" customBuiltin="1"/>
    <cellStyle name="Accent5" xfId="26560" builtinId="45" hidden="1" customBuiltin="1"/>
    <cellStyle name="Accent5" xfId="26602" builtinId="45" hidden="1" customBuiltin="1"/>
    <cellStyle name="Accent5" xfId="26557" builtinId="45" hidden="1" customBuiltin="1"/>
    <cellStyle name="Accent5" xfId="26594" builtinId="45" hidden="1" customBuiltin="1"/>
    <cellStyle name="Accent5" xfId="10986" builtinId="45" hidden="1" customBuiltin="1"/>
    <cellStyle name="Accent5" xfId="11340" builtinId="45" hidden="1" customBuiltin="1"/>
    <cellStyle name="Accent5" xfId="11373" builtinId="45" hidden="1" customBuiltin="1"/>
    <cellStyle name="Accent5" xfId="11441" builtinId="45" hidden="1" customBuiltin="1"/>
    <cellStyle name="Accent5" xfId="11484" builtinId="45" hidden="1" customBuiltin="1"/>
    <cellStyle name="Accent5" xfId="11320" builtinId="45" hidden="1" customBuiltin="1"/>
    <cellStyle name="Accent5" xfId="11224" builtinId="45" hidden="1" customBuiltin="1"/>
    <cellStyle name="Accent5" xfId="11290" builtinId="45" hidden="1" customBuiltin="1"/>
    <cellStyle name="Accent5" xfId="11255" builtinId="45" hidden="1" customBuiltin="1"/>
    <cellStyle name="Accent5" xfId="28028" builtinId="45" hidden="1" customBuiltin="1"/>
    <cellStyle name="Accent5" xfId="27359" builtinId="45" hidden="1" customBuiltin="1"/>
    <cellStyle name="Accent5" xfId="14817" builtinId="45" hidden="1" customBuiltin="1"/>
    <cellStyle name="Accent5" xfId="9186" builtinId="45" hidden="1" customBuiltin="1"/>
    <cellStyle name="Accent5" xfId="26687" builtinId="45" hidden="1" customBuiltin="1"/>
    <cellStyle name="Accent5" xfId="12342" builtinId="45" hidden="1" customBuiltin="1"/>
    <cellStyle name="Accent5" xfId="7567" builtinId="45" hidden="1" customBuiltin="1"/>
    <cellStyle name="Accent5" xfId="1903" builtinId="45" hidden="1" customBuiltin="1"/>
    <cellStyle name="Accent5" xfId="16223" builtinId="45" hidden="1" customBuiltin="1"/>
    <cellStyle name="Accent5" xfId="15420" builtinId="45" hidden="1" customBuiltin="1"/>
    <cellStyle name="Accent5" xfId="23570" builtinId="45" hidden="1" customBuiltin="1"/>
    <cellStyle name="Accent5" xfId="346" builtinId="45" hidden="1" customBuiltin="1"/>
    <cellStyle name="Accent5" xfId="7040" builtinId="45" hidden="1" customBuiltin="1"/>
    <cellStyle name="Accent5" xfId="2472" builtinId="45" hidden="1" customBuiltin="1"/>
    <cellStyle name="Accent5" xfId="18330" builtinId="45" hidden="1" customBuiltin="1"/>
    <cellStyle name="Accent5" xfId="17578" builtinId="45" hidden="1" customBuiltin="1"/>
    <cellStyle name="Accent5" xfId="13989" builtinId="45" hidden="1" customBuiltin="1"/>
    <cellStyle name="Accent5" xfId="6232" builtinId="45" hidden="1" customBuiltin="1"/>
    <cellStyle name="Accent5" xfId="9033" builtinId="45" hidden="1" customBuiltin="1"/>
    <cellStyle name="Accent5" xfId="14191" builtinId="45" hidden="1" customBuiltin="1"/>
    <cellStyle name="Accent5" xfId="4597" builtinId="45" hidden="1" customBuiltin="1"/>
    <cellStyle name="Accent5" xfId="10861" builtinId="45" hidden="1" customBuiltin="1"/>
    <cellStyle name="Accent5" xfId="4295" builtinId="45" hidden="1" customBuiltin="1"/>
    <cellStyle name="Accent5" xfId="7956" builtinId="45" hidden="1" customBuiltin="1"/>
    <cellStyle name="Accent5" xfId="6123" builtinId="45" hidden="1" customBuiltin="1"/>
    <cellStyle name="Accent5" xfId="5266" builtinId="45" hidden="1" customBuiltin="1"/>
    <cellStyle name="Accent5" xfId="5880" builtinId="45" hidden="1" customBuiltin="1"/>
    <cellStyle name="Accent5" xfId="14022" builtinId="45" hidden="1" customBuiltin="1"/>
    <cellStyle name="Accent5" xfId="16933" builtinId="45" hidden="1" customBuiltin="1"/>
    <cellStyle name="Accent5" xfId="14020" builtinId="45" hidden="1" customBuiltin="1"/>
    <cellStyle name="Accent5" xfId="14465" builtinId="45" hidden="1" customBuiltin="1"/>
    <cellStyle name="Accent5" xfId="17041" builtinId="45" hidden="1" customBuiltin="1"/>
    <cellStyle name="Accent5" xfId="14655" builtinId="45" hidden="1" customBuiltin="1"/>
    <cellStyle name="Accent5" xfId="14521" builtinId="45" hidden="1" customBuiltin="1"/>
    <cellStyle name="Accent5" xfId="6226" builtinId="45" hidden="1" customBuiltin="1"/>
    <cellStyle name="Accent5" xfId="16855" builtinId="45" hidden="1" customBuiltin="1"/>
    <cellStyle name="Accent5" xfId="14064" builtinId="45" hidden="1" customBuiltin="1"/>
    <cellStyle name="Accent5" xfId="5622" builtinId="45" hidden="1" customBuiltin="1"/>
    <cellStyle name="Accent5" xfId="7631" builtinId="45" hidden="1" customBuiltin="1"/>
    <cellStyle name="Accent5" xfId="11908" builtinId="45" hidden="1" customBuiltin="1"/>
    <cellStyle name="Accent5" xfId="4232" builtinId="45" hidden="1" customBuiltin="1"/>
    <cellStyle name="Accent5" xfId="10845" builtinId="45" hidden="1" customBuiltin="1"/>
    <cellStyle name="Accent5" xfId="4707" builtinId="45" hidden="1" customBuiltin="1"/>
    <cellStyle name="Accent5" xfId="8403" builtinId="45" hidden="1" customBuiltin="1"/>
    <cellStyle name="Accent5" xfId="8374" builtinId="45" hidden="1" customBuiltin="1"/>
    <cellStyle name="Accent5" xfId="10873" builtinId="45" hidden="1" customBuiltin="1"/>
    <cellStyle name="Accent5" xfId="5083" builtinId="45" hidden="1" customBuiltin="1"/>
    <cellStyle name="Accent5" xfId="5531" builtinId="45" hidden="1" customBuiltin="1"/>
    <cellStyle name="Accent5" xfId="6253" builtinId="45" hidden="1" customBuiltin="1"/>
    <cellStyle name="Accent5" xfId="14883" builtinId="45" hidden="1" customBuiltin="1"/>
    <cellStyle name="Accent5" xfId="10810" builtinId="45" hidden="1" customBuiltin="1"/>
    <cellStyle name="Accent5" xfId="16248" builtinId="45" hidden="1" customBuiltin="1"/>
    <cellStyle name="Accent5" xfId="8512" builtinId="45" hidden="1" customBuiltin="1"/>
    <cellStyle name="Accent5" xfId="8326" builtinId="45" hidden="1" customBuiltin="1"/>
    <cellStyle name="Accent5" xfId="14993" builtinId="45" hidden="1" customBuiltin="1"/>
    <cellStyle name="Accent5" xfId="13049" builtinId="45" hidden="1" customBuiltin="1"/>
    <cellStyle name="Accent5" xfId="11606" builtinId="45" hidden="1" customBuiltin="1"/>
    <cellStyle name="Accent5" xfId="6401" builtinId="45" hidden="1" customBuiltin="1"/>
    <cellStyle name="Accent5" xfId="6425" builtinId="45" hidden="1" customBuiltin="1"/>
    <cellStyle name="Accent5" xfId="6453" builtinId="45" hidden="1" customBuiltin="1"/>
    <cellStyle name="Accent5" xfId="6499" builtinId="45" hidden="1" customBuiltin="1"/>
    <cellStyle name="Accent5" xfId="6367" builtinId="45" hidden="1" customBuiltin="1"/>
    <cellStyle name="Accent5" xfId="26216" builtinId="45" hidden="1" customBuiltin="1"/>
    <cellStyle name="Accent5" xfId="12916" builtinId="45" hidden="1" customBuiltin="1"/>
    <cellStyle name="Accent5" xfId="12947" builtinId="45" hidden="1" customBuiltin="1"/>
    <cellStyle name="Accent5" xfId="12975" builtinId="45" hidden="1" customBuiltin="1"/>
    <cellStyle name="Accent5" xfId="13003" builtinId="45" hidden="1" customBuiltin="1"/>
    <cellStyle name="Accent5" xfId="12816" builtinId="45" hidden="1" customBuiltin="1"/>
    <cellStyle name="Accent5" xfId="12846" builtinId="45" hidden="1" customBuiltin="1"/>
    <cellStyle name="Accent5" xfId="12758" builtinId="45" hidden="1" customBuiltin="1"/>
    <cellStyle name="Accent5" xfId="13280" builtinId="45" hidden="1" customBuiltin="1"/>
    <cellStyle name="Accent5" xfId="14345" builtinId="45" hidden="1" customBuiltin="1"/>
    <cellStyle name="Accent5" xfId="15212" builtinId="45" hidden="1" customBuiltin="1"/>
    <cellStyle name="Accent5" xfId="9401" builtinId="45" hidden="1" customBuiltin="1"/>
    <cellStyle name="Accent5" xfId="8608" builtinId="45" hidden="1" customBuiltin="1"/>
    <cellStyle name="Accent5" xfId="6789" builtinId="45" hidden="1" customBuiltin="1"/>
    <cellStyle name="Accent5" xfId="5940" builtinId="45" hidden="1" customBuiltin="1"/>
    <cellStyle name="Accent5" xfId="14136" builtinId="45" hidden="1" customBuiltin="1"/>
    <cellStyle name="Accent5" xfId="25925" builtinId="45" hidden="1" customBuiltin="1"/>
    <cellStyle name="Accent5" xfId="25432" builtinId="45" hidden="1" customBuiltin="1"/>
    <cellStyle name="Accent5" xfId="24759" builtinId="45" hidden="1" customBuiltin="1"/>
    <cellStyle name="Accent5" xfId="3883" builtinId="45" hidden="1" customBuiltin="1"/>
    <cellStyle name="Accent5" xfId="899" builtinId="45" hidden="1" customBuiltin="1"/>
    <cellStyle name="Accent5" xfId="1562" builtinId="45" hidden="1" customBuiltin="1"/>
    <cellStyle name="Accent5" xfId="22958" builtinId="45" hidden="1" customBuiltin="1"/>
    <cellStyle name="Accent5" xfId="23003" builtinId="45" hidden="1" customBuiltin="1"/>
    <cellStyle name="Accent5" xfId="23035" builtinId="45" hidden="1" customBuiltin="1"/>
    <cellStyle name="Accent5" xfId="23069" builtinId="45" hidden="1" customBuiltin="1"/>
    <cellStyle name="Accent5" xfId="23101" builtinId="45" hidden="1" customBuiltin="1"/>
    <cellStyle name="Accent5" xfId="23132" builtinId="45" hidden="1" customBuiltin="1"/>
    <cellStyle name="Accent5" xfId="23041" builtinId="45" hidden="1" customBuiltin="1"/>
    <cellStyle name="Accent5" xfId="22956" builtinId="45" hidden="1" customBuiltin="1"/>
    <cellStyle name="Accent5" xfId="23156" builtinId="45" hidden="1" customBuiltin="1"/>
    <cellStyle name="Accent5" xfId="23227" builtinId="45" hidden="1" customBuiltin="1"/>
    <cellStyle name="Accent5" xfId="23261" builtinId="45" hidden="1" customBuiltin="1"/>
    <cellStyle name="Accent5" xfId="23290" builtinId="45" hidden="1" customBuiltin="1"/>
    <cellStyle name="Accent5" xfId="23356" builtinId="45" hidden="1" customBuiltin="1"/>
    <cellStyle name="Accent5" xfId="23400" builtinId="45" hidden="1" customBuiltin="1"/>
    <cellStyle name="Accent5" xfId="23422" builtinId="45" hidden="1" customBuiltin="1"/>
    <cellStyle name="Accent5" xfId="23474" builtinId="45" hidden="1" customBuiltin="1"/>
    <cellStyle name="Accent5" xfId="23692" builtinId="45" hidden="1" customBuiltin="1"/>
    <cellStyle name="Accent5" xfId="23720" builtinId="45" hidden="1" customBuiltin="1"/>
    <cellStyle name="Accent5" xfId="23746" builtinId="45" hidden="1" customBuiltin="1"/>
    <cellStyle name="Accent5" xfId="23770" builtinId="45" hidden="1" customBuiltin="1"/>
    <cellStyle name="Accent5" xfId="23812" builtinId="45" hidden="1" customBuiltin="1"/>
    <cellStyle name="Accent5" xfId="23845" builtinId="45" hidden="1" customBuiltin="1"/>
    <cellStyle name="Accent5" xfId="23878" builtinId="45" hidden="1" customBuiltin="1"/>
    <cellStyle name="Accent5" xfId="23911" builtinId="45" hidden="1" customBuiltin="1"/>
    <cellStyle name="Accent5" xfId="23941" builtinId="45" hidden="1" customBuiltin="1"/>
    <cellStyle name="Accent5" xfId="23849" builtinId="45" hidden="1" customBuiltin="1"/>
    <cellStyle name="Accent5" xfId="23632" builtinId="45" hidden="1" customBuiltin="1"/>
    <cellStyle name="Accent5" xfId="23958" builtinId="45" hidden="1" customBuiltin="1"/>
    <cellStyle name="Accent5" xfId="23987" builtinId="45" hidden="1" customBuiltin="1"/>
    <cellStyle name="Accent5" xfId="24013" builtinId="45" hidden="1" customBuiltin="1"/>
    <cellStyle name="Accent5" xfId="24036" builtinId="45" hidden="1" customBuiltin="1"/>
    <cellStyle name="Accent5" xfId="24084" builtinId="45" hidden="1" customBuiltin="1"/>
    <cellStyle name="Accent5" xfId="24145" builtinId="45" hidden="1" customBuiltin="1"/>
    <cellStyle name="Accent5" xfId="24174" builtinId="45" hidden="1" customBuiltin="1"/>
    <cellStyle name="Accent5" xfId="24118" builtinId="45" hidden="1" customBuiltin="1"/>
    <cellStyle name="Accent5" xfId="24046" builtinId="45" hidden="1" customBuiltin="1"/>
    <cellStyle name="Accent5" xfId="24219" builtinId="45" hidden="1" customBuiltin="1"/>
    <cellStyle name="Accent5" xfId="24243" builtinId="45" hidden="1" customBuiltin="1"/>
    <cellStyle name="Accent5" xfId="24048" builtinId="45" hidden="1" customBuiltin="1"/>
    <cellStyle name="Accent5" xfId="15660" builtinId="45" hidden="1" customBuiltin="1"/>
    <cellStyle name="Accent5" xfId="26538" builtinId="45" hidden="1" customBuiltin="1"/>
    <cellStyle name="Accent5" xfId="15378" builtinId="45" hidden="1" customBuiltin="1"/>
    <cellStyle name="Accent5" xfId="5924" builtinId="45" hidden="1" customBuiltin="1"/>
    <cellStyle name="Accent5" xfId="10314" builtinId="45" hidden="1" customBuiltin="1"/>
    <cellStyle name="Accent5" xfId="9768" builtinId="45" hidden="1" customBuiltin="1"/>
    <cellStyle name="Accent5" xfId="9026" builtinId="45" hidden="1" customBuiltin="1"/>
    <cellStyle name="Accent5" xfId="7269" builtinId="45" hidden="1" customBuiltin="1"/>
    <cellStyle name="Accent5" xfId="6478" builtinId="45" hidden="1" customBuiltin="1"/>
    <cellStyle name="Accent5" xfId="16877" builtinId="45" hidden="1" customBuiltin="1"/>
    <cellStyle name="Accent5" xfId="16727" builtinId="45" hidden="1" customBuiltin="1"/>
    <cellStyle name="Accent5" xfId="16010" builtinId="45" hidden="1" customBuiltin="1"/>
    <cellStyle name="Accent5" xfId="15321" builtinId="45" hidden="1" customBuiltin="1"/>
    <cellStyle name="Accent5" xfId="13705" builtinId="45" hidden="1" customBuiltin="1"/>
    <cellStyle name="Accent5" xfId="5944" builtinId="45" hidden="1" customBuiltin="1"/>
    <cellStyle name="Accent5" xfId="24388" builtinId="45" hidden="1" customBuiltin="1"/>
    <cellStyle name="Accent5" xfId="24419" builtinId="45" hidden="1" customBuiltin="1"/>
    <cellStyle name="Accent5" xfId="24448" builtinId="45" hidden="1" customBuiltin="1"/>
    <cellStyle name="Accent5" xfId="24476" builtinId="45" hidden="1" customBuiltin="1"/>
    <cellStyle name="Accent5" xfId="24392" builtinId="45" hidden="1" customBuiltin="1"/>
    <cellStyle name="Accent5" xfId="24319" builtinId="45" hidden="1" customBuiltin="1"/>
    <cellStyle name="Accent5" xfId="24493" builtinId="45" hidden="1" customBuiltin="1"/>
    <cellStyle name="Accent5" xfId="24518" builtinId="45" hidden="1" customBuiltin="1"/>
    <cellStyle name="Accent5" xfId="24542" builtinId="45" hidden="1" customBuiltin="1"/>
    <cellStyle name="Accent5" xfId="24565" builtinId="45" hidden="1" customBuiltin="1"/>
    <cellStyle name="Accent5" xfId="24595" builtinId="45" hidden="1" customBuiltin="1"/>
    <cellStyle name="Accent5" xfId="23530" builtinId="45" hidden="1" customBuiltin="1"/>
    <cellStyle name="Accent5" xfId="23578" builtinId="45" hidden="1" customBuiltin="1"/>
    <cellStyle name="Accent5" xfId="23527" builtinId="45" hidden="1" customBuiltin="1"/>
    <cellStyle name="Accent5" xfId="24738" builtinId="45" hidden="1" customBuiltin="1"/>
    <cellStyle name="Accent5" xfId="24782" builtinId="45" hidden="1" customBuiltin="1"/>
    <cellStyle name="Accent5" xfId="24803" builtinId="45" hidden="1" customBuiltin="1"/>
    <cellStyle name="Accent5" xfId="24824" builtinId="45" hidden="1" customBuiltin="1"/>
    <cellStyle name="Accent5" xfId="24711" builtinId="45" hidden="1" customBuiltin="1"/>
    <cellStyle name="Accent5" xfId="24895" builtinId="45" hidden="1" customBuiltin="1"/>
    <cellStyle name="Accent5" xfId="24928" builtinId="45" hidden="1" customBuiltin="1"/>
    <cellStyle name="Accent5" xfId="24959" builtinId="45" hidden="1" customBuiltin="1"/>
    <cellStyle name="Accent5" xfId="24989" builtinId="45" hidden="1" customBuiltin="1"/>
    <cellStyle name="Accent5" xfId="24899" builtinId="45" hidden="1" customBuiltin="1"/>
    <cellStyle name="Accent5" xfId="24706" builtinId="45" hidden="1" customBuiltin="1"/>
    <cellStyle name="Accent5" xfId="25006" builtinId="45" hidden="1" customBuiltin="1"/>
    <cellStyle name="Accent5" xfId="25033" builtinId="45" hidden="1" customBuiltin="1"/>
    <cellStyle name="Accent5" xfId="25057" builtinId="45" hidden="1" customBuiltin="1"/>
    <cellStyle name="Accent5" xfId="25081" builtinId="45" hidden="1" customBuiltin="1"/>
    <cellStyle name="Accent5" xfId="25091" builtinId="45" hidden="1" customBuiltin="1"/>
    <cellStyle name="Accent5" xfId="25157" builtinId="45" hidden="1" customBuiltin="1"/>
    <cellStyle name="Accent5" xfId="25216" builtinId="45" hidden="1" customBuiltin="1"/>
    <cellStyle name="Accent5" xfId="25244" builtinId="45" hidden="1" customBuiltin="1"/>
    <cellStyle name="Accent5" xfId="25161" builtinId="45" hidden="1" customBuiltin="1"/>
    <cellStyle name="Accent5" xfId="25089" builtinId="45" hidden="1" customBuiltin="1"/>
    <cellStyle name="Accent5" xfId="25259" builtinId="45" hidden="1" customBuiltin="1"/>
    <cellStyle name="Accent5" xfId="25284" builtinId="45" hidden="1" customBuiltin="1"/>
    <cellStyle name="Accent5" xfId="25127" builtinId="45" hidden="1" customBuiltin="1"/>
    <cellStyle name="Accent5" xfId="8072" builtinId="45" hidden="1" customBuiltin="1"/>
    <cellStyle name="Accent5" xfId="18112" builtinId="45" hidden="1" customBuiltin="1"/>
    <cellStyle name="Accent5" xfId="2637" builtinId="45" hidden="1" customBuiltin="1"/>
    <cellStyle name="Accent5" xfId="19474" builtinId="45" hidden="1" customBuiltin="1"/>
    <cellStyle name="Accent5" xfId="15293" builtinId="45" hidden="1" customBuiltin="1"/>
    <cellStyle name="Accent5" xfId="15222" builtinId="45" hidden="1" customBuiltin="1"/>
    <cellStyle name="Accent5" xfId="15396" builtinId="45" hidden="1" customBuiltin="1"/>
    <cellStyle name="Accent5" xfId="15445" builtinId="45" hidden="1" customBuiltin="1"/>
    <cellStyle name="Accent5" xfId="15469" builtinId="45" hidden="1" customBuiltin="1"/>
    <cellStyle name="Accent5" xfId="15501" builtinId="45" hidden="1" customBuiltin="1"/>
    <cellStyle name="Accent5" xfId="15537" builtinId="45" hidden="1" customBuiltin="1"/>
    <cellStyle name="Accent5" xfId="15567" builtinId="45" hidden="1" customBuiltin="1"/>
    <cellStyle name="Accent5" xfId="15599" builtinId="45" hidden="1" customBuiltin="1"/>
    <cellStyle name="Accent5" xfId="15627" builtinId="45" hidden="1" customBuiltin="1"/>
    <cellStyle name="Accent5" xfId="15655" builtinId="45" hidden="1" customBuiltin="1"/>
    <cellStyle name="Accent5" xfId="15571" builtinId="45" hidden="1" customBuiltin="1"/>
    <cellStyle name="Accent5" xfId="15499" builtinId="45" hidden="1" customBuiltin="1"/>
    <cellStyle name="Accent5" xfId="15673" builtinId="45" hidden="1" customBuiltin="1"/>
    <cellStyle name="Accent5" xfId="15696" builtinId="45" hidden="1" customBuiltin="1"/>
    <cellStyle name="Accent5" xfId="15720" builtinId="45" hidden="1" customBuiltin="1"/>
    <cellStyle name="Accent5" xfId="15743" builtinId="45" hidden="1" customBuiltin="1"/>
    <cellStyle name="Accent5" xfId="15774" builtinId="45" hidden="1" customBuiltin="1"/>
    <cellStyle name="Accent5" xfId="14619" builtinId="45" hidden="1" customBuiltin="1"/>
    <cellStyle name="Accent5" xfId="14734" builtinId="45" hidden="1" customBuiltin="1"/>
    <cellStyle name="Accent5" xfId="14524" builtinId="45" hidden="1" customBuiltin="1"/>
    <cellStyle name="Accent5" xfId="14603" builtinId="45" hidden="1" customBuiltin="1"/>
    <cellStyle name="Accent5" xfId="14714" builtinId="45" hidden="1" customBuiltin="1"/>
    <cellStyle name="Accent5" xfId="15924" builtinId="45" hidden="1" customBuiltin="1"/>
    <cellStyle name="Accent5" xfId="15989" builtinId="45" hidden="1" customBuiltin="1"/>
    <cellStyle name="Accent5" xfId="15897" builtinId="45" hidden="1" customBuiltin="1"/>
    <cellStyle name="Accent5" xfId="16048" builtinId="45" hidden="1" customBuiltin="1"/>
    <cellStyle name="Accent5" xfId="16080" builtinId="45" hidden="1" customBuiltin="1"/>
    <cellStyle name="Accent5" xfId="16115" builtinId="45" hidden="1" customBuiltin="1"/>
    <cellStyle name="Accent5" xfId="16145" builtinId="45" hidden="1" customBuiltin="1"/>
    <cellStyle name="Accent5" xfId="16175" builtinId="45" hidden="1" customBuiltin="1"/>
    <cellStyle name="Accent5" xfId="16085" builtinId="45" hidden="1" customBuiltin="1"/>
    <cellStyle name="Accent5" xfId="15892" builtinId="45" hidden="1" customBuiltin="1"/>
    <cellStyle name="Accent5" xfId="16247" builtinId="45" hidden="1" customBuiltin="1"/>
    <cellStyle name="Accent5" xfId="16272" builtinId="45" hidden="1" customBuiltin="1"/>
    <cellStyle name="Accent5" xfId="16285" builtinId="45" hidden="1" customBuiltin="1"/>
    <cellStyle name="Accent5" xfId="16320" builtinId="45" hidden="1" customBuiltin="1"/>
    <cellStyle name="Accent5" xfId="16350" builtinId="45" hidden="1" customBuiltin="1"/>
    <cellStyle name="Accent5" xfId="16409" builtinId="45" hidden="1" customBuiltin="1"/>
    <cellStyle name="Accent5" xfId="16354" builtinId="45" hidden="1" customBuiltin="1"/>
    <cellStyle name="Accent5" xfId="16283" builtinId="45" hidden="1" customBuiltin="1"/>
    <cellStyle name="Accent5" xfId="16453" builtinId="45" hidden="1" customBuiltin="1"/>
    <cellStyle name="Accent5" xfId="16477" builtinId="45" hidden="1" customBuiltin="1"/>
    <cellStyle name="Accent5" xfId="16499" builtinId="45" hidden="1" customBuiltin="1"/>
    <cellStyle name="Accent5" xfId="16522" builtinId="45" hidden="1" customBuiltin="1"/>
    <cellStyle name="Accent5" xfId="16382" builtinId="45" hidden="1" customBuiltin="1"/>
    <cellStyle name="Accent5" xfId="9703" builtinId="45" hidden="1" customBuiltin="1"/>
    <cellStyle name="Accent5" xfId="27031" builtinId="45" hidden="1" customBuiltin="1"/>
    <cellStyle name="Accent5" xfId="11519" builtinId="45" hidden="1" customBuiltin="1"/>
    <cellStyle name="Accent5" xfId="25956" builtinId="45" hidden="1" customBuiltin="1"/>
    <cellStyle name="Accent5" xfId="2672" builtinId="45" hidden="1" customBuiltin="1"/>
    <cellStyle name="Accent5" xfId="2701" builtinId="45" hidden="1" customBuiltin="1"/>
    <cellStyle name="Accent5" xfId="2732" builtinId="45" hidden="1" customBuiltin="1"/>
    <cellStyle name="Accent5" xfId="2788" builtinId="45" hidden="1" customBuiltin="1"/>
    <cellStyle name="Accent5" xfId="2705" builtinId="45" hidden="1" customBuiltin="1"/>
    <cellStyle name="Accent5" xfId="2635" builtinId="45" hidden="1" customBuiltin="1"/>
    <cellStyle name="Accent5" xfId="2802" builtinId="45" hidden="1" customBuiltin="1"/>
    <cellStyle name="Accent5" xfId="2824" builtinId="45" hidden="1" customBuiltin="1"/>
    <cellStyle name="Accent5" xfId="2846" builtinId="45" hidden="1" customBuiltin="1"/>
    <cellStyle name="Accent5" xfId="2867" builtinId="45" hidden="1" customBuiltin="1"/>
    <cellStyle name="Accent5" xfId="2897" builtinId="45" hidden="1" customBuiltin="1"/>
    <cellStyle name="Accent5" xfId="1906" builtinId="45" hidden="1" customBuiltin="1"/>
    <cellStyle name="Accent5" xfId="1948" builtinId="45" hidden="1" customBuiltin="1"/>
    <cellStyle name="Accent5" xfId="1884" builtinId="45" hidden="1" customBuiltin="1"/>
    <cellStyle name="Accent5" xfId="1940" builtinId="45" hidden="1" customBuiltin="1"/>
    <cellStyle name="Accent5" xfId="1933" builtinId="45" hidden="1" customBuiltin="1"/>
    <cellStyle name="Accent5" xfId="3040" builtinId="45" hidden="1" customBuiltin="1"/>
    <cellStyle name="Accent5" xfId="3061" builtinId="45" hidden="1" customBuiltin="1"/>
    <cellStyle name="Accent5" xfId="3084" builtinId="45" hidden="1" customBuiltin="1"/>
    <cellStyle name="Accent5" xfId="3105" builtinId="45" hidden="1" customBuiltin="1"/>
    <cellStyle name="Accent5" xfId="3126" builtinId="45" hidden="1" customBuiltin="1"/>
    <cellStyle name="Accent5" xfId="3013" builtinId="45" hidden="1" customBuiltin="1"/>
    <cellStyle name="Accent5" xfId="3194" builtinId="45" hidden="1" customBuiltin="1"/>
    <cellStyle name="Accent5" xfId="3287" builtinId="45" hidden="1" customBuiltin="1"/>
    <cellStyle name="Accent5" xfId="3198" builtinId="45" hidden="1" customBuiltin="1"/>
    <cellStyle name="Accent5" xfId="3008" builtinId="45" hidden="1" customBuiltin="1"/>
    <cellStyle name="Accent5" xfId="3302" builtinId="45" hidden="1" customBuiltin="1"/>
    <cellStyle name="Accent5" xfId="3327" builtinId="45" hidden="1" customBuiltin="1"/>
    <cellStyle name="Accent5" xfId="3348" builtinId="45" hidden="1" customBuiltin="1"/>
    <cellStyle name="Accent5" xfId="3369" builtinId="45" hidden="1" customBuiltin="1"/>
    <cellStyle name="Accent5" xfId="3379" builtinId="45" hidden="1" customBuiltin="1"/>
    <cellStyle name="Accent5" xfId="3413" builtinId="45" hidden="1" customBuiltin="1"/>
    <cellStyle name="Accent5" xfId="3500" builtinId="45" hidden="1" customBuiltin="1"/>
    <cellStyle name="Accent5" xfId="3528" builtinId="45" hidden="1" customBuiltin="1"/>
    <cellStyle name="Accent5" xfId="3446" builtinId="45" hidden="1" customBuiltin="1"/>
    <cellStyle name="Accent5" xfId="3377" builtinId="45" hidden="1" customBuiltin="1"/>
    <cellStyle name="Accent5" xfId="3542" builtinId="45" hidden="1" customBuiltin="1"/>
    <cellStyle name="Accent5" xfId="3585" builtinId="45" hidden="1" customBuiltin="1"/>
    <cellStyle name="Accent5" xfId="3606" builtinId="45" hidden="1" customBuiltin="1"/>
    <cellStyle name="Accent5" xfId="3635" builtinId="45" hidden="1" customBuiltin="1"/>
    <cellStyle name="Accent5" xfId="3669" builtinId="45" hidden="1" customBuiltin="1"/>
    <cellStyle name="Accent5" xfId="3698" builtinId="45" hidden="1" customBuiltin="1"/>
    <cellStyle name="Accent5" xfId="3729" builtinId="45" hidden="1" customBuiltin="1"/>
    <cellStyle name="Accent5" xfId="3756" builtinId="45" hidden="1" customBuiltin="1"/>
    <cellStyle name="Accent5" xfId="3564" builtinId="45" hidden="1" customBuiltin="1"/>
    <cellStyle name="Accent5" xfId="17514" builtinId="45" hidden="1" customBuiltin="1"/>
    <cellStyle name="Accent5" xfId="20430" builtinId="45" hidden="1" customBuiltin="1"/>
    <cellStyle name="Accent5" xfId="19157" builtinId="45" hidden="1" customBuiltin="1"/>
    <cellStyle name="Accent5" xfId="11439" builtinId="45" hidden="1" customBuiltin="1"/>
    <cellStyle name="Accent5" xfId="11624" builtinId="45" hidden="1" customBuiltin="1"/>
    <cellStyle name="Accent5" xfId="11652" builtinId="45" hidden="1" customBuiltin="1"/>
    <cellStyle name="Accent5" xfId="11707" builtinId="45" hidden="1" customBuiltin="1"/>
    <cellStyle name="Accent5" xfId="11739" builtinId="45" hidden="1" customBuiltin="1"/>
    <cellStyle name="Accent5" xfId="16195" builtinId="45" hidden="1" customBuiltin="1"/>
    <cellStyle name="Accent5" xfId="20548" builtinId="45" hidden="1" customBuiltin="1"/>
    <cellStyle name="Accent5" xfId="20573" builtinId="45" hidden="1" customBuiltin="1"/>
    <cellStyle name="Accent5" xfId="20649" builtinId="45" hidden="1" customBuiltin="1"/>
    <cellStyle name="Accent5" xfId="20682" builtinId="45" hidden="1" customBuiltin="1"/>
    <cellStyle name="Accent5" xfId="20469" builtinId="45" hidden="1" customBuiltin="1"/>
    <cellStyle name="Accent5" xfId="20493" builtinId="45" hidden="1" customBuiltin="1"/>
    <cellStyle name="Accent5" xfId="20269" builtinId="45" hidden="1" customBuiltin="1"/>
    <cellStyle name="Accent5" xfId="20235" builtinId="45" hidden="1" customBuiltin="1"/>
    <cellStyle name="Accent5" xfId="18640" builtinId="45" hidden="1" customBuiltin="1"/>
    <cellStyle name="Accent5" xfId="17961" builtinId="45" hidden="1" customBuiltin="1"/>
    <cellStyle name="Accent5" xfId="10316" builtinId="45" hidden="1" customBuiltin="1"/>
    <cellStyle name="Accent5" xfId="15260" builtinId="45" hidden="1" customBuiltin="1"/>
    <cellStyle name="Accent5" xfId="20302" builtinId="45" hidden="1" customBuiltin="1"/>
    <cellStyle name="Accent5" xfId="11055" builtinId="45" hidden="1" customBuiltin="1"/>
    <cellStyle name="Accent5" xfId="11979" builtinId="45" hidden="1" customBuiltin="1"/>
    <cellStyle name="Accent5" xfId="3473" builtinId="45" hidden="1" customBuiltin="1"/>
    <cellStyle name="Accent5" xfId="2760" builtinId="45" hidden="1" customBuiltin="1"/>
    <cellStyle name="Accent5" xfId="15945" builtinId="45" hidden="1" customBuiltin="1"/>
    <cellStyle name="Accent5" xfId="15138" builtinId="45" hidden="1" customBuiltin="1"/>
    <cellStyle name="Accent5" xfId="9242" builtinId="45" hidden="1" customBuiltin="1"/>
    <cellStyle name="Accent5" xfId="11402" builtinId="45" hidden="1" customBuiltin="1"/>
    <cellStyle name="Accent5" xfId="27240" builtinId="45" hidden="1" customBuiltin="1"/>
    <cellStyle name="Accent5" xfId="27681" builtinId="45" hidden="1" customBuiltin="1"/>
    <cellStyle name="Accent5" xfId="6548" builtinId="45" hidden="1" customBuiltin="1"/>
    <cellStyle name="Accent5" xfId="6582" builtinId="45" hidden="1" customBuiltin="1"/>
    <cellStyle name="Accent5" xfId="6620" builtinId="45" hidden="1" customBuiltin="1"/>
    <cellStyle name="Accent5" xfId="6656" builtinId="45" hidden="1" customBuiltin="1"/>
    <cellStyle name="Accent5" xfId="6690" builtinId="45" hidden="1" customBuiltin="1"/>
    <cellStyle name="Accent5" xfId="6588" builtinId="45" hidden="1" customBuiltin="1"/>
    <cellStyle name="Accent5" xfId="6357" builtinId="45" hidden="1" customBuiltin="1"/>
    <cellStyle name="Accent5" xfId="6715" builtinId="45" hidden="1" customBuiltin="1"/>
    <cellStyle name="Accent5" xfId="6753" builtinId="45" hidden="1" customBuiltin="1"/>
    <cellStyle name="Accent5" xfId="6824" builtinId="45" hidden="1" customBuiltin="1"/>
    <cellStyle name="Accent5" xfId="6841" builtinId="45" hidden="1" customBuiltin="1"/>
    <cellStyle name="Accent5" xfId="6886" builtinId="45" hidden="1" customBuiltin="1"/>
    <cellStyle name="Accent5" xfId="6918" builtinId="45" hidden="1" customBuiltin="1"/>
    <cellStyle name="Accent5" xfId="6985" builtinId="45" hidden="1" customBuiltin="1"/>
    <cellStyle name="Accent5" xfId="7016" builtinId="45" hidden="1" customBuiltin="1"/>
    <cellStyle name="Accent5" xfId="6924" builtinId="45" hidden="1" customBuiltin="1"/>
    <cellStyle name="Accent5" xfId="6839" builtinId="45" hidden="1" customBuiltin="1"/>
    <cellStyle name="Accent5" xfId="7075" builtinId="45" hidden="1" customBuiltin="1"/>
    <cellStyle name="Accent5" xfId="7111" builtinId="45" hidden="1" customBuiltin="1"/>
    <cellStyle name="Accent5" xfId="7145" builtinId="45" hidden="1" customBuiltin="1"/>
    <cellStyle name="Accent5" xfId="7184" builtinId="45" hidden="1" customBuiltin="1"/>
    <cellStyle name="Accent5" xfId="7263" builtinId="45" hidden="1" customBuiltin="1"/>
    <cellStyle name="Accent5" xfId="7298" builtinId="45" hidden="1" customBuiltin="1"/>
    <cellStyle name="Accent5" xfId="7330" builtinId="45" hidden="1" customBuiltin="1"/>
    <cellStyle name="Accent5" xfId="7182" builtinId="45" hidden="1" customBuiltin="1"/>
    <cellStyle name="Accent5" xfId="7385" builtinId="45" hidden="1" customBuiltin="1"/>
    <cellStyle name="Accent5" xfId="7421" builtinId="45" hidden="1" customBuiltin="1"/>
    <cellStyle name="Accent5" xfId="7457" builtinId="45" hidden="1" customBuiltin="1"/>
    <cellStyle name="Accent5" xfId="7491" builtinId="45" hidden="1" customBuiltin="1"/>
    <cellStyle name="Accent5" xfId="7532" builtinId="45" hidden="1" customBuiltin="1"/>
    <cellStyle name="Accent5" xfId="7984" builtinId="45" hidden="1" customBuiltin="1"/>
    <cellStyle name="Accent5" xfId="8005" builtinId="45" hidden="1" customBuiltin="1"/>
    <cellStyle name="Accent5" xfId="8028" builtinId="45" hidden="1" customBuiltin="1"/>
    <cellStyle name="Accent5" xfId="8051" builtinId="45" hidden="1" customBuiltin="1"/>
    <cellStyle name="Accent5" xfId="8116" builtinId="45" hidden="1" customBuiltin="1"/>
    <cellStyle name="Accent5" xfId="8584" builtinId="45" hidden="1" customBuiltin="1"/>
    <cellStyle name="Accent5" xfId="8634" builtinId="45" hidden="1" customBuiltin="1"/>
    <cellStyle name="Accent5" xfId="8659" builtinId="45" hidden="1" customBuiltin="1"/>
    <cellStyle name="Accent5" xfId="8682" builtinId="45" hidden="1" customBuiltin="1"/>
    <cellStyle name="Accent5" xfId="8553" builtinId="45" hidden="1" customBuiltin="1"/>
    <cellStyle name="Accent5" xfId="8723" builtinId="45" hidden="1" customBuiltin="1"/>
    <cellStyle name="Accent5" xfId="8754" builtinId="45" hidden="1" customBuiltin="1"/>
    <cellStyle name="Accent5" xfId="8790" builtinId="45" hidden="1" customBuiltin="1"/>
    <cellStyle name="Accent5" xfId="8822" builtinId="45" hidden="1" customBuiltin="1"/>
    <cellStyle name="Accent5" xfId="4193" builtinId="45" hidden="1" customBuiltin="1"/>
    <cellStyle name="Accent5" xfId="238" builtinId="45" hidden="1" customBuiltin="1"/>
    <cellStyle name="Accent5" xfId="275" builtinId="45" hidden="1" customBuiltin="1"/>
    <cellStyle name="Accent5" xfId="312" builtinId="45" hidden="1" customBuiltin="1"/>
    <cellStyle name="Accent5" xfId="119" builtinId="45" hidden="1" customBuiltin="1"/>
    <cellStyle name="Accent5" xfId="162" builtinId="45" hidden="1" customBuiltin="1"/>
    <cellStyle name="Accent5" xfId="36" builtinId="45" hidden="1" customBuiltin="1"/>
    <cellStyle name="Accent5" xfId="1220" builtinId="45" hidden="1" customBuiltin="1"/>
    <cellStyle name="Accent5" xfId="2120" builtinId="45" hidden="1" customBuiltin="1"/>
    <cellStyle name="Accent5" xfId="2375" builtinId="45" hidden="1" customBuiltin="1"/>
    <cellStyle name="Accent5" xfId="6953" builtinId="45" hidden="1" customBuiltin="1"/>
    <cellStyle name="Accent5" xfId="17934" builtinId="45" hidden="1" customBuiltin="1"/>
    <cellStyle name="Accent5" xfId="17367" builtinId="45" hidden="1" customBuiltin="1"/>
    <cellStyle name="Accent5" xfId="17401" builtinId="45" hidden="1" customBuiltin="1"/>
    <cellStyle name="Accent5" xfId="17434" builtinId="45" hidden="1" customBuiltin="1"/>
    <cellStyle name="Accent5" xfId="17465" builtinId="45" hidden="1" customBuiltin="1"/>
    <cellStyle name="Accent5" xfId="17371" builtinId="45" hidden="1" customBuiltin="1"/>
    <cellStyle name="Accent5" xfId="17146" builtinId="45" hidden="1" customBuiltin="1"/>
    <cellStyle name="Accent5" xfId="17484" builtinId="45" hidden="1" customBuiltin="1"/>
    <cellStyle name="Accent5" xfId="17541" builtinId="45" hidden="1" customBuiltin="1"/>
    <cellStyle name="Accent5" xfId="17566" builtinId="45" hidden="1" customBuiltin="1"/>
    <cellStyle name="Accent5" xfId="17239" builtinId="45" hidden="1" customBuiltin="1"/>
    <cellStyle name="Accent5" xfId="17091" builtinId="45" hidden="1" customBuiltin="1"/>
    <cellStyle name="Accent5" xfId="13938" builtinId="45" hidden="1" customBuiltin="1"/>
    <cellStyle name="Accent5" xfId="8181" builtinId="45" hidden="1" customBuiltin="1"/>
    <cellStyle name="Accent5" xfId="17082" builtinId="45" hidden="1" customBuiltin="1"/>
    <cellStyle name="Accent5" xfId="17075" builtinId="45" hidden="1" customBuiltin="1"/>
    <cellStyle name="Accent5" xfId="18307" builtinId="45" hidden="1" customBuiltin="1"/>
    <cellStyle name="Accent5" xfId="18351" builtinId="45" hidden="1" customBuiltin="1"/>
    <cellStyle name="Accent5" xfId="18372" builtinId="45" hidden="1" customBuiltin="1"/>
    <cellStyle name="Accent5" xfId="18259" builtinId="45" hidden="1" customBuiltin="1"/>
    <cellStyle name="Accent5" xfId="18445" builtinId="45" hidden="1" customBuiltin="1"/>
    <cellStyle name="Accent5" xfId="18478" builtinId="45" hidden="1" customBuiltin="1"/>
    <cellStyle name="Accent5" xfId="18511" builtinId="45" hidden="1" customBuiltin="1"/>
    <cellStyle name="Accent5" xfId="18541" builtinId="45" hidden="1" customBuiltin="1"/>
    <cellStyle name="Accent5" xfId="18449" builtinId="45" hidden="1" customBuiltin="1"/>
    <cellStyle name="Accent5" xfId="18254" builtinId="45" hidden="1" customBuiltin="1"/>
    <cellStyle name="Accent5" xfId="18559" builtinId="45" hidden="1" customBuiltin="1"/>
    <cellStyle name="Accent5" xfId="18615" builtinId="45" hidden="1" customBuiltin="1"/>
    <cellStyle name="Accent5" xfId="20715" builtinId="45" hidden="1" customBuiltin="1"/>
    <cellStyle name="Accent5" xfId="20746" builtinId="45" hidden="1" customBuiltin="1"/>
    <cellStyle name="Accent5" xfId="20653" builtinId="45" hidden="1" customBuiltin="1"/>
    <cellStyle name="Accent5" xfId="19363" builtinId="45" hidden="1" customBuiltin="1"/>
    <cellStyle name="Accent5" xfId="18037" builtinId="45" hidden="1" customBuiltin="1"/>
    <cellStyle name="Accent5" xfId="18062" builtinId="45" hidden="1" customBuiltin="1"/>
    <cellStyle name="Accent5" xfId="18087" builtinId="45" hidden="1" customBuiltin="1"/>
    <cellStyle name="Accent5" xfId="18142" builtinId="45" hidden="1" customBuiltin="1"/>
    <cellStyle name="Accent5" xfId="16237" builtinId="45" hidden="1" customBuiltin="1"/>
    <cellStyle name="Accent5" xfId="20522" builtinId="45" hidden="1" customBuiltin="1"/>
    <cellStyle name="Accent5" xfId="18724" builtinId="45" hidden="1" customBuiltin="1"/>
    <cellStyle name="Accent5" xfId="18649" builtinId="45" hidden="1" customBuiltin="1"/>
    <cellStyle name="Accent5" xfId="18826" builtinId="45" hidden="1" customBuiltin="1"/>
    <cellStyle name="Accent5" xfId="18854" builtinId="45" hidden="1" customBuiltin="1"/>
    <cellStyle name="Accent5" xfId="18879" builtinId="45" hidden="1" customBuiltin="1"/>
    <cellStyle name="Accent5" xfId="17616" builtinId="45" hidden="1" customBuiltin="1"/>
    <cellStyle name="Accent5" xfId="17646" builtinId="45" hidden="1" customBuiltin="1"/>
    <cellStyle name="Accent5" xfId="17677" builtinId="45" hidden="1" customBuiltin="1"/>
    <cellStyle name="Accent5" xfId="17707" builtinId="45" hidden="1" customBuiltin="1"/>
    <cellStyle name="Accent5" xfId="17650" builtinId="45" hidden="1" customBuiltin="1"/>
    <cellStyle name="Accent5" xfId="17754" builtinId="45" hidden="1" customBuiltin="1"/>
    <cellStyle name="Accent5" xfId="17780" builtinId="45" hidden="1" customBuiltin="1"/>
    <cellStyle name="Accent5" xfId="17806" builtinId="45" hidden="1" customBuiltin="1"/>
    <cellStyle name="Accent5" xfId="17830" builtinId="45" hidden="1" customBuiltin="1"/>
    <cellStyle name="Accent5" xfId="17862" builtinId="45" hidden="1" customBuiltin="1"/>
    <cellStyle name="Accent5" xfId="17900" builtinId="45" hidden="1" customBuiltin="1"/>
    <cellStyle name="Accent5" xfId="17930" builtinId="45" hidden="1" customBuiltin="1"/>
    <cellStyle name="Accent5" xfId="17992" builtinId="45" hidden="1" customBuiltin="1"/>
    <cellStyle name="Accent5" xfId="18020" builtinId="45" hidden="1" customBuiltin="1"/>
    <cellStyle name="Accent5" xfId="2542" builtinId="45" hidden="1" customBuiltin="1"/>
    <cellStyle name="Accent5" xfId="2564" builtinId="45" hidden="1" customBuiltin="1"/>
    <cellStyle name="Accent5" xfId="2586" builtinId="45" hidden="1" customBuiltin="1"/>
    <cellStyle name="Accent5" xfId="10236" builtinId="45" hidden="1" customBuiltin="1"/>
    <cellStyle name="Accent5" xfId="18651" builtinId="45" hidden="1" customBuiltin="1"/>
    <cellStyle name="Accent5" xfId="18689" builtinId="45" hidden="1" customBuiltin="1"/>
    <cellStyle name="Accent5" xfId="18720" builtinId="45" hidden="1" customBuiltin="1"/>
    <cellStyle name="Accent5" xfId="18751" builtinId="45" hidden="1" customBuiltin="1"/>
    <cellStyle name="Accent5" xfId="18780" builtinId="45" hidden="1" customBuiltin="1"/>
    <cellStyle name="Accent5" xfId="18809" builtinId="45" hidden="1" customBuiltin="1"/>
    <cellStyle name="Accent5" xfId="9444" builtinId="45" hidden="1" customBuiltin="1"/>
    <cellStyle name="Accent5" xfId="2412" builtinId="45" hidden="1" customBuiltin="1"/>
    <cellStyle name="Accent5" xfId="2441" builtinId="45" hidden="1" customBuiltin="1"/>
    <cellStyle name="Accent5" xfId="2528" builtinId="45" hidden="1" customBuiltin="1"/>
    <cellStyle name="Accent5" xfId="2445" builtinId="45" hidden="1" customBuiltin="1"/>
    <cellStyle name="Accent5" xfId="8478" builtinId="45" hidden="1" customBuiltin="1"/>
    <cellStyle name="Accent5" xfId="5725" builtinId="45" hidden="1" customBuiltin="1"/>
    <cellStyle name="Accent5" xfId="5017" builtinId="45" hidden="1" customBuiltin="1"/>
    <cellStyle name="Accent5" xfId="4557" builtinId="45" hidden="1" customBuiltin="1"/>
    <cellStyle name="Accent5 2" xfId="34071" xr:uid="{79875B41-5E1A-4A93-8F2E-901E232C41DD}"/>
    <cellStyle name="Accent6" xfId="25625" builtinId="49" hidden="1" customBuiltin="1"/>
    <cellStyle name="Accent6" xfId="20795" builtinId="49" hidden="1" customBuiltin="1"/>
    <cellStyle name="Accent6" xfId="20240" builtinId="49" hidden="1" customBuiltin="1"/>
    <cellStyle name="Accent6" xfId="9629" builtinId="49" hidden="1" customBuiltin="1"/>
    <cellStyle name="Accent6" xfId="21645" builtinId="49" hidden="1" customBuiltin="1"/>
    <cellStyle name="Accent6" xfId="4340" builtinId="49" hidden="1" customBuiltin="1"/>
    <cellStyle name="Accent6" xfId="6235" builtinId="49" hidden="1" customBuiltin="1"/>
    <cellStyle name="Accent6" xfId="5373" builtinId="49" hidden="1" customBuiltin="1"/>
    <cellStyle name="Accent6" xfId="20095" builtinId="49" hidden="1" customBuiltin="1"/>
    <cellStyle name="Accent6" xfId="20520" builtinId="49" hidden="1" customBuiltin="1"/>
    <cellStyle name="Accent6" xfId="4922" builtinId="49" hidden="1" customBuiltin="1"/>
    <cellStyle name="Accent6" xfId="24423" builtinId="49" hidden="1" customBuiltin="1"/>
    <cellStyle name="Accent6" xfId="20059" builtinId="49" hidden="1" customBuiltin="1"/>
    <cellStyle name="Accent6" xfId="24027" builtinId="49" hidden="1" customBuiltin="1"/>
    <cellStyle name="Accent6" xfId="24556" builtinId="49" hidden="1" customBuiltin="1"/>
    <cellStyle name="Accent6" xfId="23313" builtinId="49" hidden="1" customBuiltin="1"/>
    <cellStyle name="Accent6" xfId="25660" builtinId="49" hidden="1" customBuiltin="1"/>
    <cellStyle name="Accent6" xfId="25698" builtinId="49" hidden="1" customBuiltin="1"/>
    <cellStyle name="Accent6" xfId="25734" builtinId="49" hidden="1" customBuiltin="1"/>
    <cellStyle name="Accent6" xfId="25769" builtinId="49" hidden="1" customBuiltin="1"/>
    <cellStyle name="Accent6" xfId="25831" builtinId="49" hidden="1" customBuiltin="1"/>
    <cellStyle name="Accent6" xfId="279" builtinId="49" hidden="1" customBuiltin="1"/>
    <cellStyle name="Accent6" xfId="1438" builtinId="49" hidden="1" customBuiltin="1"/>
    <cellStyle name="Accent6" xfId="1915" builtinId="49" hidden="1" customBuiltin="1"/>
    <cellStyle name="Accent6" xfId="19350" builtinId="49" hidden="1" customBuiltin="1"/>
    <cellStyle name="Accent6" xfId="21082" builtinId="49" hidden="1" customBuiltin="1"/>
    <cellStyle name="Accent6" xfId="22073" builtinId="49" hidden="1" customBuiltin="1"/>
    <cellStyle name="Accent6" xfId="22042" builtinId="49" hidden="1" customBuiltin="1"/>
    <cellStyle name="Accent6" xfId="22087" builtinId="49" hidden="1" customBuiltin="1"/>
    <cellStyle name="Accent6" xfId="22112" builtinId="49" hidden="1" customBuiltin="1"/>
    <cellStyle name="Accent6" xfId="22137" builtinId="49" hidden="1" customBuiltin="1"/>
    <cellStyle name="Accent6" xfId="22191" builtinId="49" hidden="1" customBuiltin="1"/>
    <cellStyle name="Accent6" xfId="22231" builtinId="49" hidden="1" customBuiltin="1"/>
    <cellStyle name="Accent6" xfId="22260" builtinId="49" hidden="1" customBuiltin="1"/>
    <cellStyle name="Accent6" xfId="22292" builtinId="49" hidden="1" customBuiltin="1"/>
    <cellStyle name="Accent6" xfId="1365" builtinId="49" hidden="1" customBuiltin="1"/>
    <cellStyle name="Accent6" xfId="1495" builtinId="49" hidden="1" customBuiltin="1"/>
    <cellStyle name="Accent6" xfId="1530" builtinId="49" hidden="1" customBuiltin="1"/>
    <cellStyle name="Accent6" xfId="1566" builtinId="49" hidden="1" customBuiltin="1"/>
    <cellStyle name="Accent6" xfId="1600" builtinId="49" hidden="1" customBuiltin="1"/>
    <cellStyle name="Accent6" xfId="1766" builtinId="49" hidden="1" customBuiltin="1"/>
    <cellStyle name="Accent6" xfId="1788" builtinId="49" hidden="1" customBuiltin="1"/>
    <cellStyle name="Accent6" xfId="1810" builtinId="49" hidden="1" customBuiltin="1"/>
    <cellStyle name="Accent6" xfId="1831" builtinId="49" hidden="1" customBuiltin="1"/>
    <cellStyle name="Accent6" xfId="1856" builtinId="49" hidden="1" customBuiltin="1"/>
    <cellStyle name="Accent6" xfId="2056" builtinId="49" hidden="1" customBuiltin="1"/>
    <cellStyle name="Accent6" xfId="2079" builtinId="49" hidden="1" customBuiltin="1"/>
    <cellStyle name="Accent6" xfId="2101" builtinId="49" hidden="1" customBuiltin="1"/>
    <cellStyle name="Accent6" xfId="2122" builtinId="49" hidden="1" customBuiltin="1"/>
    <cellStyle name="Accent6" xfId="1998" builtinId="49" hidden="1" customBuiltin="1"/>
    <cellStyle name="Accent6" xfId="2192" builtinId="49" hidden="1" customBuiltin="1"/>
    <cellStyle name="Accent6" xfId="2225" builtinId="49" hidden="1" customBuiltin="1"/>
    <cellStyle name="Accent6" xfId="2256" builtinId="49" hidden="1" customBuiltin="1"/>
    <cellStyle name="Accent6" xfId="2286" builtinId="49" hidden="1" customBuiltin="1"/>
    <cellStyle name="Accent6" xfId="2254" builtinId="49" hidden="1" customBuiltin="1"/>
    <cellStyle name="Accent6" xfId="2183" builtinId="49" hidden="1" customBuiltin="1"/>
    <cellStyle name="Accent6" xfId="2300" builtinId="49" hidden="1" customBuiltin="1"/>
    <cellStyle name="Accent6" xfId="2347" builtinId="49" hidden="1" customBuiltin="1"/>
    <cellStyle name="Accent6" xfId="2368" builtinId="49" hidden="1" customBuiltin="1"/>
    <cellStyle name="Accent6" xfId="2415" builtinId="49" hidden="1" customBuiltin="1"/>
    <cellStyle name="Accent6" xfId="2444" builtinId="49" hidden="1" customBuiltin="1"/>
    <cellStyle name="Accent6" xfId="2475" builtinId="49" hidden="1" customBuiltin="1"/>
    <cellStyle name="Accent6" xfId="2503" builtinId="49" hidden="1" customBuiltin="1"/>
    <cellStyle name="Accent6" xfId="2531" builtinId="49" hidden="1" customBuiltin="1"/>
    <cellStyle name="Accent6" xfId="804" builtinId="49" hidden="1" customBuiltin="1"/>
    <cellStyle name="Accent6" xfId="768" builtinId="49" hidden="1" customBuiltin="1"/>
    <cellStyle name="Accent6" xfId="687" builtinId="49" hidden="1" customBuiltin="1"/>
    <cellStyle name="Accent6" xfId="903" builtinId="49" hidden="1" customBuiltin="1"/>
    <cellStyle name="Accent6" xfId="938" builtinId="49" hidden="1" customBuiltin="1"/>
    <cellStyle name="Accent6" xfId="954" builtinId="49" hidden="1" customBuiltin="1"/>
    <cellStyle name="Accent6" xfId="1000" builtinId="49" hidden="1" customBuiltin="1"/>
    <cellStyle name="Accent6" xfId="1032" builtinId="49" hidden="1" customBuiltin="1"/>
    <cellStyle name="Accent6" xfId="3885" builtinId="49" hidden="1" customBuiltin="1"/>
    <cellStyle name="Accent6" xfId="3936" builtinId="49" hidden="1" customBuiltin="1"/>
    <cellStyle name="Accent6" xfId="3970" builtinId="49" hidden="1" customBuiltin="1"/>
    <cellStyle name="Accent6" xfId="4007" builtinId="49" hidden="1" customBuiltin="1"/>
    <cellStyle name="Accent6" xfId="4078" builtinId="49" hidden="1" customBuiltin="1"/>
    <cellStyle name="Accent6" xfId="4276" builtinId="49" hidden="1" customBuiltin="1"/>
    <cellStyle name="Accent6" xfId="6403" builtinId="49" hidden="1" customBuiltin="1"/>
    <cellStyle name="Accent6" xfId="6455" builtinId="49" hidden="1" customBuiltin="1"/>
    <cellStyle name="Accent6" xfId="6480" builtinId="49" hidden="1" customBuiltin="1"/>
    <cellStyle name="Accent6" xfId="6502" builtinId="49" hidden="1" customBuiltin="1"/>
    <cellStyle name="Accent6" xfId="6356" builtinId="49" hidden="1" customBuiltin="1"/>
    <cellStyle name="Accent6" xfId="6552" builtinId="49" hidden="1" customBuiltin="1"/>
    <cellStyle name="Accent6" xfId="6586" builtinId="49" hidden="1" customBuiltin="1"/>
    <cellStyle name="Accent6" xfId="6624" builtinId="49" hidden="1" customBuiltin="1"/>
    <cellStyle name="Accent6" xfId="1374" builtinId="49" hidden="1" customBuiltin="1"/>
    <cellStyle name="Accent6" xfId="1408" builtinId="49" hidden="1" customBuiltin="1"/>
    <cellStyle name="Accent6" xfId="1440" builtinId="49" hidden="1" customBuiltin="1"/>
    <cellStyle name="Accent6" xfId="1471" builtinId="49" hidden="1" customBuiltin="1"/>
    <cellStyle name="Accent6" xfId="3672" builtinId="49" hidden="1" customBuiltin="1"/>
    <cellStyle name="Accent6" xfId="3701" builtinId="49" hidden="1" customBuiltin="1"/>
    <cellStyle name="Accent6" xfId="3732" builtinId="49" hidden="1" customBuiltin="1"/>
    <cellStyle name="Accent6" xfId="3759" builtinId="49" hidden="1" customBuiltin="1"/>
    <cellStyle name="Accent6" xfId="3757" builtinId="49" hidden="1" customBuiltin="1"/>
    <cellStyle name="Accent6" xfId="3694" builtinId="49" hidden="1" customBuiltin="1"/>
    <cellStyle name="Accent6" xfId="3800" builtinId="49" hidden="1" customBuiltin="1"/>
    <cellStyle name="Accent6" xfId="3822" builtinId="49" hidden="1" customBuiltin="1"/>
    <cellStyle name="Accent6" xfId="3843" builtinId="49" hidden="1" customBuiltin="1"/>
    <cellStyle name="Accent6" xfId="3864" builtinId="49" hidden="1" customBuiltin="1"/>
    <cellStyle name="Accent6" xfId="3438" builtinId="49" hidden="1" customBuiltin="1"/>
    <cellStyle name="Accent6" xfId="3587" builtinId="49" hidden="1" customBuiltin="1"/>
    <cellStyle name="Accent6" xfId="3608" builtinId="49" hidden="1" customBuiltin="1"/>
    <cellStyle name="Accent6" xfId="3637" builtinId="49" hidden="1" customBuiltin="1"/>
    <cellStyle name="Accent6" xfId="3503" builtinId="49" hidden="1" customBuiltin="1"/>
    <cellStyle name="Accent6" xfId="3531" builtinId="49" hidden="1" customBuiltin="1"/>
    <cellStyle name="Accent6" xfId="3501" builtinId="49" hidden="1" customBuiltin="1"/>
    <cellStyle name="Accent6" xfId="3445" builtinId="49" hidden="1" customBuiltin="1"/>
    <cellStyle name="Accent6" xfId="1342" builtinId="49" hidden="1" customBuiltin="1"/>
    <cellStyle name="Accent6" xfId="2325" builtinId="49" hidden="1" customBuiltin="1"/>
    <cellStyle name="Accent6" xfId="21977" builtinId="49" hidden="1" customBuiltin="1"/>
    <cellStyle name="Accent6" xfId="25581" builtinId="49" hidden="1" customBuiltin="1"/>
    <cellStyle name="Accent6" xfId="507" builtinId="49" hidden="1" customBuiltin="1"/>
    <cellStyle name="Accent6" xfId="19883" builtinId="49" hidden="1" customBuiltin="1"/>
    <cellStyle name="Accent6" xfId="25059" builtinId="49" hidden="1" customBuiltin="1"/>
    <cellStyle name="Accent6" xfId="24292" builtinId="49" hidden="1" customBuiltin="1"/>
    <cellStyle name="Accent6" xfId="23231" builtinId="49" hidden="1" customBuiltin="1"/>
    <cellStyle name="Accent6" xfId="12814" builtinId="49" hidden="1" customBuiltin="1"/>
    <cellStyle name="Accent6" xfId="20685" builtinId="49" hidden="1" customBuiltin="1"/>
    <cellStyle name="Accent6" xfId="15398" builtinId="49" hidden="1" customBuiltin="1"/>
    <cellStyle name="Accent6" xfId="15947" builtinId="49" hidden="1" customBuiltin="1"/>
    <cellStyle name="Accent6" xfId="16594" builtinId="49" hidden="1" customBuiltin="1"/>
    <cellStyle name="Accent6" xfId="17808" builtinId="49" hidden="1" customBuiltin="1"/>
    <cellStyle name="Accent6" xfId="28192" builtinId="49" hidden="1" customBuiltin="1"/>
    <cellStyle name="Accent6" xfId="28227" builtinId="49" hidden="1" customBuiltin="1"/>
    <cellStyle name="Accent6" xfId="28256" builtinId="49" hidden="1" customBuiltin="1"/>
    <cellStyle name="Accent6" xfId="28287" builtinId="49" hidden="1" customBuiltin="1"/>
    <cellStyle name="Accent6" xfId="28312" builtinId="49" hidden="1" customBuiltin="1"/>
    <cellStyle name="Accent6" xfId="28249" builtinId="49" hidden="1" customBuiltin="1"/>
    <cellStyle name="Accent6" xfId="28355" builtinId="49" hidden="1" customBuiltin="1"/>
    <cellStyle name="Accent6" xfId="28377" builtinId="49" hidden="1" customBuiltin="1"/>
    <cellStyle name="Accent6" xfId="28398" builtinId="49" hidden="1" customBuiltin="1"/>
    <cellStyle name="Accent6" xfId="28440" builtinId="49" hidden="1" customBuiltin="1"/>
    <cellStyle name="Accent6" xfId="27936" builtinId="49" hidden="1" customBuiltin="1"/>
    <cellStyle name="Accent6" xfId="27417" builtinId="49" hidden="1" customBuiltin="1"/>
    <cellStyle name="Accent6" xfId="26710" builtinId="49" hidden="1" customBuiltin="1"/>
    <cellStyle name="Accent6" xfId="25785" builtinId="49" hidden="1" customBuiltin="1"/>
    <cellStyle name="Accent6" xfId="25490" builtinId="49" hidden="1" customBuiltin="1"/>
    <cellStyle name="Accent6" xfId="24050" builtinId="49" hidden="1" customBuiltin="1"/>
    <cellStyle name="Accent6" xfId="23105" builtinId="49" hidden="1" customBuiltin="1"/>
    <cellStyle name="Accent6" xfId="20544" builtinId="49" hidden="1" customBuiltin="1"/>
    <cellStyle name="Accent6" xfId="21915" builtinId="49" hidden="1" customBuiltin="1"/>
    <cellStyle name="Accent6" xfId="21266" builtinId="49" hidden="1" customBuiltin="1"/>
    <cellStyle name="Accent6" xfId="20495" builtinId="49" hidden="1" customBuiltin="1"/>
    <cellStyle name="Accent6" xfId="19366" builtinId="49" hidden="1" customBuiltin="1"/>
    <cellStyle name="Accent6" xfId="19067" builtinId="49" hidden="1" customBuiltin="1"/>
    <cellStyle name="Accent6" xfId="18309" builtinId="49" hidden="1" customBuiltin="1"/>
    <cellStyle name="Accent6" xfId="5248" builtinId="49" hidden="1" customBuiltin="1"/>
    <cellStyle name="Accent6" xfId="3544" builtinId="49" hidden="1" customBuiltin="1"/>
    <cellStyle name="Accent6" xfId="1745" builtinId="49" hidden="1" customBuiltin="1"/>
    <cellStyle name="Accent6" xfId="316" builtinId="49" hidden="1" customBuiltin="1"/>
    <cellStyle name="Accent6" xfId="18512" builtinId="49" hidden="1" customBuiltin="1"/>
    <cellStyle name="Accent6" xfId="3063" builtinId="49" hidden="1" customBuiltin="1"/>
    <cellStyle name="Accent6" xfId="8686" builtinId="49" hidden="1" customBuiltin="1"/>
    <cellStyle name="Accent6" xfId="8545" builtinId="49" hidden="1" customBuiltin="1"/>
    <cellStyle name="Accent6" xfId="8726" builtinId="49" hidden="1" customBuiltin="1"/>
    <cellStyle name="Accent6" xfId="8758" builtinId="49" hidden="1" customBuiltin="1"/>
    <cellStyle name="Accent6" xfId="8793" builtinId="49" hidden="1" customBuiltin="1"/>
    <cellStyle name="Accent6" xfId="8855" builtinId="49" hidden="1" customBuiltin="1"/>
    <cellStyle name="Accent6" xfId="8748" builtinId="49" hidden="1" customBuiltin="1"/>
    <cellStyle name="Accent6" xfId="8872" builtinId="49" hidden="1" customBuiltin="1"/>
    <cellStyle name="Accent6" xfId="8900" builtinId="49" hidden="1" customBuiltin="1"/>
    <cellStyle name="Accent6" xfId="8924" builtinId="49" hidden="1" customBuiltin="1"/>
    <cellStyle name="Accent6" xfId="8947" builtinId="49" hidden="1" customBuiltin="1"/>
    <cellStyle name="Accent6" xfId="8959" builtinId="49" hidden="1" customBuiltin="1"/>
    <cellStyle name="Accent6" xfId="8999" builtinId="49" hidden="1" customBuiltin="1"/>
    <cellStyle name="Accent6" xfId="9029" builtinId="49" hidden="1" customBuiltin="1"/>
    <cellStyle name="Accent6" xfId="9063" builtinId="49" hidden="1" customBuiltin="1"/>
    <cellStyle name="Accent6" xfId="9119" builtinId="49" hidden="1" customBuiltin="1"/>
    <cellStyle name="Accent6" xfId="9022" builtinId="49" hidden="1" customBuiltin="1"/>
    <cellStyle name="Accent6" xfId="9137" builtinId="49" hidden="1" customBuiltin="1"/>
    <cellStyle name="Accent6" xfId="9162" builtinId="49" hidden="1" customBuiltin="1"/>
    <cellStyle name="Accent6" xfId="9189" builtinId="49" hidden="1" customBuiltin="1"/>
    <cellStyle name="Accent6" xfId="9213" builtinId="49" hidden="1" customBuiltin="1"/>
    <cellStyle name="Accent6" xfId="9245" builtinId="49" hidden="1" customBuiltin="1"/>
    <cellStyle name="Accent6" xfId="9284" builtinId="49" hidden="1" customBuiltin="1"/>
    <cellStyle name="Accent6" xfId="9315" builtinId="49" hidden="1" customBuiltin="1"/>
    <cellStyle name="Accent6" xfId="9347" builtinId="49" hidden="1" customBuiltin="1"/>
    <cellStyle name="Accent6" xfId="9374" builtinId="49" hidden="1" customBuiltin="1"/>
    <cellStyle name="Accent6" xfId="9307" builtinId="49" hidden="1" customBuiltin="1"/>
    <cellStyle name="Accent6" xfId="9422" builtinId="49" hidden="1" customBuiltin="1"/>
    <cellStyle name="Accent6" xfId="9446" builtinId="49" hidden="1" customBuiltin="1"/>
    <cellStyle name="Accent6" xfId="9472" builtinId="49" hidden="1" customBuiltin="1"/>
    <cellStyle name="Accent6" xfId="9495" builtinId="49" hidden="1" customBuiltin="1"/>
    <cellStyle name="Accent6" xfId="9527" builtinId="49" hidden="1" customBuiltin="1"/>
    <cellStyle name="Accent6" xfId="8354" builtinId="49" hidden="1" customBuiltin="1"/>
    <cellStyle name="Accent6" xfId="8501" builtinId="49" hidden="1" customBuiltin="1"/>
    <cellStyle name="Accent6" xfId="8151" builtinId="49" hidden="1" customBuiltin="1"/>
    <cellStyle name="Accent6" xfId="8226" builtinId="49" hidden="1" customBuiltin="1"/>
    <cellStyle name="Accent6" xfId="9705" builtinId="49" hidden="1" customBuiltin="1"/>
    <cellStyle name="Accent6" xfId="9728" builtinId="49" hidden="1" customBuiltin="1"/>
    <cellStyle name="Accent6" xfId="9749" builtinId="49" hidden="1" customBuiltin="1"/>
    <cellStyle name="Accent6" xfId="9770" builtinId="49" hidden="1" customBuiltin="1"/>
    <cellStyle name="Accent6" xfId="9647" builtinId="49" hidden="1" customBuiltin="1"/>
    <cellStyle name="Accent6" xfId="9811" builtinId="49" hidden="1" customBuiltin="1"/>
    <cellStyle name="Accent6" xfId="9842" builtinId="49" hidden="1" customBuiltin="1"/>
    <cellStyle name="Accent6" xfId="9907" builtinId="49" hidden="1" customBuiltin="1"/>
    <cellStyle name="Accent6" xfId="9938" builtinId="49" hidden="1" customBuiltin="1"/>
    <cellStyle name="Accent6" xfId="9905" builtinId="49" hidden="1" customBuiltin="1"/>
    <cellStyle name="Accent6" xfId="9833" builtinId="49" hidden="1" customBuiltin="1"/>
    <cellStyle name="Accent6" xfId="10009" builtinId="49" hidden="1" customBuiltin="1"/>
    <cellStyle name="Accent6" xfId="10031" builtinId="49" hidden="1" customBuiltin="1"/>
    <cellStyle name="Accent6" xfId="10043" builtinId="49" hidden="1" customBuiltin="1"/>
    <cellStyle name="Accent6" xfId="10079" builtinId="49" hidden="1" customBuiltin="1"/>
    <cellStyle name="Accent6" xfId="10108" builtinId="49" hidden="1" customBuiltin="1"/>
    <cellStyle name="Accent6" xfId="10140" builtinId="49" hidden="1" customBuiltin="1"/>
    <cellStyle name="Accent6" xfId="10167" builtinId="49" hidden="1" customBuiltin="1"/>
    <cellStyle name="Accent6" xfId="10165" builtinId="49" hidden="1" customBuiltin="1"/>
    <cellStyle name="Accent6" xfId="10101" builtinId="49" hidden="1" customBuiltin="1"/>
    <cellStyle name="Accent6" xfId="10213" builtinId="49" hidden="1" customBuiltin="1"/>
    <cellStyle name="Accent6" xfId="10263" builtinId="49" hidden="1" customBuiltin="1"/>
    <cellStyle name="Accent6" xfId="10319" builtinId="49" hidden="1" customBuiltin="1"/>
    <cellStyle name="Accent6" xfId="10357" builtinId="49" hidden="1" customBuiltin="1"/>
    <cellStyle name="Accent6" xfId="10387" builtinId="49" hidden="1" customBuiltin="1"/>
    <cellStyle name="Accent6" xfId="10420" builtinId="49" hidden="1" customBuiltin="1"/>
    <cellStyle name="Accent6" xfId="10447" builtinId="49" hidden="1" customBuiltin="1"/>
    <cellStyle name="Accent6" xfId="10475" builtinId="49" hidden="1" customBuiltin="1"/>
    <cellStyle name="Accent6" xfId="10445" builtinId="49" hidden="1" customBuiltin="1"/>
    <cellStyle name="Accent6" xfId="10379" builtinId="49" hidden="1" customBuiltin="1"/>
    <cellStyle name="Accent6" xfId="10518" builtinId="49" hidden="1" customBuiltin="1"/>
    <cellStyle name="Accent6" xfId="10541" builtinId="49" hidden="1" customBuiltin="1"/>
    <cellStyle name="Accent6" xfId="10565" builtinId="49" hidden="1" customBuiltin="1"/>
    <cellStyle name="Accent6" xfId="8336" builtinId="49" hidden="1" customBuiltin="1"/>
    <cellStyle name="Accent6" xfId="10672" builtinId="49" hidden="1" customBuiltin="1"/>
    <cellStyle name="Accent6" xfId="7772" builtinId="49" hidden="1" customBuiltin="1"/>
    <cellStyle name="Accent6" xfId="6104" builtinId="49" hidden="1" customBuiltin="1"/>
    <cellStyle name="Accent6" xfId="6095" builtinId="49" hidden="1" customBuiltin="1"/>
    <cellStyle name="Accent6" xfId="7539" builtinId="49" hidden="1" customBuiltin="1"/>
    <cellStyle name="Accent6" xfId="4776" builtinId="49" hidden="1" customBuiltin="1"/>
    <cellStyle name="Accent6" xfId="4722" builtinId="49" hidden="1" customBuiltin="1"/>
    <cellStyle name="Accent6" xfId="4558" builtinId="49" hidden="1" customBuiltin="1"/>
    <cellStyle name="Accent6" xfId="7825" builtinId="49" hidden="1" customBuiltin="1"/>
    <cellStyle name="Accent6" xfId="5700" builtinId="49" hidden="1" customBuiltin="1"/>
    <cellStyle name="Accent6" xfId="4927" builtinId="49" hidden="1" customBuiltin="1"/>
    <cellStyle name="Accent6" xfId="6220" builtinId="49" hidden="1" customBuiltin="1"/>
    <cellStyle name="Accent6" xfId="5018" builtinId="49" hidden="1" customBuiltin="1"/>
    <cellStyle name="Accent6" xfId="4405" builtinId="49" hidden="1" customBuiltin="1"/>
    <cellStyle name="Accent6" xfId="8449" builtinId="49" hidden="1" customBuiltin="1"/>
    <cellStyle name="Accent6" xfId="5199" builtinId="49" hidden="1" customBuiltin="1"/>
    <cellStyle name="Accent6" xfId="10793" builtinId="49" hidden="1" customBuiltin="1"/>
    <cellStyle name="Accent6" xfId="5196" builtinId="49" hidden="1" customBuiltin="1"/>
    <cellStyle name="Accent6" xfId="5581" builtinId="49" hidden="1" customBuiltin="1"/>
    <cellStyle name="Accent6" xfId="8311" builtinId="49" hidden="1" customBuiltin="1"/>
    <cellStyle name="Accent6" xfId="4810" builtinId="49" hidden="1" customBuiltin="1"/>
    <cellStyle name="Accent6" xfId="10809" builtinId="49" hidden="1" customBuiltin="1"/>
    <cellStyle name="Accent6" xfId="7710" builtinId="49" hidden="1" customBuiltin="1"/>
    <cellStyle name="Accent6" xfId="5408" builtinId="49" hidden="1" customBuiltin="1"/>
    <cellStyle name="Accent6" xfId="8251" builtinId="49" hidden="1" customBuiltin="1"/>
    <cellStyle name="Accent6" xfId="5927" builtinId="49" hidden="1" customBuiltin="1"/>
    <cellStyle name="Accent6" xfId="4120" builtinId="49" hidden="1" customBuiltin="1"/>
    <cellStyle name="Accent6" xfId="4167" builtinId="49" hidden="1" customBuiltin="1"/>
    <cellStyle name="Accent6" xfId="5445" builtinId="49" hidden="1" customBuiltin="1"/>
    <cellStyle name="Accent6" xfId="5299" builtinId="49" hidden="1" customBuiltin="1"/>
    <cellStyle name="Accent6" xfId="9376" builtinId="49" hidden="1" customBuiltin="1"/>
    <cellStyle name="Accent6" xfId="2501" builtinId="49" hidden="1" customBuiltin="1"/>
    <cellStyle name="Accent6" xfId="2437" builtinId="49" hidden="1" customBuiltin="1"/>
    <cellStyle name="Accent6" xfId="2544" builtinId="49" hidden="1" customBuiltin="1"/>
    <cellStyle name="Accent6" xfId="2566" builtinId="49" hidden="1" customBuiltin="1"/>
    <cellStyle name="Accent6" xfId="2588" builtinId="49" hidden="1" customBuiltin="1"/>
    <cellStyle name="Accent6" xfId="2609" builtinId="49" hidden="1" customBuiltin="1"/>
    <cellStyle name="Accent6" xfId="2639" builtinId="49" hidden="1" customBuiltin="1"/>
    <cellStyle name="Accent6" xfId="2675" builtinId="49" hidden="1" customBuiltin="1"/>
    <cellStyle name="Accent6" xfId="2735" builtinId="49" hidden="1" customBuiltin="1"/>
    <cellStyle name="Accent6" xfId="2761" builtinId="49" hidden="1" customBuiltin="1"/>
    <cellStyle name="Accent6" xfId="2697" builtinId="49" hidden="1" customBuiltin="1"/>
    <cellStyle name="Accent6" xfId="2804" builtinId="49" hidden="1" customBuiltin="1"/>
    <cellStyle name="Accent6" xfId="2826" builtinId="49" hidden="1" customBuiltin="1"/>
    <cellStyle name="Accent6" xfId="8159" builtinId="49" hidden="1" customBuiltin="1"/>
    <cellStyle name="Accent6" xfId="14725" builtinId="49" hidden="1" customBuiltin="1"/>
    <cellStyle name="Accent6" xfId="4318" builtinId="49" hidden="1" customBuiltin="1"/>
    <cellStyle name="Accent6" xfId="16995" builtinId="49" hidden="1" customBuiltin="1"/>
    <cellStyle name="Accent6" xfId="4844" builtinId="49" hidden="1" customBuiltin="1"/>
    <cellStyle name="Accent6" xfId="5433" builtinId="49" hidden="1" customBuiltin="1"/>
    <cellStyle name="Accent6" xfId="14610" builtinId="49" hidden="1" customBuiltin="1"/>
    <cellStyle name="Accent6" xfId="4952" builtinId="49" hidden="1" customBuiltin="1"/>
    <cellStyle name="Accent6" xfId="17005" builtinId="49" hidden="1" customBuiltin="1"/>
    <cellStyle name="Accent6" xfId="14095" builtinId="49" hidden="1" customBuiltin="1"/>
    <cellStyle name="Accent6" xfId="10846" builtinId="49" hidden="1" customBuiltin="1"/>
    <cellStyle name="Accent6" xfId="7753" builtinId="49" hidden="1" customBuiltin="1"/>
    <cellStyle name="Accent6" xfId="4188" builtinId="49" hidden="1" customBuiltin="1"/>
    <cellStyle name="Accent6" xfId="5675" builtinId="49" hidden="1" customBuiltin="1"/>
    <cellStyle name="Accent6" xfId="5421" builtinId="49" hidden="1" customBuiltin="1"/>
    <cellStyle name="Accent6" xfId="9956" builtinId="49" hidden="1" customBuiltin="1"/>
    <cellStyle name="Accent6" xfId="27743" builtinId="49" hidden="1" customBuiltin="1"/>
    <cellStyle name="Accent6" xfId="27859" builtinId="49" hidden="1" customBuiltin="1"/>
    <cellStyle name="Accent6" xfId="27884" builtinId="49" hidden="1" customBuiltin="1"/>
    <cellStyle name="Accent6" xfId="27905" builtinId="49" hidden="1" customBuiltin="1"/>
    <cellStyle name="Accent6" xfId="27926" builtinId="49" hidden="1" customBuiltin="1"/>
    <cellStyle name="Accent6" xfId="27971" builtinId="49" hidden="1" customBuiltin="1"/>
    <cellStyle name="Accent6" xfId="28000" builtinId="49" hidden="1" customBuiltin="1"/>
    <cellStyle name="Accent6" xfId="28031" builtinId="49" hidden="1" customBuiltin="1"/>
    <cellStyle name="Accent6" xfId="28058" builtinId="49" hidden="1" customBuiltin="1"/>
    <cellStyle name="Accent6" xfId="28086" builtinId="49" hidden="1" customBuiltin="1"/>
    <cellStyle name="Accent6" xfId="28099" builtinId="49" hidden="1" customBuiltin="1"/>
    <cellStyle name="Accent6" xfId="28121" builtinId="49" hidden="1" customBuiltin="1"/>
    <cellStyle name="Accent6" xfId="28142" builtinId="49" hidden="1" customBuiltin="1"/>
    <cellStyle name="Accent6" xfId="28163" builtinId="49" hidden="1" customBuiltin="1"/>
    <cellStyle name="Accent6" xfId="10286" builtinId="49" hidden="1" customBuiltin="1"/>
    <cellStyle name="Accent6" xfId="18693" builtinId="49" hidden="1" customBuiltin="1"/>
    <cellStyle name="Accent6" xfId="18723" builtinId="49" hidden="1" customBuiltin="1"/>
    <cellStyle name="Accent6" xfId="18755" builtinId="49" hidden="1" customBuiltin="1"/>
    <cellStyle name="Accent6" xfId="18784" builtinId="49" hidden="1" customBuiltin="1"/>
    <cellStyle name="Accent6" xfId="18813" builtinId="49" hidden="1" customBuiltin="1"/>
    <cellStyle name="Accent6" xfId="18716" builtinId="49" hidden="1" customBuiltin="1"/>
    <cellStyle name="Accent6" xfId="18829" builtinId="49" hidden="1" customBuiltin="1"/>
    <cellStyle name="Accent6" xfId="18856" builtinId="49" hidden="1" customBuiltin="1"/>
    <cellStyle name="Accent6" xfId="18881" builtinId="49" hidden="1" customBuiltin="1"/>
    <cellStyle name="Accent6" xfId="6281" builtinId="49" hidden="1" customBuiltin="1"/>
    <cellStyle name="Accent6" xfId="10679" builtinId="49" hidden="1" customBuiltin="1"/>
    <cellStyle name="Accent6" xfId="18288" builtinId="49" hidden="1" customBuiltin="1"/>
    <cellStyle name="Accent6" xfId="18332" builtinId="49" hidden="1" customBuiltin="1"/>
    <cellStyle name="Accent6" xfId="18353" builtinId="49" hidden="1" customBuiltin="1"/>
    <cellStyle name="Accent6" xfId="18374" builtinId="49" hidden="1" customBuiltin="1"/>
    <cellStyle name="Accent6" xfId="8520" builtinId="49" hidden="1" customBuiltin="1"/>
    <cellStyle name="Accent6" xfId="10889" builtinId="49" hidden="1" customBuiltin="1"/>
    <cellStyle name="Accent6" xfId="10882" builtinId="49" hidden="1" customBuiltin="1"/>
    <cellStyle name="Accent6" xfId="10958" builtinId="49" hidden="1" customBuiltin="1"/>
    <cellStyle name="Accent6" xfId="5911" builtinId="49" hidden="1" customBuiltin="1"/>
    <cellStyle name="Accent6" xfId="6128" builtinId="49" hidden="1" customBuiltin="1"/>
    <cellStyle name="Accent6" xfId="12183" builtinId="49" hidden="1" customBuiltin="1"/>
    <cellStyle name="Accent6" xfId="12204" builtinId="49" hidden="1" customBuiltin="1"/>
    <cellStyle name="Accent6" xfId="12227" builtinId="49" hidden="1" customBuiltin="1"/>
    <cellStyle name="Accent6" xfId="12248" builtinId="49" hidden="1" customBuiltin="1"/>
    <cellStyle name="Accent6" xfId="11580" builtinId="49" hidden="1" customBuiltin="1"/>
    <cellStyle name="Accent6" xfId="11578" builtinId="49" hidden="1" customBuiltin="1"/>
    <cellStyle name="Accent6" xfId="11510" builtinId="49" hidden="1" customBuiltin="1"/>
    <cellStyle name="Accent6" xfId="11654" builtinId="49" hidden="1" customBuiltin="1"/>
    <cellStyle name="Accent6" xfId="11683" builtinId="49" hidden="1" customBuiltin="1"/>
    <cellStyle name="Accent6" xfId="11709" builtinId="49" hidden="1" customBuiltin="1"/>
    <cellStyle name="Accent6" xfId="11742" builtinId="49" hidden="1" customBuiltin="1"/>
    <cellStyle name="Accent6" xfId="11786" builtinId="49" hidden="1" customBuiltin="1"/>
    <cellStyle name="Accent6" xfId="11816" builtinId="49" hidden="1" customBuiltin="1"/>
    <cellStyle name="Accent6" xfId="11404" builtinId="49" hidden="1" customBuiltin="1"/>
    <cellStyle name="Accent6" xfId="11488" builtinId="49" hidden="1" customBuiltin="1"/>
    <cellStyle name="Accent6" xfId="11518" builtinId="49" hidden="1" customBuiltin="1"/>
    <cellStyle name="Accent6" xfId="11550" builtinId="49" hidden="1" customBuiltin="1"/>
    <cellStyle name="Accent6" xfId="11214" builtinId="49" hidden="1" customBuiltin="1"/>
    <cellStyle name="Accent6" xfId="11342" builtinId="49" hidden="1" customBuiltin="1"/>
    <cellStyle name="Accent6" xfId="11375" builtinId="49" hidden="1" customBuiltin="1"/>
    <cellStyle name="Accent6" xfId="11323" builtinId="49" hidden="1" customBuiltin="1"/>
    <cellStyle name="Accent6" xfId="5478" builtinId="49" hidden="1" customBuiltin="1"/>
    <cellStyle name="Accent6" xfId="12890" builtinId="49" hidden="1" customBuiltin="1"/>
    <cellStyle name="Accent6" xfId="21828" builtinId="49" hidden="1" customBuiltin="1"/>
    <cellStyle name="Accent6" xfId="14391" builtinId="49" hidden="1" customBuiltin="1"/>
    <cellStyle name="Accent6" xfId="11995" builtinId="49" hidden="1" customBuiltin="1"/>
    <cellStyle name="Accent6" xfId="25519" builtinId="49" hidden="1" customBuiltin="1"/>
    <cellStyle name="Accent6" xfId="23485" builtinId="49" hidden="1" customBuiltin="1"/>
    <cellStyle name="Accent6" xfId="23960" builtinId="49" hidden="1" customBuiltin="1"/>
    <cellStyle name="Accent6" xfId="22818" builtinId="49" hidden="1" customBuiltin="1"/>
    <cellStyle name="Accent6" xfId="22413" builtinId="49" hidden="1" customBuiltin="1"/>
    <cellStyle name="Accent6" xfId="23314" builtinId="49" hidden="1" customBuiltin="1"/>
    <cellStyle name="Accent6" xfId="88" builtinId="49" hidden="1" customBuiltin="1"/>
    <cellStyle name="Accent6" xfId="867" builtinId="49" hidden="1" customBuiltin="1"/>
    <cellStyle name="Accent6" xfId="1635" builtinId="49" hidden="1" customBuiltin="1"/>
    <cellStyle name="Accent6" xfId="3787" builtinId="49" hidden="1" customBuiltin="1"/>
    <cellStyle name="Accent6" xfId="9287" builtinId="49" hidden="1" customBuiltin="1"/>
    <cellStyle name="Accent6" xfId="13009" builtinId="49" hidden="1" customBuiltin="1"/>
    <cellStyle name="Accent6" xfId="5129" builtinId="49" hidden="1" customBuiltin="1"/>
    <cellStyle name="Accent6" xfId="4224" builtinId="49" hidden="1" customBuiltin="1"/>
    <cellStyle name="Accent6" xfId="7786" builtinId="49" hidden="1" customBuiltin="1"/>
    <cellStyle name="Accent6" xfId="7964" builtinId="49" hidden="1" customBuiltin="1"/>
    <cellStyle name="Accent6" xfId="4296" builtinId="49" hidden="1" customBuiltin="1"/>
    <cellStyle name="Accent6" xfId="4214" builtinId="49" hidden="1" customBuiltin="1"/>
    <cellStyle name="Accent6" xfId="15882" builtinId="49" hidden="1" customBuiltin="1"/>
    <cellStyle name="Accent6" xfId="176" builtinId="49" hidden="1" customBuiltin="1"/>
    <cellStyle name="Accent6" xfId="15446" builtinId="49" hidden="1" customBuiltin="1"/>
    <cellStyle name="Accent6" xfId="15126" builtinId="49" hidden="1" customBuiltin="1"/>
    <cellStyle name="Accent6" xfId="10951" builtinId="49" hidden="1" customBuiltin="1"/>
    <cellStyle name="Accent6" xfId="4178" builtinId="49" hidden="1" customBuiltin="1"/>
    <cellStyle name="Accent6" xfId="17188" builtinId="49" hidden="1" customBuiltin="1"/>
    <cellStyle name="Accent6" xfId="17212" builtinId="49" hidden="1" customBuiltin="1"/>
    <cellStyle name="Accent6" xfId="17241" builtinId="49" hidden="1" customBuiltin="1"/>
    <cellStyle name="Accent6" xfId="17268" builtinId="49" hidden="1" customBuiltin="1"/>
    <cellStyle name="Accent6" xfId="17292" builtinId="49" hidden="1" customBuiltin="1"/>
    <cellStyle name="Accent6" xfId="17145" builtinId="49" hidden="1" customBuiltin="1"/>
    <cellStyle name="Accent6" xfId="17338" builtinId="49" hidden="1" customBuiltin="1"/>
    <cellStyle name="Accent6" xfId="17370" builtinId="49" hidden="1" customBuiltin="1"/>
    <cellStyle name="Accent6" xfId="17404" builtinId="49" hidden="1" customBuiltin="1"/>
    <cellStyle name="Accent6" xfId="17469" builtinId="49" hidden="1" customBuiltin="1"/>
    <cellStyle name="Accent6" xfId="11430" builtinId="49" hidden="1" customBuiltin="1"/>
    <cellStyle name="Accent6" xfId="12409" builtinId="49" hidden="1" customBuiltin="1"/>
    <cellStyle name="Accent6" xfId="13458" builtinId="49" hidden="1" customBuiltin="1"/>
    <cellStyle name="Accent6" xfId="27562" builtinId="49" hidden="1" customBuiltin="1"/>
    <cellStyle name="Accent6" xfId="9638" builtinId="49" hidden="1" customBuiltin="1"/>
    <cellStyle name="Accent6" xfId="7535" builtinId="49" hidden="1" customBuiltin="1"/>
    <cellStyle name="Accent6" xfId="7986" builtinId="49" hidden="1" customBuiltin="1"/>
    <cellStyle name="Accent6" xfId="8030" builtinId="49" hidden="1" customBuiltin="1"/>
    <cellStyle name="Accent6" xfId="8053" builtinId="49" hidden="1" customBuiltin="1"/>
    <cellStyle name="Accent6" xfId="8074" builtinId="49" hidden="1" customBuiltin="1"/>
    <cellStyle name="Accent6" xfId="8586" builtinId="49" hidden="1" customBuiltin="1"/>
    <cellStyle name="Accent6" xfId="8610" builtinId="49" hidden="1" customBuiltin="1"/>
    <cellStyle name="Accent6" xfId="8636" builtinId="49" hidden="1" customBuiltin="1"/>
    <cellStyle name="Accent6" xfId="8662" builtinId="49" hidden="1" customBuiltin="1"/>
    <cellStyle name="Accent6" xfId="12336" builtinId="49" hidden="1" customBuiltin="1"/>
    <cellStyle name="Accent6" xfId="12461" builtinId="49" hidden="1" customBuiltin="1"/>
    <cellStyle name="Accent6" xfId="12493" builtinId="49" hidden="1" customBuiltin="1"/>
    <cellStyle name="Accent6" xfId="12520" builtinId="49" hidden="1" customBuiltin="1"/>
    <cellStyle name="Accent6" xfId="12545" builtinId="49" hidden="1" customBuiltin="1"/>
    <cellStyle name="Accent6" xfId="12597" builtinId="49" hidden="1" customBuiltin="1"/>
    <cellStyle name="Accent6" xfId="12626" builtinId="49" hidden="1" customBuiltin="1"/>
    <cellStyle name="Accent6" xfId="12658" builtinId="49" hidden="1" customBuiltin="1"/>
    <cellStyle name="Accent6" xfId="12686" builtinId="49" hidden="1" customBuiltin="1"/>
    <cellStyle name="Accent6" xfId="12714" builtinId="49" hidden="1" customBuiltin="1"/>
    <cellStyle name="Accent6" xfId="12684" builtinId="49" hidden="1" customBuiltin="1"/>
    <cellStyle name="Accent6" xfId="12619" builtinId="49" hidden="1" customBuiltin="1"/>
    <cellStyle name="Accent6" xfId="12733" builtinId="49" hidden="1" customBuiltin="1"/>
    <cellStyle name="Accent6" xfId="12760" builtinId="49" hidden="1" customBuiltin="1"/>
    <cellStyle name="Accent6" xfId="12789" builtinId="49" hidden="1" customBuiltin="1"/>
    <cellStyle name="Accent6" xfId="12818" builtinId="49" hidden="1" customBuiltin="1"/>
    <cellStyle name="Accent6" xfId="12849" builtinId="49" hidden="1" customBuiltin="1"/>
    <cellStyle name="Accent6" xfId="12919" builtinId="49" hidden="1" customBuiltin="1"/>
    <cellStyle name="Accent6" xfId="12950" builtinId="49" hidden="1" customBuiltin="1"/>
    <cellStyle name="Accent6" xfId="13007" builtinId="49" hidden="1" customBuiltin="1"/>
    <cellStyle name="Accent6" xfId="12976" builtinId="49" hidden="1" customBuiltin="1"/>
    <cellStyle name="Accent6" xfId="12912" builtinId="49" hidden="1" customBuiltin="1"/>
    <cellStyle name="Accent6" xfId="13025" builtinId="49" hidden="1" customBuiltin="1"/>
    <cellStyle name="Accent6" xfId="13051" builtinId="49" hidden="1" customBuiltin="1"/>
    <cellStyle name="Accent6" xfId="13102" builtinId="49" hidden="1" customBuiltin="1"/>
    <cellStyle name="Accent6" xfId="13123" builtinId="49" hidden="1" customBuiltin="1"/>
    <cellStyle name="Accent6" xfId="5841" builtinId="49" hidden="1" customBuiltin="1"/>
    <cellStyle name="Accent6" xfId="5842" builtinId="49" hidden="1" customBuiltin="1"/>
    <cellStyle name="Accent6" xfId="5646" builtinId="49" hidden="1" customBuiltin="1"/>
    <cellStyle name="Accent6" xfId="8369" builtinId="49" hidden="1" customBuiltin="1"/>
    <cellStyle name="Accent6" xfId="4434" builtinId="49" hidden="1" customBuiltin="1"/>
    <cellStyle name="Accent6" xfId="11848" builtinId="49" hidden="1" customBuiltin="1"/>
    <cellStyle name="Accent6" xfId="11877" builtinId="49" hidden="1" customBuiltin="1"/>
    <cellStyle name="Accent6" xfId="11906" builtinId="49" hidden="1" customBuiltin="1"/>
    <cellStyle name="Accent6" xfId="11875" builtinId="49" hidden="1" customBuiltin="1"/>
    <cellStyle name="Accent6" xfId="11922" builtinId="49" hidden="1" customBuiltin="1"/>
    <cellStyle name="Accent6" xfId="11950" builtinId="49" hidden="1" customBuiltin="1"/>
    <cellStyle name="Accent6" xfId="11982" builtinId="49" hidden="1" customBuiltin="1"/>
    <cellStyle name="Accent6" xfId="12008" builtinId="49" hidden="1" customBuiltin="1"/>
    <cellStyle name="Accent6" xfId="12040" builtinId="49" hidden="1" customBuiltin="1"/>
    <cellStyle name="Accent6" xfId="15351" builtinId="49" hidden="1" customBuiltin="1"/>
    <cellStyle name="Accent6" xfId="13427" builtinId="49" hidden="1" customBuiltin="1"/>
    <cellStyle name="Accent6" xfId="12269" builtinId="49" hidden="1" customBuiltin="1"/>
    <cellStyle name="Accent6" xfId="5142" builtinId="49" hidden="1" customBuiltin="1"/>
    <cellStyle name="Accent6" xfId="26631" builtinId="49" hidden="1" customBuiltin="1"/>
    <cellStyle name="Accent6" xfId="26019" builtinId="49" hidden="1" customBuiltin="1"/>
    <cellStyle name="Accent6" xfId="21780" builtinId="49" hidden="1" customBuiltin="1"/>
    <cellStyle name="Accent6" xfId="21708" builtinId="49" hidden="1" customBuiltin="1"/>
    <cellStyle name="Accent6" xfId="21856" builtinId="49" hidden="1" customBuiltin="1"/>
    <cellStyle name="Accent6" xfId="21880" builtinId="49" hidden="1" customBuiltin="1"/>
    <cellStyle name="Accent6" xfId="21904" builtinId="49" hidden="1" customBuiltin="1"/>
    <cellStyle name="Accent6" xfId="21955" builtinId="49" hidden="1" customBuiltin="1"/>
    <cellStyle name="Accent6" xfId="21984" builtinId="49" hidden="1" customBuiltin="1"/>
    <cellStyle name="Accent6" xfId="22016" builtinId="49" hidden="1" customBuiltin="1"/>
    <cellStyle name="Accent6" xfId="22044" builtinId="49" hidden="1" customBuiltin="1"/>
    <cellStyle name="Accent6" xfId="12314" builtinId="49" hidden="1" customBuiltin="1"/>
    <cellStyle name="Accent6" xfId="12345" builtinId="49" hidden="1" customBuiltin="1"/>
    <cellStyle name="Accent6" xfId="12379" builtinId="49" hidden="1" customBuiltin="1"/>
    <cellStyle name="Accent6" xfId="12411" builtinId="49" hidden="1" customBuiltin="1"/>
    <cellStyle name="Accent6" xfId="15092" builtinId="49" hidden="1" customBuiltin="1"/>
    <cellStyle name="Accent6" xfId="15018" builtinId="49" hidden="1" customBuiltin="1"/>
    <cellStyle name="Accent6" xfId="15168" builtinId="49" hidden="1" customBuiltin="1"/>
    <cellStyle name="Accent6" xfId="15192" builtinId="49" hidden="1" customBuiltin="1"/>
    <cellStyle name="Accent6" xfId="15226" builtinId="49" hidden="1" customBuiltin="1"/>
    <cellStyle name="Accent6" xfId="15263" builtinId="49" hidden="1" customBuiltin="1"/>
    <cellStyle name="Accent6" xfId="15292" builtinId="49" hidden="1" customBuiltin="1"/>
    <cellStyle name="Accent6" xfId="15324" builtinId="49" hidden="1" customBuiltin="1"/>
    <cellStyle name="Accent6" xfId="15353" builtinId="49" hidden="1" customBuiltin="1"/>
    <cellStyle name="Accent6" xfId="15381" builtinId="49" hidden="1" customBuiltin="1"/>
    <cellStyle name="Accent6" xfId="14816" builtinId="49" hidden="1" customBuiltin="1"/>
    <cellStyle name="Accent6" xfId="14996" builtinId="49" hidden="1" customBuiltin="1"/>
    <cellStyle name="Accent6" xfId="15061" builtinId="49" hidden="1" customBuiltin="1"/>
    <cellStyle name="Accent6" xfId="15094" builtinId="49" hidden="1" customBuiltin="1"/>
    <cellStyle name="Accent6" xfId="15124" builtinId="49" hidden="1" customBuiltin="1"/>
    <cellStyle name="Accent6" xfId="14908" builtinId="49" hidden="1" customBuiltin="1"/>
    <cellStyle name="Accent6" xfId="14933" builtinId="49" hidden="1" customBuiltin="1"/>
    <cellStyle name="Accent6" xfId="14955" builtinId="49" hidden="1" customBuiltin="1"/>
    <cellStyle name="Accent6" xfId="14858" builtinId="49" hidden="1" customBuiltin="1"/>
    <cellStyle name="Accent6" xfId="14455" builtinId="49" hidden="1" customBuiltin="1"/>
    <cellStyle name="Accent6" xfId="12146" builtinId="49" hidden="1" customBuiltin="1"/>
    <cellStyle name="Accent6" xfId="13078" builtinId="49" hidden="1" customBuiltin="1"/>
    <cellStyle name="Accent6" xfId="8007" builtinId="49" hidden="1" customBuiltin="1"/>
    <cellStyle name="Accent6" xfId="4203" builtinId="49" hidden="1" customBuiltin="1"/>
    <cellStyle name="Accent6" xfId="11610" builtinId="49" hidden="1" customBuiltin="1"/>
    <cellStyle name="Accent6" xfId="27993" builtinId="49" hidden="1" customBuiltin="1"/>
    <cellStyle name="Accent6" xfId="2704" builtinId="49" hidden="1" customBuiltin="1"/>
    <cellStyle name="Accent6" xfId="4501" builtinId="49" hidden="1" customBuiltin="1"/>
    <cellStyle name="Accent6" xfId="9985" builtinId="49" hidden="1" customBuiltin="1"/>
    <cellStyle name="Accent6" xfId="9089" builtinId="49" hidden="1" customBuiltin="1"/>
    <cellStyle name="Accent6" xfId="24761" builtinId="49" hidden="1" customBuiltin="1"/>
    <cellStyle name="Accent6" xfId="3476" builtinId="49" hidden="1" customBuiltin="1"/>
    <cellStyle name="Accent6" xfId="4044" builtinId="49" hidden="1" customBuiltin="1"/>
    <cellStyle name="Accent6" xfId="2035" builtinId="49" hidden="1" customBuiltin="1"/>
    <cellStyle name="Accent6" xfId="25635" builtinId="49" hidden="1" customBuiltin="1"/>
    <cellStyle name="Accent6" xfId="14657" builtinId="49" hidden="1" customBuiltin="1"/>
    <cellStyle name="Accent6" xfId="14647" builtinId="49" hidden="1" customBuiltin="1"/>
    <cellStyle name="Accent6" xfId="14776" builtinId="49" hidden="1" customBuiltin="1"/>
    <cellStyle name="Accent6" xfId="15504" builtinId="49" hidden="1" customBuiltin="1"/>
    <cellStyle name="Accent6" xfId="15570" builtinId="49" hidden="1" customBuiltin="1"/>
    <cellStyle name="Accent6" xfId="15602" builtinId="49" hidden="1" customBuiltin="1"/>
    <cellStyle name="Accent6" xfId="15630" builtinId="49" hidden="1" customBuiltin="1"/>
    <cellStyle name="Accent6" xfId="15422" builtinId="49" hidden="1" customBuiltin="1"/>
    <cellStyle name="Accent6" xfId="15448" builtinId="49" hidden="1" customBuiltin="1"/>
    <cellStyle name="Accent6" xfId="15472" builtinId="49" hidden="1" customBuiltin="1"/>
    <cellStyle name="Accent6" xfId="15285" builtinId="49" hidden="1" customBuiltin="1"/>
    <cellStyle name="Accent6" xfId="16074" builtinId="49" hidden="1" customBuiltin="1"/>
    <cellStyle name="Accent6" xfId="14792" builtinId="49" hidden="1" customBuiltin="1"/>
    <cellStyle name="Accent6" xfId="6658" builtinId="49" hidden="1" customBuiltin="1"/>
    <cellStyle name="Accent6" xfId="17437" builtinId="49" hidden="1" customBuiltin="1"/>
    <cellStyle name="Accent6" xfId="14558" builtinId="49" hidden="1" customBuiltin="1"/>
    <cellStyle name="Accent6" xfId="5010" builtinId="49" hidden="1" customBuiltin="1"/>
    <cellStyle name="Accent6" xfId="10592" builtinId="49" hidden="1" customBuiltin="1"/>
    <cellStyle name="Accent6" xfId="9876" builtinId="49" hidden="1" customBuiltin="1"/>
    <cellStyle name="Accent6" xfId="9091" builtinId="49" hidden="1" customBuiltin="1"/>
    <cellStyle name="Accent6" xfId="7258" builtinId="49" hidden="1" customBuiltin="1"/>
    <cellStyle name="Accent6" xfId="6396" builtinId="49" hidden="1" customBuiltin="1"/>
    <cellStyle name="Accent6" xfId="28419" builtinId="49" hidden="1" customBuiltin="1"/>
    <cellStyle name="Accent6" xfId="27721" builtinId="49" hidden="1" customBuiltin="1"/>
    <cellStyle name="Accent6" xfId="27129" builtinId="49" hidden="1" customBuiltin="1"/>
    <cellStyle name="Accent6" xfId="26276" builtinId="49" hidden="1" customBuiltin="1"/>
    <cellStyle name="Accent6" xfId="20012" builtinId="49" hidden="1" customBuiltin="1"/>
    <cellStyle name="Accent6" xfId="20043" builtinId="49" hidden="1" customBuiltin="1"/>
    <cellStyle name="Accent6" xfId="20150" builtinId="49" hidden="1" customBuiltin="1"/>
    <cellStyle name="Accent6" xfId="20194" builtinId="49" hidden="1" customBuiltin="1"/>
    <cellStyle name="Accent6" xfId="20216" builtinId="49" hidden="1" customBuiltin="1"/>
    <cellStyle name="Accent6" xfId="20237" builtinId="49" hidden="1" customBuiltin="1"/>
    <cellStyle name="Accent6" xfId="20271" builtinId="49" hidden="1" customBuiltin="1"/>
    <cellStyle name="Accent6" xfId="20472" builtinId="49" hidden="1" customBuiltin="1"/>
    <cellStyle name="Accent6" xfId="20551" builtinId="49" hidden="1" customBuiltin="1"/>
    <cellStyle name="Accent6" xfId="20575" builtinId="49" hidden="1" customBuiltin="1"/>
    <cellStyle name="Accent6" xfId="20429" builtinId="49" hidden="1" customBuiltin="1"/>
    <cellStyle name="Accent6" xfId="20620" builtinId="49" hidden="1" customBuiltin="1"/>
    <cellStyle name="Accent6" xfId="20652" builtinId="49" hidden="1" customBuiltin="1"/>
    <cellStyle name="Accent6" xfId="20718" builtinId="49" hidden="1" customBuiltin="1"/>
    <cellStyle name="Accent6" xfId="20750" builtinId="49" hidden="1" customBuiltin="1"/>
    <cellStyle name="Accent6" xfId="20716" builtinId="49" hidden="1" customBuiltin="1"/>
    <cellStyle name="Accent6" xfId="20643" builtinId="49" hidden="1" customBuiltin="1"/>
    <cellStyle name="Accent6" xfId="20766" builtinId="49" hidden="1" customBuiltin="1"/>
    <cellStyle name="Accent6" xfId="20797" builtinId="49" hidden="1" customBuiltin="1"/>
    <cellStyle name="Accent6" xfId="20823" builtinId="49" hidden="1" customBuiltin="1"/>
    <cellStyle name="Accent6" xfId="20847" builtinId="49" hidden="1" customBuiltin="1"/>
    <cellStyle name="Accent6" xfId="20859" builtinId="49" hidden="1" customBuiltin="1"/>
    <cellStyle name="Accent6" xfId="20928" builtinId="49" hidden="1" customBuiltin="1"/>
    <cellStyle name="Accent6" xfId="15541" builtinId="49" hidden="1" customBuiltin="1"/>
    <cellStyle name="Accent6" xfId="16346" builtinId="49" hidden="1" customBuiltin="1"/>
    <cellStyle name="Accent6" xfId="5133" builtinId="49" hidden="1" customBuiltin="1"/>
    <cellStyle name="Accent6" xfId="5539" builtinId="49" hidden="1" customBuiltin="1"/>
    <cellStyle name="Accent6" xfId="15027" builtinId="49" hidden="1" customBuiltin="1"/>
    <cellStyle name="Accent6" xfId="22321" builtinId="49" hidden="1" customBuiltin="1"/>
    <cellStyle name="Accent6" xfId="22350" builtinId="49" hidden="1" customBuiltin="1"/>
    <cellStyle name="Accent6" xfId="22253" builtinId="49" hidden="1" customBuiltin="1"/>
    <cellStyle name="Accent6" xfId="22366" builtinId="49" hidden="1" customBuiltin="1"/>
    <cellStyle name="Accent6" xfId="22390" builtinId="49" hidden="1" customBuiltin="1"/>
    <cellStyle name="Accent6" xfId="22436" builtinId="49" hidden="1" customBuiltin="1"/>
    <cellStyle name="Accent6" xfId="22457" builtinId="49" hidden="1" customBuiltin="1"/>
    <cellStyle name="Accent6" xfId="17515" builtinId="49" hidden="1" customBuiltin="1"/>
    <cellStyle name="Accent6" xfId="7577" builtinId="49" hidden="1" customBuiltin="1"/>
    <cellStyle name="Accent6" xfId="16455" builtinId="49" hidden="1" customBuiltin="1"/>
    <cellStyle name="Accent6" xfId="16479" builtinId="49" hidden="1" customBuiltin="1"/>
    <cellStyle name="Accent6" xfId="16502" builtinId="49" hidden="1" customBuiltin="1"/>
    <cellStyle name="Accent6" xfId="16525" builtinId="49" hidden="1" customBuiltin="1"/>
    <cellStyle name="Accent6" xfId="16557" builtinId="49" hidden="1" customBuiltin="1"/>
    <cellStyle name="Accent6" xfId="16624" builtinId="49" hidden="1" customBuiltin="1"/>
    <cellStyle name="Accent6" xfId="16657" builtinId="49" hidden="1" customBuiltin="1"/>
    <cellStyle name="Accent6" xfId="16684" builtinId="49" hidden="1" customBuiltin="1"/>
    <cellStyle name="Accent6" xfId="16712" builtinId="49" hidden="1" customBuiltin="1"/>
    <cellStyle name="Accent6" xfId="16682" builtinId="49" hidden="1" customBuiltin="1"/>
    <cellStyle name="Accent6" xfId="16616" builtinId="49" hidden="1" customBuiltin="1"/>
    <cellStyle name="Accent6" xfId="16729" builtinId="49" hidden="1" customBuiltin="1"/>
    <cellStyle name="Accent6" xfId="16753" builtinId="49" hidden="1" customBuiltin="1"/>
    <cellStyle name="Accent6" xfId="16775" builtinId="49" hidden="1" customBuiltin="1"/>
    <cellStyle name="Accent6" xfId="16799" builtinId="49" hidden="1" customBuiltin="1"/>
    <cellStyle name="Accent6" xfId="16826" builtinId="49" hidden="1" customBuiltin="1"/>
    <cellStyle name="Accent6" xfId="14630" builtinId="49" hidden="1" customBuiltin="1"/>
    <cellStyle name="Accent6" xfId="16889" builtinId="49" hidden="1" customBuiltin="1"/>
    <cellStyle name="Accent6" xfId="14151" builtinId="49" hidden="1" customBuiltin="1"/>
    <cellStyle name="Accent6" xfId="11672" builtinId="49" hidden="1" customBuiltin="1"/>
    <cellStyle name="Accent6" xfId="7945" builtinId="49" hidden="1" customBuiltin="1"/>
    <cellStyle name="Accent6" xfId="13973" builtinId="49" hidden="1" customBuiltin="1"/>
    <cellStyle name="Accent6" xfId="6295" builtinId="49" hidden="1" customBuiltin="1"/>
    <cellStyle name="Accent6" xfId="8146" builtinId="49" hidden="1" customBuiltin="1"/>
    <cellStyle name="Accent6" xfId="5828" builtinId="49" hidden="1" customBuiltin="1"/>
    <cellStyle name="Accent6" xfId="14198" builtinId="49" hidden="1" customBuiltin="1"/>
    <cellStyle name="Accent6" xfId="13985" builtinId="49" hidden="1" customBuiltin="1"/>
    <cellStyle name="Accent6" xfId="7612" builtinId="49" hidden="1" customBuiltin="1"/>
    <cellStyle name="Accent6" xfId="16836" builtinId="49" hidden="1" customBuiltin="1"/>
    <cellStyle name="Accent6" xfId="7840" builtinId="49" hidden="1" customBuiltin="1"/>
    <cellStyle name="Accent6" xfId="9214" builtinId="49" hidden="1" customBuiltin="1"/>
    <cellStyle name="Accent6" xfId="14477" builtinId="49" hidden="1" customBuiltin="1"/>
    <cellStyle name="Accent6" xfId="14537" builtinId="49" hidden="1" customBuiltin="1"/>
    <cellStyle name="Accent6" xfId="14483" builtinId="49" hidden="1" customBuiltin="1"/>
    <cellStyle name="Accent6" xfId="15970" builtinId="49" hidden="1" customBuiltin="1"/>
    <cellStyle name="Accent6" xfId="15991" builtinId="49" hidden="1" customBuiltin="1"/>
    <cellStyle name="Accent6" xfId="16012" builtinId="49" hidden="1" customBuiltin="1"/>
    <cellStyle name="Accent6" xfId="15891" builtinId="49" hidden="1" customBuiltin="1"/>
    <cellStyle name="Accent6" xfId="16052" builtinId="49" hidden="1" customBuiltin="1"/>
    <cellStyle name="Accent6" xfId="18024" builtinId="49" hidden="1" customBuiltin="1"/>
    <cellStyle name="Accent6" xfId="7781" builtinId="49" hidden="1" customBuiltin="1"/>
    <cellStyle name="Accent6" xfId="16287" builtinId="49" hidden="1" customBuiltin="1"/>
    <cellStyle name="Accent6" xfId="14882" builtinId="49" hidden="1" customBuiltin="1"/>
    <cellStyle name="Accent6" xfId="12978" builtinId="49" hidden="1" customBuiltin="1"/>
    <cellStyle name="Accent6" xfId="11444" builtinId="49" hidden="1" customBuiltin="1"/>
    <cellStyle name="Accent6" xfId="6660" builtinId="49" hidden="1" customBuiltin="1"/>
    <cellStyle name="Accent6" xfId="6694" builtinId="49" hidden="1" customBuiltin="1"/>
    <cellStyle name="Accent6" xfId="6575" builtinId="49" hidden="1" customBuiltin="1"/>
    <cellStyle name="Accent6" xfId="6719" builtinId="49" hidden="1" customBuiltin="1"/>
    <cellStyle name="Accent6" xfId="6757" builtinId="49" hidden="1" customBuiltin="1"/>
    <cellStyle name="Accent6" xfId="6793" builtinId="49" hidden="1" customBuiltin="1"/>
    <cellStyle name="Accent6" xfId="6828" builtinId="49" hidden="1" customBuiltin="1"/>
    <cellStyle name="Accent6" xfId="6844" builtinId="49" hidden="1" customBuiltin="1"/>
    <cellStyle name="Accent6" xfId="6890" builtinId="49" hidden="1" customBuiltin="1"/>
    <cellStyle name="Accent6" xfId="16353" builtinId="49" hidden="1" customBuiltin="1"/>
    <cellStyle name="Accent6" xfId="16385" builtinId="49" hidden="1" customBuiltin="1"/>
    <cellStyle name="Accent6" xfId="16412" builtinId="49" hidden="1" customBuiltin="1"/>
    <cellStyle name="Accent6" xfId="16440" builtinId="49" hidden="1" customBuiltin="1"/>
    <cellStyle name="Accent6" xfId="17740" builtinId="49" hidden="1" customBuiltin="1"/>
    <cellStyle name="Accent6" xfId="17708" builtinId="49" hidden="1" customBuiltin="1"/>
    <cellStyle name="Accent6" xfId="17757" builtinId="49" hidden="1" customBuiltin="1"/>
    <cellStyle name="Accent6" xfId="17782" builtinId="49" hidden="1" customBuiltin="1"/>
    <cellStyle name="Accent6" xfId="17832" builtinId="49" hidden="1" customBuiltin="1"/>
    <cellStyle name="Accent6" xfId="17864" builtinId="49" hidden="1" customBuiltin="1"/>
    <cellStyle name="Accent6" xfId="17904" builtinId="49" hidden="1" customBuiltin="1"/>
    <cellStyle name="Accent6" xfId="17933" builtinId="49" hidden="1" customBuiltin="1"/>
    <cellStyle name="Accent6" xfId="17965" builtinId="49" hidden="1" customBuiltin="1"/>
    <cellStyle name="Accent6" xfId="17995" builtinId="49" hidden="1" customBuiltin="1"/>
    <cellStyle name="Accent6" xfId="17568" builtinId="49" hidden="1" customBuiltin="1"/>
    <cellStyle name="Accent6" xfId="17580" builtinId="49" hidden="1" customBuiltin="1"/>
    <cellStyle name="Accent6" xfId="17649" builtinId="49" hidden="1" customBuiltin="1"/>
    <cellStyle name="Accent6" xfId="17680" builtinId="49" hidden="1" customBuiltin="1"/>
    <cellStyle name="Accent6" xfId="17710" builtinId="49" hidden="1" customBuiltin="1"/>
    <cellStyle name="Accent6" xfId="17486" builtinId="49" hidden="1" customBuiltin="1"/>
    <cellStyle name="Accent6" xfId="17517" builtinId="49" hidden="1" customBuiltin="1"/>
    <cellStyle name="Accent6" xfId="17543" builtinId="49" hidden="1" customBuiltin="1"/>
    <cellStyle name="Accent6" xfId="17361" builtinId="49" hidden="1" customBuiltin="1"/>
    <cellStyle name="Accent6" xfId="17435" builtinId="49" hidden="1" customBuiltin="1"/>
    <cellStyle name="Accent6" xfId="16324" builtinId="49" hidden="1" customBuiltin="1"/>
    <cellStyle name="Accent6" xfId="4508" builtinId="49" hidden="1" customBuiltin="1"/>
    <cellStyle name="Accent6" xfId="22319" builtinId="49" hidden="1" customBuiltin="1"/>
    <cellStyle name="Accent6" xfId="19978" builtinId="49" hidden="1" customBuiltin="1"/>
    <cellStyle name="Accent6" xfId="15628" builtinId="49" hidden="1" customBuiltin="1"/>
    <cellStyle name="Accent6" xfId="5303" builtinId="49" hidden="1" customBuiltin="1"/>
    <cellStyle name="Accent6" xfId="25431" builtinId="49" hidden="1" customBuiltin="1"/>
    <cellStyle name="Accent6" xfId="23541" builtinId="49" hidden="1" customBuiltin="1"/>
    <cellStyle name="Accent6" xfId="23631" builtinId="49" hidden="1" customBuiltin="1"/>
    <cellStyle name="Accent6" xfId="22568" builtinId="49" hidden="1" customBuiltin="1"/>
    <cellStyle name="Accent6" xfId="13767" builtinId="49" hidden="1" customBuiltin="1"/>
    <cellStyle name="Accent6" xfId="25897" builtinId="49" hidden="1" customBuiltin="1"/>
    <cellStyle name="Accent6" xfId="26464" builtinId="49" hidden="1" customBuiltin="1"/>
    <cellStyle name="Accent6" xfId="27242" builtinId="49" hidden="1" customBuiltin="1"/>
    <cellStyle name="Accent6" xfId="11088" builtinId="49" hidden="1" customBuiltin="1"/>
    <cellStyle name="Accent6" xfId="18253" builtinId="49" hidden="1" customBuiltin="1"/>
    <cellStyle name="Accent6" xfId="18417" builtinId="49" hidden="1" customBuiltin="1"/>
    <cellStyle name="Accent6" xfId="18448" builtinId="49" hidden="1" customBuiltin="1"/>
    <cellStyle name="Accent6" xfId="18114" builtinId="49" hidden="1" customBuiltin="1"/>
    <cellStyle name="Accent6" xfId="17052" builtinId="49" hidden="1" customBuiltin="1"/>
    <cellStyle name="Accent6" xfId="17121" builtinId="49" hidden="1" customBuiltin="1"/>
    <cellStyle name="Accent6" xfId="18039" builtinId="49" hidden="1" customBuiltin="1"/>
    <cellStyle name="Accent6" xfId="18064" builtinId="49" hidden="1" customBuiltin="1"/>
    <cellStyle name="Accent6" xfId="18089" builtinId="49" hidden="1" customBuiltin="1"/>
    <cellStyle name="Accent6" xfId="17993" builtinId="49" hidden="1" customBuiltin="1"/>
    <cellStyle name="Accent6" xfId="18782" builtinId="49" hidden="1" customBuiltin="1"/>
    <cellStyle name="Accent6" xfId="14759" builtinId="49" hidden="1" customBuiltin="1"/>
    <cellStyle name="Accent6" xfId="21622" builtinId="49" hidden="1" customBuiltin="1"/>
    <cellStyle name="Accent6" xfId="20899" builtinId="49" hidden="1" customBuiltin="1"/>
    <cellStyle name="Accent6" xfId="19852" builtinId="49" hidden="1" customBuiltin="1"/>
    <cellStyle name="Accent6" xfId="25093" builtinId="49" hidden="1" customBuiltin="1"/>
    <cellStyle name="Accent6" xfId="24422" builtinId="49" hidden="1" customBuiltin="1"/>
    <cellStyle name="Accent6" xfId="23476" builtinId="49" hidden="1" customBuiltin="1"/>
    <cellStyle name="Accent6" xfId="22492" builtinId="49" hidden="1" customBuiltin="1"/>
    <cellStyle name="Accent6" xfId="22161" builtinId="49" hidden="1" customBuiltin="1"/>
    <cellStyle name="Accent6" xfId="15140" builtinId="49" hidden="1" customBuiltin="1"/>
    <cellStyle name="Accent6" xfId="13587" builtinId="49" hidden="1" customBuiltin="1"/>
    <cellStyle name="Accent6" xfId="7697" builtinId="49" hidden="1" customBuiltin="1"/>
    <cellStyle name="Accent6" xfId="12442" builtinId="49" hidden="1" customBuiltin="1"/>
    <cellStyle name="Accent6" xfId="11626" builtinId="49" hidden="1" customBuiltin="1"/>
    <cellStyle name="Accent6" xfId="2869" builtinId="49" hidden="1" customBuiltin="1"/>
    <cellStyle name="Accent6" xfId="2901" builtinId="49" hidden="1" customBuiltin="1"/>
    <cellStyle name="Accent6" xfId="1921" builtinId="49" hidden="1" customBuiltin="1"/>
    <cellStyle name="Accent6" xfId="1977" builtinId="49" hidden="1" customBuiltin="1"/>
    <cellStyle name="Accent6" xfId="1861" builtinId="49" hidden="1" customBuiltin="1"/>
    <cellStyle name="Accent6" xfId="1887" builtinId="49" hidden="1" customBuiltin="1"/>
    <cellStyle name="Accent6" xfId="1865" builtinId="49" hidden="1" customBuiltin="1"/>
    <cellStyle name="Accent6" xfId="3042" builtinId="49" hidden="1" customBuiltin="1"/>
    <cellStyle name="Accent6" xfId="3086" builtinId="49" hidden="1" customBuiltin="1"/>
    <cellStyle name="Accent6" xfId="3107" builtinId="49" hidden="1" customBuiltin="1"/>
    <cellStyle name="Accent6" xfId="3128" builtinId="49" hidden="1" customBuiltin="1"/>
    <cellStyle name="Accent6" xfId="3007" builtinId="49" hidden="1" customBuiltin="1"/>
    <cellStyle name="Accent6" xfId="3166" builtinId="49" hidden="1" customBuiltin="1"/>
    <cellStyle name="Accent6" xfId="3230" builtinId="49" hidden="1" customBuiltin="1"/>
    <cellStyle name="Accent6" xfId="3260" builtinId="49" hidden="1" customBuiltin="1"/>
    <cellStyle name="Accent6" xfId="3290" builtinId="49" hidden="1" customBuiltin="1"/>
    <cellStyle name="Accent6" xfId="3258" builtinId="49" hidden="1" customBuiltin="1"/>
    <cellStyle name="Accent6" xfId="3188" builtinId="49" hidden="1" customBuiltin="1"/>
    <cellStyle name="Accent6" xfId="3304" builtinId="49" hidden="1" customBuiltin="1"/>
    <cellStyle name="Accent6" xfId="3329" builtinId="49" hidden="1" customBuiltin="1"/>
    <cellStyle name="Accent6" xfId="3350" builtinId="49" hidden="1" customBuiltin="1"/>
    <cellStyle name="Accent6" xfId="3371" builtinId="49" hidden="1" customBuiltin="1"/>
    <cellStyle name="Accent6" xfId="3416" builtinId="49" hidden="1" customBuiltin="1"/>
    <cellStyle name="Accent6" xfId="18146" builtinId="49" hidden="1" customBuiltin="1"/>
    <cellStyle name="Accent6" xfId="19096" builtinId="49" hidden="1" customBuiltin="1"/>
    <cellStyle name="Accent6" xfId="20171" builtinId="49" hidden="1" customBuiltin="1"/>
    <cellStyle name="Accent6" xfId="4904" builtinId="49" hidden="1" customBuiltin="1"/>
    <cellStyle name="Accent6" xfId="17620" builtinId="49" hidden="1" customBuiltin="1"/>
    <cellStyle name="Accent6" xfId="7234" builtinId="49" hidden="1" customBuiltin="1"/>
    <cellStyle name="Accent6" xfId="7267" builtinId="49" hidden="1" customBuiltin="1"/>
    <cellStyle name="Accent6" xfId="7334" builtinId="49" hidden="1" customBuiltin="1"/>
    <cellStyle name="Accent6" xfId="7365" builtinId="49" hidden="1" customBuiltin="1"/>
    <cellStyle name="Accent6" xfId="7332" builtinId="49" hidden="1" customBuiltin="1"/>
    <cellStyle name="Accent6" xfId="7389" builtinId="49" hidden="1" customBuiltin="1"/>
    <cellStyle name="Accent6" xfId="7425" builtinId="49" hidden="1" customBuiltin="1"/>
    <cellStyle name="Accent6" xfId="7461" builtinId="49" hidden="1" customBuiltin="1"/>
    <cellStyle name="Accent6" xfId="7495" builtinId="49" hidden="1" customBuiltin="1"/>
    <cellStyle name="Accent6" xfId="19065" builtinId="49" hidden="1" customBuiltin="1"/>
    <cellStyle name="Accent6" xfId="18998" builtinId="49" hidden="1" customBuiltin="1"/>
    <cellStyle name="Accent6" xfId="19112" builtinId="49" hidden="1" customBuiltin="1"/>
    <cellStyle name="Accent6" xfId="19136" builtinId="49" hidden="1" customBuiltin="1"/>
    <cellStyle name="Accent6" xfId="19160" builtinId="49" hidden="1" customBuiltin="1"/>
    <cellStyle name="Accent6" xfId="5051" builtinId="49" hidden="1" customBuiltin="1"/>
    <cellStyle name="Accent6" xfId="14085" builtinId="49" hidden="1" customBuiltin="1"/>
    <cellStyle name="Accent6" xfId="4283" builtinId="49" hidden="1" customBuiltin="1"/>
    <cellStyle name="Accent6" xfId="5364" builtinId="49" hidden="1" customBuiltin="1"/>
    <cellStyle name="Accent6" xfId="4918" builtinId="49" hidden="1" customBuiltin="1"/>
    <cellStyle name="Accent6" xfId="14663" builtinId="49" hidden="1" customBuiltin="1"/>
    <cellStyle name="Accent6" xfId="4104" builtinId="49" hidden="1" customBuiltin="1"/>
    <cellStyle name="Accent6" xfId="17261" builtinId="49" hidden="1" customBuiltin="1"/>
    <cellStyle name="Accent6" xfId="5609" builtinId="49" hidden="1" customBuiltin="1"/>
    <cellStyle name="Accent6" xfId="7721" builtinId="49" hidden="1" customBuiltin="1"/>
    <cellStyle name="Accent6" xfId="6271" builtinId="49" hidden="1" customBuiltin="1"/>
    <cellStyle name="Accent6" xfId="17966" builtinId="49" hidden="1" customBuiltin="1"/>
    <cellStyle name="Accent6" xfId="14581" builtinId="49" hidden="1" customBuiltin="1"/>
    <cellStyle name="Accent6" xfId="10639" builtinId="49" hidden="1" customBuiltin="1"/>
    <cellStyle name="Accent6" xfId="17556" builtinId="49" hidden="1" customBuiltin="1"/>
    <cellStyle name="Accent6" xfId="19214" builtinId="49" hidden="1" customBuiltin="1"/>
    <cellStyle name="Accent6" xfId="18102" builtinId="49" hidden="1" customBuiltin="1"/>
    <cellStyle name="Accent6" xfId="9622" builtinId="49" hidden="1" customBuiltin="1"/>
    <cellStyle name="Accent6" xfId="19278" builtinId="49" hidden="1" customBuiltin="1"/>
    <cellStyle name="Accent6" xfId="19315" builtinId="49" hidden="1" customBuiltin="1"/>
    <cellStyle name="Accent6" xfId="19412" builtinId="49" hidden="1" customBuiltin="1"/>
    <cellStyle name="Accent6" xfId="19444" builtinId="49" hidden="1" customBuiltin="1"/>
    <cellStyle name="Accent6" xfId="19478" builtinId="49" hidden="1" customBuiltin="1"/>
    <cellStyle name="Accent6" xfId="19510" builtinId="49" hidden="1" customBuiltin="1"/>
    <cellStyle name="Accent6" xfId="19541" builtinId="49" hidden="1" customBuiltin="1"/>
    <cellStyle name="Accent6" xfId="18482" builtinId="49" hidden="1" customBuiltin="1"/>
    <cellStyle name="Accent6" xfId="18514" builtinId="49" hidden="1" customBuiltin="1"/>
    <cellStyle name="Accent6" xfId="18544" builtinId="49" hidden="1" customBuiltin="1"/>
    <cellStyle name="Accent6" xfId="18561" builtinId="49" hidden="1" customBuiltin="1"/>
    <cellStyle name="Accent6" xfId="18591" builtinId="49" hidden="1" customBuiltin="1"/>
    <cellStyle name="Accent6" xfId="18618" builtinId="49" hidden="1" customBuiltin="1"/>
    <cellStyle name="Accent6" xfId="18642" builtinId="49" hidden="1" customBuiltin="1"/>
    <cellStyle name="Accent6" xfId="18653" builtinId="49" hidden="1" customBuiltin="1"/>
    <cellStyle name="Accent6" xfId="20337" builtinId="49" hidden="1" customBuiltin="1"/>
    <cellStyle name="Accent6" xfId="20405" builtinId="49" hidden="1" customBuiltin="1"/>
    <cellStyle name="Accent6" xfId="20276" builtinId="49" hidden="1" customBuiltin="1"/>
    <cellStyle name="Accent6" xfId="20306" builtinId="49" hidden="1" customBuiltin="1"/>
    <cellStyle name="Accent6" xfId="20280" builtinId="49" hidden="1" customBuiltin="1"/>
    <cellStyle name="Accent6" xfId="21557" builtinId="49" hidden="1" customBuiltin="1"/>
    <cellStyle name="Accent6" xfId="21578" builtinId="49" hidden="1" customBuiltin="1"/>
    <cellStyle name="Accent6" xfId="21601" builtinId="49" hidden="1" customBuiltin="1"/>
    <cellStyle name="Accent6" xfId="21643" builtinId="49" hidden="1" customBuiltin="1"/>
    <cellStyle name="Accent6" xfId="21522" builtinId="49" hidden="1" customBuiltin="1"/>
    <cellStyle name="Accent6" xfId="21686" builtinId="49" hidden="1" customBuiltin="1"/>
    <cellStyle name="Accent6" xfId="21717" builtinId="49" hidden="1" customBuiltin="1"/>
    <cellStyle name="Accent6" xfId="21751" builtinId="49" hidden="1" customBuiltin="1"/>
    <cellStyle name="Accent6" xfId="21782" builtinId="49" hidden="1" customBuiltin="1"/>
    <cellStyle name="Accent6" xfId="21812" builtinId="49" hidden="1" customBuiltin="1"/>
    <cellStyle name="Accent6" xfId="18936" builtinId="49" hidden="1" customBuiltin="1"/>
    <cellStyle name="Accent6" xfId="18976" builtinId="49" hidden="1" customBuiltin="1"/>
    <cellStyle name="Accent6" xfId="19005" builtinId="49" hidden="1" customBuiltin="1"/>
    <cellStyle name="Accent6" xfId="19037" builtinId="49" hidden="1" customBuiltin="1"/>
    <cellStyle name="Accent6" xfId="21205" builtinId="49" hidden="1" customBuiltin="1"/>
    <cellStyle name="Accent6" xfId="21237" builtinId="49" hidden="1" customBuiltin="1"/>
    <cellStyle name="Accent6" xfId="21295" builtinId="49" hidden="1" customBuiltin="1"/>
    <cellStyle name="Accent6" xfId="21264" builtinId="49" hidden="1" customBuiltin="1"/>
    <cellStyle name="Accent6" xfId="21310" builtinId="49" hidden="1" customBuiltin="1"/>
    <cellStyle name="Accent6" xfId="21335" builtinId="49" hidden="1" customBuiltin="1"/>
    <cellStyle name="Accent6" xfId="21360" builtinId="49" hidden="1" customBuiltin="1"/>
    <cellStyle name="Accent6" xfId="21383" builtinId="49" hidden="1" customBuiltin="1"/>
    <cellStyle name="Accent6" xfId="21415" builtinId="49" hidden="1" customBuiltin="1"/>
    <cellStyle name="Accent6" xfId="20344" builtinId="49" hidden="1" customBuiltin="1"/>
    <cellStyle name="Accent6" xfId="21033" builtinId="49" hidden="1" customBuiltin="1"/>
    <cellStyle name="Accent6" xfId="21105" builtinId="49" hidden="1" customBuiltin="1"/>
    <cellStyle name="Accent6" xfId="21136" builtinId="49" hidden="1" customBuiltin="1"/>
    <cellStyle name="Accent6" xfId="21176" builtinId="49" hidden="1" customBuiltin="1"/>
    <cellStyle name="Accent6" xfId="21018" builtinId="49" hidden="1" customBuiltin="1"/>
    <cellStyle name="Accent6" xfId="20987" builtinId="49" hidden="1" customBuiltin="1"/>
    <cellStyle name="Accent6" xfId="20921" builtinId="49" hidden="1" customBuiltin="1"/>
    <cellStyle name="Accent6" xfId="20989" builtinId="49" hidden="1" customBuiltin="1"/>
    <cellStyle name="Accent6" xfId="20959" builtinId="49" hidden="1" customBuiltin="1"/>
    <cellStyle name="Accent6" xfId="18906" builtinId="49" hidden="1" customBuiltin="1"/>
    <cellStyle name="Accent6" xfId="19239" builtinId="49" hidden="1" customBuiltin="1"/>
    <cellStyle name="Accent6" xfId="7302" builtinId="49" hidden="1" customBuiltin="1"/>
    <cellStyle name="Accent6" xfId="2848" builtinId="49" hidden="1" customBuiltin="1"/>
    <cellStyle name="Accent6" xfId="7846" builtinId="49" hidden="1" customBuiltin="1"/>
    <cellStyle name="Accent6" xfId="14018" builtinId="49" hidden="1" customBuiltin="1"/>
    <cellStyle name="Accent6" xfId="7604" builtinId="49" hidden="1" customBuiltin="1"/>
    <cellStyle name="Accent6" xfId="10492" builtinId="49" hidden="1" customBuiltin="1"/>
    <cellStyle name="Accent6" xfId="9684" builtinId="49" hidden="1" customBuiltin="1"/>
    <cellStyle name="Accent6" xfId="8823" builtinId="49" hidden="1" customBuiltin="1"/>
    <cellStyle name="Accent6" xfId="4428" builtinId="49" hidden="1" customBuiltin="1"/>
    <cellStyle name="Accent6" xfId="11291" builtinId="49" hidden="1" customBuiltin="1"/>
    <cellStyle name="Accent6" xfId="11808" builtinId="49" hidden="1" customBuiltin="1"/>
    <cellStyle name="Accent6" xfId="12555" builtinId="49" hidden="1" customBuiltin="1"/>
    <cellStyle name="Accent6" xfId="15215" builtinId="49" hidden="1" customBuiltin="1"/>
    <cellStyle name="Accent6" xfId="698" builtinId="49" hidden="1" customBuiltin="1"/>
    <cellStyle name="Accent6" xfId="735" builtinId="49" hidden="1" customBuiltin="1"/>
    <cellStyle name="Accent6" xfId="770" builtinId="49" hidden="1" customBuiltin="1"/>
    <cellStyle name="Accent6" xfId="242" builtinId="49" hidden="1" customBuiltin="1"/>
    <cellStyle name="Accent6" xfId="350" builtinId="49" hidden="1" customBuiltin="1"/>
    <cellStyle name="Accent6" xfId="385" builtinId="49" hidden="1" customBuiltin="1"/>
    <cellStyle name="Accent6" xfId="123" builtinId="49" hidden="1" customBuiltin="1"/>
    <cellStyle name="Accent6" xfId="166" builtinId="49" hidden="1" customBuiltin="1"/>
    <cellStyle name="Accent6" xfId="208" builtinId="49" hidden="1" customBuiltin="1"/>
    <cellStyle name="Accent6" xfId="40" builtinId="49" hidden="1" customBuiltin="1"/>
    <cellStyle name="Accent6" xfId="1153" builtinId="49" hidden="1" customBuiltin="1"/>
    <cellStyle name="Accent6" xfId="2161" builtinId="49" hidden="1" customBuiltin="1"/>
    <cellStyle name="Accent6" xfId="6428" builtinId="49" hidden="1" customBuiltin="1"/>
    <cellStyle name="Accent6" xfId="3381" builtinId="49" hidden="1" customBuiltin="1"/>
    <cellStyle name="Accent6" xfId="2763" builtinId="49" hidden="1" customBuiltin="1"/>
    <cellStyle name="Accent6" xfId="10605" builtinId="49" hidden="1" customBuiltin="1"/>
    <cellStyle name="Accent6" xfId="10238" builtinId="49" hidden="1" customBuiltin="1"/>
    <cellStyle name="Accent6" xfId="8363" builtinId="49" hidden="1" customBuiltin="1"/>
    <cellStyle name="Accent6" xfId="8825" builtinId="49" hidden="1" customBuiltin="1"/>
    <cellStyle name="Accent6" xfId="7044" builtinId="49" hidden="1" customBuiltin="1"/>
    <cellStyle name="Accent6" xfId="17642" builtinId="49" hidden="1" customBuiltin="1"/>
    <cellStyle name="Accent6" xfId="7611" builtinId="49" hidden="1" customBuiltin="1"/>
    <cellStyle name="Accent6" xfId="5344" builtinId="49" hidden="1" customBuiltin="1"/>
    <cellStyle name="Accent6" xfId="16410" builtinId="49" hidden="1" customBuiltin="1"/>
    <cellStyle name="Accent6" xfId="15698" builtinId="49" hidden="1" customBuiltin="1"/>
    <cellStyle name="Accent6" xfId="25604" builtinId="49" hidden="1" customBuiltin="1"/>
    <cellStyle name="Accent6" xfId="21058" builtinId="49" hidden="1" customBuiltin="1"/>
    <cellStyle name="Accent6" xfId="19204" builtinId="49" hidden="1" customBuiltin="1"/>
    <cellStyle name="Accent6" xfId="17059" builtinId="49" hidden="1" customBuiltin="1"/>
    <cellStyle name="Accent6" xfId="15926" builtinId="49" hidden="1" customBuiltin="1"/>
    <cellStyle name="Accent6" xfId="20524" builtinId="49" hidden="1" customBuiltin="1"/>
    <cellStyle name="Accent6" xfId="16193" builtinId="49" hidden="1" customBuiltin="1"/>
    <cellStyle name="Accent6" xfId="20835" builtinId="49" hidden="1" customBuiltin="1"/>
    <cellStyle name="Accent6" xfId="22467" builtinId="49" hidden="1" customBuiltin="1"/>
    <cellStyle name="Accent6" xfId="21372" builtinId="49" hidden="1" customBuiltin="1"/>
    <cellStyle name="Accent6" xfId="20070" builtinId="49" hidden="1" customBuiltin="1"/>
    <cellStyle name="Accent6" xfId="22531" builtinId="49" hidden="1" customBuiltin="1"/>
    <cellStyle name="Accent6" xfId="22603" builtinId="49" hidden="1" customBuiltin="1"/>
    <cellStyle name="Accent6" xfId="22619" builtinId="49" hidden="1" customBuiltin="1"/>
    <cellStyle name="Accent6" xfId="22665" builtinId="49" hidden="1" customBuiltin="1"/>
    <cellStyle name="Accent6" xfId="22697" builtinId="49" hidden="1" customBuiltin="1"/>
    <cellStyle name="Accent6" xfId="22731" builtinId="49" hidden="1" customBuiltin="1"/>
    <cellStyle name="Accent6" xfId="22763" builtinId="49" hidden="1" customBuiltin="1"/>
    <cellStyle name="Accent6" xfId="22794" builtinId="49" hidden="1" customBuiltin="1"/>
    <cellStyle name="Accent6" xfId="22761" builtinId="49" hidden="1" customBuiltin="1"/>
    <cellStyle name="Accent6" xfId="22688" builtinId="49" hidden="1" customBuiltin="1"/>
    <cellStyle name="Accent6" xfId="22853" builtinId="49" hidden="1" customBuiltin="1"/>
    <cellStyle name="Accent6" xfId="22889" builtinId="49" hidden="1" customBuiltin="1"/>
    <cellStyle name="Accent6" xfId="22923" builtinId="49" hidden="1" customBuiltin="1"/>
    <cellStyle name="Accent6" xfId="22961" builtinId="49" hidden="1" customBuiltin="1"/>
    <cellStyle name="Accent6" xfId="23007" builtinId="49" hidden="1" customBuiltin="1"/>
    <cellStyle name="Accent6" xfId="23039" builtinId="49" hidden="1" customBuiltin="1"/>
    <cellStyle name="Accent6" xfId="23073" builtinId="49" hidden="1" customBuiltin="1"/>
    <cellStyle name="Accent6" xfId="23136" builtinId="49" hidden="1" customBuiltin="1"/>
    <cellStyle name="Accent6" xfId="23103" builtinId="49" hidden="1" customBuiltin="1"/>
    <cellStyle name="Accent6" xfId="23030" builtinId="49" hidden="1" customBuiltin="1"/>
    <cellStyle name="Accent6" xfId="23160" builtinId="49" hidden="1" customBuiltin="1"/>
    <cellStyle name="Accent6" xfId="23265" builtinId="49" hidden="1" customBuiltin="1"/>
    <cellStyle name="Accent6" xfId="23292" builtinId="49" hidden="1" customBuiltin="1"/>
    <cellStyle name="Accent6" xfId="23358" builtinId="49" hidden="1" customBuiltin="1"/>
    <cellStyle name="Accent6" xfId="23379" builtinId="49" hidden="1" customBuiltin="1"/>
    <cellStyle name="Accent6" xfId="23402" builtinId="49" hidden="1" customBuiltin="1"/>
    <cellStyle name="Accent6" xfId="23424" builtinId="49" hidden="1" customBuiltin="1"/>
    <cellStyle name="Accent6" xfId="23445" builtinId="49" hidden="1" customBuiltin="1"/>
    <cellStyle name="Accent6" xfId="23672" builtinId="49" hidden="1" customBuiltin="1"/>
    <cellStyle name="Accent6" xfId="23694" builtinId="49" hidden="1" customBuiltin="1"/>
    <cellStyle name="Accent6" xfId="23722" builtinId="49" hidden="1" customBuiltin="1"/>
    <cellStyle name="Accent6" xfId="23748" builtinId="49" hidden="1" customBuiltin="1"/>
    <cellStyle name="Accent6" xfId="23816" builtinId="49" hidden="1" customBuiltin="1"/>
    <cellStyle name="Accent6" xfId="23848" builtinId="49" hidden="1" customBuiltin="1"/>
    <cellStyle name="Accent6" xfId="23881" builtinId="49" hidden="1" customBuiltin="1"/>
    <cellStyle name="Accent6" xfId="23914" builtinId="49" hidden="1" customBuiltin="1"/>
    <cellStyle name="Accent6" xfId="23944" builtinId="49" hidden="1" customBuiltin="1"/>
    <cellStyle name="Accent6" xfId="23912" builtinId="49" hidden="1" customBuiltin="1"/>
    <cellStyle name="Accent6" xfId="23839" builtinId="49" hidden="1" customBuiltin="1"/>
    <cellStyle name="Accent6" xfId="23989" builtinId="49" hidden="1" customBuiltin="1"/>
    <cellStyle name="Accent6" xfId="24015" builtinId="49" hidden="1" customBuiltin="1"/>
    <cellStyle name="Accent6" xfId="24038" builtinId="49" hidden="1" customBuiltin="1"/>
    <cellStyle name="Accent6" xfId="24088" builtinId="49" hidden="1" customBuiltin="1"/>
    <cellStyle name="Accent6" xfId="24148" builtinId="49" hidden="1" customBuiltin="1"/>
    <cellStyle name="Accent6" xfId="24177" builtinId="49" hidden="1" customBuiltin="1"/>
    <cellStyle name="Accent6" xfId="24206" builtinId="49" hidden="1" customBuiltin="1"/>
    <cellStyle name="Accent6" xfId="24175" builtinId="49" hidden="1" customBuiltin="1"/>
    <cellStyle name="Accent6" xfId="24110" builtinId="49" hidden="1" customBuiltin="1"/>
    <cellStyle name="Accent6" xfId="24221" builtinId="49" hidden="1" customBuiltin="1"/>
    <cellStyle name="Accent6" xfId="24245" builtinId="49" hidden="1" customBuiltin="1"/>
    <cellStyle name="Accent6" xfId="24269" builtinId="49" hidden="1" customBuiltin="1"/>
    <cellStyle name="Accent6" xfId="24323" builtinId="49" hidden="1" customBuiltin="1"/>
    <cellStyle name="Accent6" xfId="24362" builtinId="49" hidden="1" customBuiltin="1"/>
    <cellStyle name="Accent6" xfId="24391" builtinId="49" hidden="1" customBuiltin="1"/>
    <cellStyle name="Accent6" xfId="24451" builtinId="49" hidden="1" customBuiltin="1"/>
    <cellStyle name="Accent6" xfId="24449" builtinId="49" hidden="1" customBuiltin="1"/>
    <cellStyle name="Accent6" xfId="24384" builtinId="49" hidden="1" customBuiltin="1"/>
    <cellStyle name="Accent6" xfId="24495" builtinId="49" hidden="1" customBuiltin="1"/>
    <cellStyle name="Accent6" xfId="24520" builtinId="49" hidden="1" customBuiltin="1"/>
    <cellStyle name="Accent6" xfId="24544" builtinId="49" hidden="1" customBuiltin="1"/>
    <cellStyle name="Accent6" xfId="24567" builtinId="49" hidden="1" customBuiltin="1"/>
    <cellStyle name="Accent6" xfId="24599" builtinId="49" hidden="1" customBuiltin="1"/>
    <cellStyle name="Accent6" xfId="23548" builtinId="49" hidden="1" customBuiltin="1"/>
    <cellStyle name="Accent6" xfId="23608" builtinId="49" hidden="1" customBuiltin="1"/>
    <cellStyle name="Accent6" xfId="23481" builtinId="49" hidden="1" customBuiltin="1"/>
    <cellStyle name="Accent6" xfId="23510" builtinId="49" hidden="1" customBuiltin="1"/>
    <cellStyle name="Accent6" xfId="24740" builtinId="49" hidden="1" customBuiltin="1"/>
    <cellStyle name="Accent6" xfId="24805" builtinId="49" hidden="1" customBuiltin="1"/>
    <cellStyle name="Accent6" xfId="24826" builtinId="49" hidden="1" customBuiltin="1"/>
    <cellStyle name="Accent6" xfId="24705" builtinId="49" hidden="1" customBuiltin="1"/>
    <cellStyle name="Accent6" xfId="24867" builtinId="49" hidden="1" customBuiltin="1"/>
    <cellStyle name="Accent6" xfId="24898" builtinId="49" hidden="1" customBuiltin="1"/>
    <cellStyle name="Accent6" xfId="24931" builtinId="49" hidden="1" customBuiltin="1"/>
    <cellStyle name="Accent6" xfId="24962" builtinId="49" hidden="1" customBuiltin="1"/>
    <cellStyle name="Accent6" xfId="24992" builtinId="49" hidden="1" customBuiltin="1"/>
    <cellStyle name="Accent6" xfId="24960" builtinId="49" hidden="1" customBuiltin="1"/>
    <cellStyle name="Accent6" xfId="24889" builtinId="49" hidden="1" customBuiltin="1"/>
    <cellStyle name="Accent6" xfId="25008" builtinId="49" hidden="1" customBuiltin="1"/>
    <cellStyle name="Accent6" xfId="25035" builtinId="49" hidden="1" customBuiltin="1"/>
    <cellStyle name="Accent6" xfId="25083" builtinId="49" hidden="1" customBuiltin="1"/>
    <cellStyle name="Accent6" xfId="25131" builtinId="49" hidden="1" customBuiltin="1"/>
    <cellStyle name="Accent6" xfId="25160" builtinId="49" hidden="1" customBuiltin="1"/>
    <cellStyle name="Accent6" xfId="25191" builtinId="49" hidden="1" customBuiltin="1"/>
    <cellStyle name="Accent6" xfId="25219" builtinId="49" hidden="1" customBuiltin="1"/>
    <cellStyle name="Accent6" xfId="25247" builtinId="49" hidden="1" customBuiltin="1"/>
    <cellStyle name="Accent6" xfId="25217" builtinId="49" hidden="1" customBuiltin="1"/>
    <cellStyle name="Accent6" xfId="25153" builtinId="49" hidden="1" customBuiltin="1"/>
    <cellStyle name="Accent6" xfId="25261" builtinId="49" hidden="1" customBuiltin="1"/>
    <cellStyle name="Accent6" xfId="25286" builtinId="49" hidden="1" customBuiltin="1"/>
    <cellStyle name="Accent6" xfId="25310" builtinId="49" hidden="1" customBuiltin="1"/>
    <cellStyle name="Accent6" xfId="25334" builtinId="49" hidden="1" customBuiltin="1"/>
    <cellStyle name="Accent6" xfId="25364" builtinId="49" hidden="1" customBuiltin="1"/>
    <cellStyle name="Accent6" xfId="25402" builtinId="49" hidden="1" customBuiltin="1"/>
    <cellStyle name="Accent6" xfId="25462" builtinId="49" hidden="1" customBuiltin="1"/>
    <cellStyle name="Accent6" xfId="25488" builtinId="49" hidden="1" customBuiltin="1"/>
    <cellStyle name="Accent6" xfId="25424" builtinId="49" hidden="1" customBuiltin="1"/>
    <cellStyle name="Accent6" xfId="25534" builtinId="49" hidden="1" customBuiltin="1"/>
    <cellStyle name="Accent6" xfId="25558" builtinId="49" hidden="1" customBuiltin="1"/>
    <cellStyle name="Accent6" xfId="23195" builtinId="49" hidden="1" customBuiltin="1"/>
    <cellStyle name="Accent6" xfId="19508" builtinId="49" hidden="1" customBuiltin="1"/>
    <cellStyle name="Accent6" xfId="19435" builtinId="49" hidden="1" customBuiltin="1"/>
    <cellStyle name="Accent6" xfId="19565" builtinId="49" hidden="1" customBuiltin="1"/>
    <cellStyle name="Accent6" xfId="19600" builtinId="49" hidden="1" customBuiltin="1"/>
    <cellStyle name="Accent6" xfId="19636" builtinId="49" hidden="1" customBuiltin="1"/>
    <cellStyle name="Accent6" xfId="19670" builtinId="49" hidden="1" customBuiltin="1"/>
    <cellStyle name="Accent6" xfId="19708" builtinId="49" hidden="1" customBuiltin="1"/>
    <cellStyle name="Accent6" xfId="19754" builtinId="49" hidden="1" customBuiltin="1"/>
    <cellStyle name="Accent6" xfId="19786" builtinId="49" hidden="1" customBuiltin="1"/>
    <cellStyle name="Accent6" xfId="19820" builtinId="49" hidden="1" customBuiltin="1"/>
    <cellStyle name="Accent6" xfId="19850" builtinId="49" hidden="1" customBuiltin="1"/>
    <cellStyle name="Accent6" xfId="19777" builtinId="49" hidden="1" customBuiltin="1"/>
    <cellStyle name="Accent6" xfId="19907" builtinId="49" hidden="1" customBuiltin="1"/>
    <cellStyle name="Accent6" xfId="19942" builtinId="49" hidden="1" customBuiltin="1"/>
    <cellStyle name="Accent6" xfId="23772" builtinId="49" hidden="1" customBuiltin="1"/>
    <cellStyle name="Accent6" xfId="11109" builtinId="49" hidden="1" customBuiltin="1"/>
    <cellStyle name="Accent6" xfId="4454" builtinId="49" hidden="1" customBuiltin="1"/>
    <cellStyle name="Accent6" xfId="5318" builtinId="49" hidden="1" customBuiltin="1"/>
    <cellStyle name="Accent6" xfId="5512" builtinId="49" hidden="1" customBuiltin="1"/>
    <cellStyle name="Accent6" xfId="8484" builtinId="49" hidden="1" customBuiltin="1"/>
    <cellStyle name="Accent6" xfId="11849" builtinId="49" hidden="1" customBuiltin="1"/>
    <cellStyle name="Accent6" xfId="8275" builtinId="49" hidden="1" customBuiltin="1"/>
    <cellStyle name="Accent6" xfId="4433" builtinId="49" hidden="1" customBuiltin="1"/>
    <cellStyle name="Accent6" xfId="11417" builtinId="49" hidden="1" customBuiltin="1"/>
    <cellStyle name="Accent6" xfId="13133" builtinId="49" hidden="1" customBuiltin="1"/>
    <cellStyle name="Accent6" xfId="13158" builtinId="49" hidden="1" customBuiltin="1"/>
    <cellStyle name="Accent6" xfId="13196" builtinId="49" hidden="1" customBuiltin="1"/>
    <cellStyle name="Accent6" xfId="13232" builtinId="49" hidden="1" customBuiltin="1"/>
    <cellStyle name="Accent6" xfId="13267" builtinId="49" hidden="1" customBuiltin="1"/>
    <cellStyle name="Accent6" xfId="24117" builtinId="49" hidden="1" customBuiltin="1"/>
    <cellStyle name="Accent6" xfId="1066" builtinId="49" hidden="1" customBuiltin="1"/>
    <cellStyle name="Accent6" xfId="1098" builtinId="49" hidden="1" customBuiltin="1"/>
    <cellStyle name="Accent6" xfId="1129" builtinId="49" hidden="1" customBuiltin="1"/>
    <cellStyle name="Accent6" xfId="1096" builtinId="49" hidden="1" customBuiltin="1"/>
    <cellStyle name="Accent6" xfId="1023" builtinId="49" hidden="1" customBuiltin="1"/>
    <cellStyle name="Accent6" xfId="1188" builtinId="49" hidden="1" customBuiltin="1"/>
    <cellStyle name="Accent6" xfId="1224" builtinId="49" hidden="1" customBuiltin="1"/>
    <cellStyle name="Accent6" xfId="1258" builtinId="49" hidden="1" customBuiltin="1"/>
    <cellStyle name="Accent6" xfId="1296" builtinId="49" hidden="1" customBuiltin="1"/>
    <cellStyle name="Accent6" xfId="473" builtinId="49" hidden="1" customBuiltin="1"/>
    <cellStyle name="Accent6" xfId="543" builtinId="49" hidden="1" customBuiltin="1"/>
    <cellStyle name="Accent6" xfId="579" builtinId="49" hidden="1" customBuiltin="1"/>
    <cellStyle name="Accent6" xfId="613" builtinId="49" hidden="1" customBuiltin="1"/>
    <cellStyle name="Accent6" xfId="413" builtinId="49" hidden="1" customBuiltin="1"/>
    <cellStyle name="Accent6" xfId="664" builtinId="49" hidden="1" customBuiltin="1"/>
    <cellStyle name="Accent6" xfId="24480" builtinId="49" hidden="1" customBuiltin="1"/>
    <cellStyle name="Accent6" xfId="16084" builtinId="49" hidden="1" customBuiltin="1"/>
    <cellStyle name="Accent6" xfId="16118" builtinId="49" hidden="1" customBuiltin="1"/>
    <cellStyle name="Accent6" xfId="16148" builtinId="49" hidden="1" customBuiltin="1"/>
    <cellStyle name="Accent6" xfId="16178" builtinId="49" hidden="1" customBuiltin="1"/>
    <cellStyle name="Accent6" xfId="16146" builtinId="49" hidden="1" customBuiltin="1"/>
    <cellStyle name="Accent6" xfId="16197" builtinId="49" hidden="1" customBuiltin="1"/>
    <cellStyle name="Accent6" xfId="16225" builtinId="49" hidden="1" customBuiltin="1"/>
    <cellStyle name="Accent6" xfId="16250" builtinId="49" hidden="1" customBuiltin="1"/>
    <cellStyle name="Accent6" xfId="16275" builtinId="49" hidden="1" customBuiltin="1"/>
    <cellStyle name="Accent6" xfId="15658" builtinId="49" hidden="1" customBuiltin="1"/>
    <cellStyle name="Accent6" xfId="15563" builtinId="49" hidden="1" customBuiltin="1"/>
    <cellStyle name="Accent6" xfId="15675" builtinId="49" hidden="1" customBuiltin="1"/>
    <cellStyle name="Accent6" xfId="15723" builtinId="49" hidden="1" customBuiltin="1"/>
    <cellStyle name="Accent6" xfId="15746" builtinId="49" hidden="1" customBuiltin="1"/>
    <cellStyle name="Accent6" xfId="15778" builtinId="49" hidden="1" customBuiltin="1"/>
    <cellStyle name="Accent6" xfId="24784" builtinId="49" hidden="1" customBuiltin="1"/>
    <cellStyle name="Accent6" xfId="26776" builtinId="49" hidden="1" customBuiltin="1"/>
    <cellStyle name="Accent6" xfId="26652" builtinId="49" hidden="1" customBuiltin="1"/>
    <cellStyle name="Accent6" xfId="26815" builtinId="49" hidden="1" customBuiltin="1"/>
    <cellStyle name="Accent6" xfId="26846" builtinId="49" hidden="1" customBuiltin="1"/>
    <cellStyle name="Accent6" xfId="26879" builtinId="49" hidden="1" customBuiltin="1"/>
    <cellStyle name="Accent6" xfId="26940" builtinId="49" hidden="1" customBuiltin="1"/>
    <cellStyle name="Accent6" xfId="26908" builtinId="49" hidden="1" customBuiltin="1"/>
    <cellStyle name="Accent6" xfId="26837" builtinId="49" hidden="1" customBuiltin="1"/>
    <cellStyle name="Accent6" xfId="26954" builtinId="49" hidden="1" customBuiltin="1"/>
    <cellStyle name="Accent6" xfId="26159" builtinId="49" hidden="1" customBuiltin="1"/>
    <cellStyle name="Accent6" xfId="26188" builtinId="49" hidden="1" customBuiltin="1"/>
    <cellStyle name="Accent6" xfId="26219" builtinId="49" hidden="1" customBuiltin="1"/>
    <cellStyle name="Accent6" xfId="26248" builtinId="49" hidden="1" customBuiltin="1"/>
    <cellStyle name="Accent6" xfId="26246" builtinId="49" hidden="1" customBuiltin="1"/>
    <cellStyle name="Accent6" xfId="26181" builtinId="49" hidden="1" customBuiltin="1"/>
    <cellStyle name="Accent6" xfId="26289" builtinId="49" hidden="1" customBuiltin="1"/>
    <cellStyle name="Accent6" xfId="26311" builtinId="49" hidden="1" customBuiltin="1"/>
    <cellStyle name="Accent6" xfId="26334" builtinId="49" hidden="1" customBuiltin="1"/>
    <cellStyle name="Accent6" xfId="26355" builtinId="49" hidden="1" customBuiltin="1"/>
    <cellStyle name="Accent6" xfId="25854" builtinId="49" hidden="1" customBuiltin="1"/>
    <cellStyle name="Accent6" xfId="26055" builtinId="49" hidden="1" customBuiltin="1"/>
    <cellStyle name="Accent6" xfId="26089" builtinId="49" hidden="1" customBuiltin="1"/>
    <cellStyle name="Accent6" xfId="26121" builtinId="49" hidden="1" customBuiltin="1"/>
    <cellStyle name="Accent6" xfId="25929" builtinId="49" hidden="1" customBuiltin="1"/>
    <cellStyle name="Accent6" xfId="25960" builtinId="49" hidden="1" customBuiltin="1"/>
    <cellStyle name="Accent6" xfId="25927" builtinId="49" hidden="1" customBuiltin="1"/>
    <cellStyle name="Accent6" xfId="25863" builtinId="49" hidden="1" customBuiltin="1"/>
    <cellStyle name="Accent6" xfId="26910" builtinId="49" hidden="1" customBuiltin="1"/>
    <cellStyle name="Accent6" xfId="27544" builtinId="49" hidden="1" customBuiltin="1"/>
    <cellStyle name="Accent6" xfId="6989" builtinId="49" hidden="1" customBuiltin="1"/>
    <cellStyle name="Accent6" xfId="6288" builtinId="49" hidden="1" customBuiltin="1"/>
    <cellStyle name="Accent6" xfId="28056" builtinId="49" hidden="1" customBuiltin="1"/>
    <cellStyle name="Accent6" xfId="2791" builtinId="49" hidden="1" customBuiltin="1"/>
    <cellStyle name="Accent6" xfId="7562" builtinId="49" hidden="1" customBuiltin="1"/>
    <cellStyle name="Accent6" xfId="10196" builtinId="49" hidden="1" customBuiltin="1"/>
    <cellStyle name="Accent6" xfId="9404" builtinId="49" hidden="1" customBuiltin="1"/>
    <cellStyle name="Accent6" xfId="8119" builtinId="49" hidden="1" customBuiltin="1"/>
    <cellStyle name="Accent6" xfId="3197" builtinId="49" hidden="1" customBuiltin="1"/>
    <cellStyle name="Accent6" xfId="17926" builtinId="49" hidden="1" customBuiltin="1"/>
    <cellStyle name="Accent6" xfId="18439" builtinId="49" hidden="1" customBuiltin="1"/>
    <cellStyle name="Accent6" xfId="19183" builtinId="49" hidden="1" customBuiltin="1"/>
    <cellStyle name="Accent6" xfId="21198" builtinId="49" hidden="1" customBuiltin="1"/>
    <cellStyle name="Accent6" xfId="13283" builtinId="49" hidden="1" customBuiltin="1"/>
    <cellStyle name="Accent6" xfId="13329" builtinId="49" hidden="1" customBuiltin="1"/>
    <cellStyle name="Accent6" xfId="13361" builtinId="49" hidden="1" customBuiltin="1"/>
    <cellStyle name="Accent6" xfId="13395" builtinId="49" hidden="1" customBuiltin="1"/>
    <cellStyle name="Accent6" xfId="13425" builtinId="49" hidden="1" customBuiltin="1"/>
    <cellStyle name="Accent6" xfId="13352" builtinId="49" hidden="1" customBuiltin="1"/>
    <cellStyle name="Accent6" xfId="13482" builtinId="49" hidden="1" customBuiltin="1"/>
    <cellStyle name="Accent6" xfId="13517" builtinId="49" hidden="1" customBuiltin="1"/>
    <cellStyle name="Accent6" xfId="13553" builtinId="49" hidden="1" customBuiltin="1"/>
    <cellStyle name="Accent6" xfId="13625" builtinId="49" hidden="1" customBuiltin="1"/>
    <cellStyle name="Accent6" xfId="13671" builtinId="49" hidden="1" customBuiltin="1"/>
    <cellStyle name="Accent6" xfId="13703" builtinId="49" hidden="1" customBuiltin="1"/>
    <cellStyle name="Accent6" xfId="13737" builtinId="49" hidden="1" customBuiltin="1"/>
    <cellStyle name="Accent6" xfId="13769" builtinId="49" hidden="1" customBuiltin="1"/>
    <cellStyle name="Accent6" xfId="13800" builtinId="49" hidden="1" customBuiltin="1"/>
    <cellStyle name="Accent6" xfId="13694" builtinId="49" hidden="1" customBuiltin="1"/>
    <cellStyle name="Accent6" xfId="13824" builtinId="49" hidden="1" customBuiltin="1"/>
    <cellStyle name="Accent6" xfId="13859" builtinId="49" hidden="1" customBuiltin="1"/>
    <cellStyle name="Accent6" xfId="13895" builtinId="49" hidden="1" customBuiltin="1"/>
    <cellStyle name="Accent6" xfId="13929" builtinId="49" hidden="1" customBuiltin="1"/>
    <cellStyle name="Accent6" xfId="13968" builtinId="49" hidden="1" customBuiltin="1"/>
    <cellStyle name="Accent6" xfId="14326" builtinId="49" hidden="1" customBuiltin="1"/>
    <cellStyle name="Accent6" xfId="14347" builtinId="49" hidden="1" customBuiltin="1"/>
    <cellStyle name="Accent6" xfId="14369" builtinId="49" hidden="1" customBuiltin="1"/>
    <cellStyle name="Accent6" xfId="14412" builtinId="49" hidden="1" customBuiltin="1"/>
    <cellStyle name="Accent6" xfId="25984" builtinId="49" hidden="1" customBuiltin="1"/>
    <cellStyle name="Accent6" xfId="27157" builtinId="49" hidden="1" customBuiltin="1"/>
    <cellStyle name="Accent6" xfId="28342" builtinId="49" hidden="1" customBuiltin="1"/>
    <cellStyle name="Accent6" xfId="829" builtinId="49" hidden="1" customBuiltin="1"/>
    <cellStyle name="Accent6" xfId="23742" builtinId="49" hidden="1" customBuiltin="1"/>
    <cellStyle name="Accent6" xfId="10676" builtinId="49" hidden="1" customBuiltin="1"/>
    <cellStyle name="Accent6" xfId="14720" builtinId="49" hidden="1" customBuiltin="1"/>
    <cellStyle name="Accent6" xfId="18376" builtinId="49" hidden="1" customBuiltin="1"/>
    <cellStyle name="Accent6" xfId="17008" builtinId="49" hidden="1" customBuiltin="1"/>
    <cellStyle name="Accent6" xfId="5045" builtinId="49" hidden="1" customBuiltin="1"/>
    <cellStyle name="Accent6" xfId="14283" builtinId="49" hidden="1" customBuiltin="1"/>
    <cellStyle name="Accent6" xfId="17237" builtinId="49" hidden="1" customBuiltin="1"/>
    <cellStyle name="Accent6" xfId="5965" builtinId="49" hidden="1" customBuiltin="1"/>
    <cellStyle name="Accent6" xfId="21238" builtinId="49" hidden="1" customBuiltin="1"/>
    <cellStyle name="Accent6" xfId="20078" builtinId="49" hidden="1" customBuiltin="1"/>
    <cellStyle name="Accent6" xfId="27185" builtinId="49" hidden="1" customBuiltin="1"/>
    <cellStyle name="Accent6" xfId="27155" builtinId="49" hidden="1" customBuiltin="1"/>
    <cellStyle name="Accent6" xfId="27091" builtinId="49" hidden="1" customBuiltin="1"/>
    <cellStyle name="Accent6" xfId="27198" builtinId="49" hidden="1" customBuiltin="1"/>
    <cellStyle name="Accent6" xfId="27220" builtinId="49" hidden="1" customBuiltin="1"/>
    <cellStyle name="Accent6" xfId="27263" builtinId="49" hidden="1" customBuiltin="1"/>
    <cellStyle name="Accent6" xfId="27293" builtinId="49" hidden="1" customBuiltin="1"/>
    <cellStyle name="Accent6" xfId="27329" builtinId="49" hidden="1" customBuiltin="1"/>
    <cellStyle name="Accent6" xfId="27358" builtinId="49" hidden="1" customBuiltin="1"/>
    <cellStyle name="Accent6" xfId="27389" builtinId="49" hidden="1" customBuiltin="1"/>
    <cellStyle name="Accent6" xfId="27445" builtinId="49" hidden="1" customBuiltin="1"/>
    <cellStyle name="Accent6" xfId="27415" builtinId="49" hidden="1" customBuiltin="1"/>
    <cellStyle name="Accent6" xfId="27351" builtinId="49" hidden="1" customBuiltin="1"/>
    <cellStyle name="Accent6" xfId="27458" builtinId="49" hidden="1" customBuiltin="1"/>
    <cellStyle name="Accent6" xfId="27480" builtinId="49" hidden="1" customBuiltin="1"/>
    <cellStyle name="Accent6" xfId="27502" builtinId="49" hidden="1" customBuiltin="1"/>
    <cellStyle name="Accent6" xfId="27523" builtinId="49" hidden="1" customBuiltin="1"/>
    <cellStyle name="Accent6" xfId="26575" builtinId="49" hidden="1" customBuiltin="1"/>
    <cellStyle name="Accent6" xfId="26569" builtinId="49" hidden="1" customBuiltin="1"/>
    <cellStyle name="Accent6" xfId="26515" builtinId="49" hidden="1" customBuiltin="1"/>
    <cellStyle name="Accent6" xfId="26541" builtinId="49" hidden="1" customBuiltin="1"/>
    <cellStyle name="Accent6" xfId="26519" builtinId="49" hidden="1" customBuiltin="1"/>
    <cellStyle name="Accent6" xfId="27597" builtinId="49" hidden="1" customBuiltin="1"/>
    <cellStyle name="Accent6" xfId="27618" builtinId="49" hidden="1" customBuiltin="1"/>
    <cellStyle name="Accent6" xfId="27641" builtinId="49" hidden="1" customBuiltin="1"/>
    <cellStyle name="Accent6" xfId="27662" builtinId="49" hidden="1" customBuiltin="1"/>
    <cellStyle name="Accent6" xfId="27683" builtinId="49" hidden="1" customBuiltin="1"/>
    <cellStyle name="Accent6" xfId="27752" builtinId="49" hidden="1" customBuiltin="1"/>
    <cellStyle name="Accent6" xfId="27785" builtinId="49" hidden="1" customBuiltin="1"/>
    <cellStyle name="Accent6" xfId="27815" builtinId="49" hidden="1" customBuiltin="1"/>
    <cellStyle name="Accent6" xfId="27845" builtinId="49" hidden="1" customBuiltin="1"/>
    <cellStyle name="Accent6" xfId="27813" builtinId="49" hidden="1" customBuiltin="1"/>
    <cellStyle name="Accent6" xfId="26377" builtinId="49" hidden="1" customBuiltin="1"/>
    <cellStyle name="Accent6" xfId="26399" builtinId="49" hidden="1" customBuiltin="1"/>
    <cellStyle name="Accent6" xfId="26420" builtinId="49" hidden="1" customBuiltin="1"/>
    <cellStyle name="Accent6" xfId="26442" builtinId="49" hidden="1" customBuiltin="1"/>
    <cellStyle name="Accent6" xfId="26485" builtinId="49" hidden="1" customBuiltin="1"/>
    <cellStyle name="Accent6" xfId="26510" builtinId="49" hidden="1" customBuiltin="1"/>
    <cellStyle name="Accent6" xfId="26689" builtinId="49" hidden="1" customBuiltin="1"/>
    <cellStyle name="Accent6" xfId="26733" builtinId="49" hidden="1" customBuiltin="1"/>
    <cellStyle name="Accent6" xfId="26755" builtinId="49" hidden="1" customBuiltin="1"/>
    <cellStyle name="Accent6" xfId="11293" builtinId="49" hidden="1" customBuiltin="1"/>
    <cellStyle name="Accent6" xfId="28314" builtinId="49" hidden="1" customBuiltin="1"/>
    <cellStyle name="Accent6" xfId="26979" builtinId="49" hidden="1" customBuiltin="1"/>
    <cellStyle name="Accent6" xfId="19059" builtinId="49" hidden="1" customBuiltin="1"/>
    <cellStyle name="Accent6" xfId="2379" builtinId="49" hidden="1" customBuiltin="1"/>
    <cellStyle name="Accent6" xfId="3566" builtinId="49" hidden="1" customBuiltin="1"/>
    <cellStyle name="Accent6" xfId="6922" builtinId="49" hidden="1" customBuiltin="1"/>
    <cellStyle name="Accent6" xfId="6957" builtinId="49" hidden="1" customBuiltin="1"/>
    <cellStyle name="Accent6" xfId="7020" builtinId="49" hidden="1" customBuiltin="1"/>
    <cellStyle name="Accent6" xfId="6987" builtinId="49" hidden="1" customBuiltin="1"/>
    <cellStyle name="Accent6" xfId="6913" builtinId="49" hidden="1" customBuiltin="1"/>
    <cellStyle name="Accent6" xfId="7079" builtinId="49" hidden="1" customBuiltin="1"/>
    <cellStyle name="Accent6" xfId="7115" builtinId="49" hidden="1" customBuiltin="1"/>
    <cellStyle name="Accent6" xfId="7149" builtinId="49" hidden="1" customBuiltin="1"/>
    <cellStyle name="Accent6" xfId="7187" builtinId="49" hidden="1" customBuiltin="1"/>
    <cellStyle name="Accent6" xfId="27001" builtinId="49" hidden="1" customBuiltin="1"/>
    <cellStyle name="Accent6" xfId="27022" builtinId="49" hidden="1" customBuiltin="1"/>
    <cellStyle name="Accent6" xfId="27033" builtinId="49" hidden="1" customBuiltin="1"/>
    <cellStyle name="Accent6" xfId="27069" builtinId="49" hidden="1" customBuiltin="1"/>
    <cellStyle name="Accent6" xfId="27098" builtinId="49" hidden="1" customBuiltin="1"/>
    <cellStyle name="Accent6" xfId="5982" builtinId="49" hidden="1" customBuiltin="1"/>
    <cellStyle name="Accent6" xfId="4977" builtinId="49" hidden="1" customBuiltin="1"/>
    <cellStyle name="Accent6" xfId="11032" builtinId="49" hidden="1" customBuiltin="1"/>
    <cellStyle name="Accent6" xfId="11058" builtinId="49" hidden="1" customBuiltin="1"/>
    <cellStyle name="Accent6" xfId="11116" builtinId="49" hidden="1" customBuiltin="1"/>
    <cellStyle name="Accent6" xfId="11143" builtinId="49" hidden="1" customBuiltin="1"/>
    <cellStyle name="Accent6" xfId="10985" builtinId="49" hidden="1" customBuiltin="1"/>
    <cellStyle name="Accent6" xfId="11191" builtinId="49" hidden="1" customBuiltin="1"/>
    <cellStyle name="Accent6" xfId="11223" builtinId="49" hidden="1" customBuiltin="1"/>
    <cellStyle name="Accent6" xfId="11259" builtinId="49" hidden="1" customBuiltin="1"/>
    <cellStyle name="Accent6" xfId="5779" builtinId="49" hidden="1" customBuiltin="1"/>
    <cellStyle name="Accent6" xfId="5138" builtinId="49" hidden="1" customBuiltin="1"/>
    <cellStyle name="Accent6" xfId="4140" builtinId="49" hidden="1" customBuiltin="1"/>
    <cellStyle name="Accent6" xfId="9187" builtinId="49" hidden="1" customBuiltin="1"/>
    <cellStyle name="Accent6" xfId="8857" builtinId="49" hidden="1" customBuiltin="1"/>
    <cellStyle name="Accent6" xfId="4884" builtinId="49" hidden="1" customBuiltin="1"/>
    <cellStyle name="Accent6" xfId="5064" builtinId="49" hidden="1" customBuiltin="1"/>
    <cellStyle name="Accent6" xfId="5689" builtinId="49" hidden="1" customBuiltin="1"/>
    <cellStyle name="Accent6" xfId="4877" builtinId="49" hidden="1" customBuiltin="1"/>
    <cellStyle name="Accent6" xfId="4735" builtinId="49" hidden="1" customBuiltin="1"/>
    <cellStyle name="Accent6 2" xfId="34072" xr:uid="{8DDD2A0D-2B29-460C-9D57-C9D0F4B276D9}"/>
    <cellStyle name="Bad" xfId="5974" builtinId="27" hidden="1" customBuiltin="1"/>
    <cellStyle name="Bad" xfId="4321" builtinId="27" hidden="1" customBuiltin="1"/>
    <cellStyle name="Bad" xfId="10317" builtinId="27" hidden="1" customBuiltin="1"/>
    <cellStyle name="Bad" xfId="6165" builtinId="27" hidden="1" customBuiltin="1"/>
    <cellStyle name="Bad" xfId="5337" builtinId="27" hidden="1" customBuiltin="1"/>
    <cellStyle name="Bad" xfId="11748" builtinId="27" hidden="1" customBuiltin="1"/>
    <cellStyle name="Bad" xfId="4551" builtinId="27" hidden="1" customBuiltin="1"/>
    <cellStyle name="Bad" xfId="7699" builtinId="27" hidden="1" customBuiltin="1"/>
    <cellStyle name="Bad" xfId="12629" builtinId="27" hidden="1" customBuiltin="1"/>
    <cellStyle name="Bad" xfId="12337" builtinId="27" hidden="1" customBuiltin="1"/>
    <cellStyle name="Bad" xfId="12584" builtinId="27" hidden="1" customBuiltin="1"/>
    <cellStyle name="Bad" xfId="12738" builtinId="27" hidden="1" customBuiltin="1"/>
    <cellStyle name="Bad" xfId="12765" builtinId="27" hidden="1" customBuiltin="1"/>
    <cellStyle name="Bad" xfId="12826" builtinId="27" hidden="1" customBuiltin="1"/>
    <cellStyle name="Bad" xfId="12865" builtinId="27" hidden="1" customBuiltin="1"/>
    <cellStyle name="Bad" xfId="12926" builtinId="27" hidden="1" customBuiltin="1"/>
    <cellStyle name="Bad" xfId="12956" builtinId="27" hidden="1" customBuiltin="1"/>
    <cellStyle name="Bad" xfId="12983" builtinId="27" hidden="1" customBuiltin="1"/>
    <cellStyle name="Bad" xfId="12465" builtinId="27" hidden="1" customBuiltin="1"/>
    <cellStyle name="Bad" xfId="12602" builtinId="27" hidden="1" customBuiltin="1"/>
    <cellStyle name="Bad" xfId="12633" builtinId="27" hidden="1" customBuiltin="1"/>
    <cellStyle name="Bad" xfId="12664" builtinId="27" hidden="1" customBuiltin="1"/>
    <cellStyle name="Bad" xfId="12691" builtinId="27" hidden="1" customBuiltin="1"/>
    <cellStyle name="Bad" xfId="12301" builtinId="27" hidden="1" customBuiltin="1"/>
    <cellStyle name="Bad" xfId="12469" builtinId="27" hidden="1" customBuiltin="1"/>
    <cellStyle name="Bad" xfId="12524" builtinId="27" hidden="1" customBuiltin="1"/>
    <cellStyle name="Bad" xfId="12162" builtinId="27" hidden="1" customBuiltin="1"/>
    <cellStyle name="Bad" xfId="12350" builtinId="27" hidden="1" customBuiltin="1"/>
    <cellStyle name="Bad" xfId="11347" builtinId="27" hidden="1" customBuiltin="1"/>
    <cellStyle name="Bad" xfId="13745" builtinId="27" hidden="1" customBuiltin="1"/>
    <cellStyle name="Bad" xfId="10860" builtinId="27" hidden="1" customBuiltin="1"/>
    <cellStyle name="Bad" xfId="10425" builtinId="27" hidden="1" customBuiltin="1"/>
    <cellStyle name="Bad" xfId="8446" builtinId="27" hidden="1" customBuiltin="1"/>
    <cellStyle name="Bad" xfId="9069" builtinId="27" hidden="1" customBuiltin="1"/>
    <cellStyle name="Bad" xfId="7271" builtinId="27" hidden="1" customBuiltin="1"/>
    <cellStyle name="Bad" xfId="3189" builtinId="27" hidden="1" customBuiltin="1"/>
    <cellStyle name="Bad" xfId="2629" builtinId="27" hidden="1" customBuiltin="1"/>
    <cellStyle name="Bad" xfId="20420" builtinId="27" hidden="1" customBuiltin="1"/>
    <cellStyle name="Bad" xfId="27203" builtinId="27" hidden="1" customBuiltin="1"/>
    <cellStyle name="Bad" xfId="10013" builtinId="27" hidden="1" customBuiltin="1"/>
    <cellStyle name="Bad" xfId="24394" builtinId="27" hidden="1" customBuiltin="1"/>
    <cellStyle name="Bad" xfId="24313" builtinId="27" hidden="1" customBuiltin="1"/>
    <cellStyle name="Bad" xfId="24350" builtinId="27" hidden="1" customBuiltin="1"/>
    <cellStyle name="Bad" xfId="24500" builtinId="27" hidden="1" customBuiltin="1"/>
    <cellStyle name="Bad" xfId="24525" builtinId="27" hidden="1" customBuiltin="1"/>
    <cellStyle name="Bad" xfId="20786" builtinId="27" hidden="1" customBuiltin="1"/>
    <cellStyle name="Bad" xfId="16229" builtinId="27" hidden="1" customBuiltin="1"/>
    <cellStyle name="Bad" xfId="16255" builtinId="27" hidden="1" customBuiltin="1"/>
    <cellStyle name="Bad" xfId="16201" builtinId="27" hidden="1" customBuiltin="1"/>
    <cellStyle name="Bad" xfId="16301" builtinId="27" hidden="1" customBuiltin="1"/>
    <cellStyle name="Bad" xfId="16329" builtinId="27" hidden="1" customBuiltin="1"/>
    <cellStyle name="Bad" xfId="16390" builtinId="27" hidden="1" customBuiltin="1"/>
    <cellStyle name="Bad" xfId="16417" builtinId="27" hidden="1" customBuiltin="1"/>
    <cellStyle name="Bad" xfId="16356" builtinId="27" hidden="1" customBuiltin="1"/>
    <cellStyle name="Bad" xfId="16075" builtinId="27" hidden="1" customBuiltin="1"/>
    <cellStyle name="Bad" xfId="16312" builtinId="27" hidden="1" customBuiltin="1"/>
    <cellStyle name="Bad" xfId="16461" builtinId="27" hidden="1" customBuiltin="1"/>
    <cellStyle name="Bad" xfId="16483" builtinId="27" hidden="1" customBuiltin="1"/>
    <cellStyle name="Bad" xfId="16506" builtinId="27" hidden="1" customBuiltin="1"/>
    <cellStyle name="Bad" xfId="16533" builtinId="27" hidden="1" customBuiltin="1"/>
    <cellStyle name="Bad" xfId="16571" builtinId="27" hidden="1" customBuiltin="1"/>
    <cellStyle name="Bad" xfId="16599" builtinId="27" hidden="1" customBuiltin="1"/>
    <cellStyle name="Bad" xfId="16631" builtinId="27" hidden="1" customBuiltin="1"/>
    <cellStyle name="Bad" xfId="16662" builtinId="27" hidden="1" customBuiltin="1"/>
    <cellStyle name="Bad" xfId="16689" builtinId="27" hidden="1" customBuiltin="1"/>
    <cellStyle name="Bad" xfId="16627" builtinId="27" hidden="1" customBuiltin="1"/>
    <cellStyle name="Bad" xfId="16582" builtinId="27" hidden="1" customBuiltin="1"/>
    <cellStyle name="Bad" xfId="5727" builtinId="27" hidden="1" customBuiltin="1"/>
    <cellStyle name="Bad" xfId="14532" builtinId="27" hidden="1" customBuiltin="1"/>
    <cellStyle name="Bad" xfId="16864" builtinId="27" hidden="1" customBuiltin="1"/>
    <cellStyle name="Bad" xfId="4925" builtinId="27" hidden="1" customBuiltin="1"/>
    <cellStyle name="Bad" xfId="14768" builtinId="27" hidden="1" customBuiltin="1"/>
    <cellStyle name="Bad" xfId="17038" builtinId="27" hidden="1" customBuiltin="1"/>
    <cellStyle name="Bad" xfId="10201" builtinId="27" hidden="1" customBuiltin="1"/>
    <cellStyle name="Bad" xfId="14000" builtinId="27" hidden="1" customBuiltin="1"/>
    <cellStyle name="Bad" xfId="5169" builtinId="27" hidden="1" customBuiltin="1"/>
    <cellStyle name="Bad" xfId="4571" builtinId="27" hidden="1" customBuiltin="1"/>
    <cellStyle name="Bad" xfId="4559" builtinId="27" hidden="1" customBuiltin="1"/>
    <cellStyle name="Bad" xfId="4239" builtinId="27" hidden="1" customBuiltin="1"/>
    <cellStyle name="Bad" xfId="4092" builtinId="27" hidden="1" customBuiltin="1"/>
    <cellStyle name="Bad" xfId="16940" builtinId="27" hidden="1" customBuiltin="1"/>
    <cellStyle name="Bad" xfId="14428" builtinId="27" hidden="1" customBuiltin="1"/>
    <cellStyle name="Bad" xfId="16882" builtinId="27" hidden="1" customBuiltin="1"/>
    <cellStyle name="Bad" xfId="14471" builtinId="27" hidden="1" customBuiltin="1"/>
    <cellStyle name="Bad" xfId="15727" builtinId="27" hidden="1" customBuiltin="1"/>
    <cellStyle name="Bad" xfId="15750" builtinId="27" hidden="1" customBuiltin="1"/>
    <cellStyle name="Bad" xfId="14513" builtinId="27" hidden="1" customBuiltin="1"/>
    <cellStyle name="Bad" xfId="14737" builtinId="27" hidden="1" customBuiltin="1"/>
    <cellStyle name="Bad" xfId="14746" builtinId="27" hidden="1" customBuiltin="1"/>
    <cellStyle name="Bad" xfId="14518" builtinId="27" hidden="1" customBuiltin="1"/>
    <cellStyle name="Bad" xfId="14722" builtinId="27" hidden="1" customBuiltin="1"/>
    <cellStyle name="Bad" xfId="14495" builtinId="27" hidden="1" customBuiltin="1"/>
    <cellStyle name="Bad" xfId="15909" builtinId="27" hidden="1" customBuiltin="1"/>
    <cellStyle name="Bad" xfId="15930" builtinId="27" hidden="1" customBuiltin="1"/>
    <cellStyle name="Bad" xfId="16779" builtinId="27" hidden="1" customBuiltin="1"/>
    <cellStyle name="Bad" xfId="13067" builtinId="27" hidden="1" customBuiltin="1"/>
    <cellStyle name="Bad" xfId="19249" builtinId="27" hidden="1" customBuiltin="1"/>
    <cellStyle name="Bad" xfId="777" builtinId="27" hidden="1" customBuiltin="1"/>
    <cellStyle name="Bad" xfId="26792" builtinId="27" hidden="1" customBuiltin="1"/>
    <cellStyle name="Bad" xfId="8876" builtinId="27" hidden="1" customBuiltin="1"/>
    <cellStyle name="Bad" xfId="8974" builtinId="27" hidden="1" customBuiltin="1"/>
    <cellStyle name="Bad" xfId="9005" builtinId="27" hidden="1" customBuiltin="1"/>
    <cellStyle name="Bad" xfId="9037" builtinId="27" hidden="1" customBuiltin="1"/>
    <cellStyle name="Bad" xfId="9096" builtinId="27" hidden="1" customBuiltin="1"/>
    <cellStyle name="Bad" xfId="9032" builtinId="27" hidden="1" customBuiltin="1"/>
    <cellStyle name="Bad" xfId="8749" builtinId="27" hidden="1" customBuiltin="1"/>
    <cellStyle name="Bad" xfId="8987" builtinId="27" hidden="1" customBuiltin="1"/>
    <cellStyle name="Bad" xfId="9143" builtinId="27" hidden="1" customBuiltin="1"/>
    <cellStyle name="Bad" xfId="9167" builtinId="27" hidden="1" customBuiltin="1"/>
    <cellStyle name="Bad" xfId="9221" builtinId="27" hidden="1" customBuiltin="1"/>
    <cellStyle name="Bad" xfId="9260" builtinId="27" hidden="1" customBuiltin="1"/>
    <cellStyle name="Bad" xfId="9290" builtinId="27" hidden="1" customBuiltin="1"/>
    <cellStyle name="Bad" xfId="9354" builtinId="27" hidden="1" customBuiltin="1"/>
    <cellStyle name="Bad" xfId="9381" builtinId="27" hidden="1" customBuiltin="1"/>
    <cellStyle name="Bad" xfId="9318" builtinId="27" hidden="1" customBuiltin="1"/>
    <cellStyle name="Bad" xfId="9234" builtinId="27" hidden="1" customBuiltin="1"/>
    <cellStyle name="Bad" xfId="9272" builtinId="27" hidden="1" customBuiltin="1"/>
    <cellStyle name="Bad" xfId="9476" builtinId="27" hidden="1" customBuiltin="1"/>
    <cellStyle name="Bad" xfId="3452" builtinId="27" hidden="1" customBuiltin="1"/>
    <cellStyle name="Bad" xfId="15035" builtinId="27" hidden="1" customBuiltin="1"/>
    <cellStyle name="Bad" xfId="15068" builtinId="27" hidden="1" customBuiltin="1"/>
    <cellStyle name="Bad" xfId="15100" builtinId="27" hidden="1" customBuiltin="1"/>
    <cellStyle name="Bad" xfId="15031" builtinId="27" hidden="1" customBuiltin="1"/>
    <cellStyle name="Bad" xfId="14833" builtinId="27" hidden="1" customBuiltin="1"/>
    <cellStyle name="Bad" xfId="14983" builtinId="27" hidden="1" customBuiltin="1"/>
    <cellStyle name="Bad" xfId="15148" builtinId="27" hidden="1" customBuiltin="1"/>
    <cellStyle name="Bad" xfId="15173" builtinId="27" hidden="1" customBuiltin="1"/>
    <cellStyle name="Bad" xfId="15196" builtinId="27" hidden="1" customBuiltin="1"/>
    <cellStyle name="Bad" xfId="12572" builtinId="27" hidden="1" customBuiltin="1"/>
    <cellStyle name="Bad" xfId="18885" builtinId="27" hidden="1" customBuiltin="1"/>
    <cellStyle name="Bad" xfId="670" builtinId="27" hidden="1" customBuiltin="1"/>
    <cellStyle name="Bad" xfId="1328" builtinId="27" hidden="1" customBuiltin="1"/>
    <cellStyle name="Bad" xfId="8173" builtinId="27" hidden="1" customBuiltin="1"/>
    <cellStyle name="Bad" xfId="9667" builtinId="27" hidden="1" customBuiltin="1"/>
    <cellStyle name="Bad" xfId="9711" builtinId="27" hidden="1" customBuiltin="1"/>
    <cellStyle name="Bad" xfId="9732" builtinId="27" hidden="1" customBuiltin="1"/>
    <cellStyle name="Bad" xfId="9753" builtinId="27" hidden="1" customBuiltin="1"/>
    <cellStyle name="Bad" xfId="9639" builtinId="27" hidden="1" customBuiltin="1"/>
    <cellStyle name="Bad" xfId="9786" builtinId="27" hidden="1" customBuiltin="1"/>
    <cellStyle name="Bad" xfId="9816" builtinId="27" hidden="1" customBuiltin="1"/>
    <cellStyle name="Bad" xfId="9850" builtinId="27" hidden="1" customBuiltin="1"/>
    <cellStyle name="Bad" xfId="9882" builtinId="27" hidden="1" customBuiltin="1"/>
    <cellStyle name="Bad" xfId="9913" builtinId="27" hidden="1" customBuiltin="1"/>
    <cellStyle name="Bad" xfId="9846" builtinId="27" hidden="1" customBuiltin="1"/>
    <cellStyle name="Bad" xfId="9663" builtinId="27" hidden="1" customBuiltin="1"/>
    <cellStyle name="Bad" xfId="9798" builtinId="27" hidden="1" customBuiltin="1"/>
    <cellStyle name="Bad" xfId="9964" builtinId="27" hidden="1" customBuiltin="1"/>
    <cellStyle name="Bad" xfId="9960" builtinId="27" hidden="1" customBuiltin="1"/>
    <cellStyle name="Bad" xfId="10056" builtinId="27" hidden="1" customBuiltin="1"/>
    <cellStyle name="Bad" xfId="10084" builtinId="27" hidden="1" customBuiltin="1"/>
    <cellStyle name="Bad" xfId="10115" builtinId="27" hidden="1" customBuiltin="1"/>
    <cellStyle name="Bad" xfId="10145" builtinId="27" hidden="1" customBuiltin="1"/>
    <cellStyle name="Bad" xfId="10172" builtinId="27" hidden="1" customBuiltin="1"/>
    <cellStyle name="Bad" xfId="10111" builtinId="27" hidden="1" customBuiltin="1"/>
    <cellStyle name="Bad" xfId="9834" builtinId="27" hidden="1" customBuiltin="1"/>
    <cellStyle name="Bad" xfId="10067" builtinId="27" hidden="1" customBuiltin="1"/>
    <cellStyle name="Bad" xfId="10242" builtinId="27" hidden="1" customBuiltin="1"/>
    <cellStyle name="Bad" xfId="10294" builtinId="27" hidden="1" customBuiltin="1"/>
    <cellStyle name="Bad" xfId="10333" builtinId="27" hidden="1" customBuiltin="1"/>
    <cellStyle name="Bad" xfId="10394" builtinId="27" hidden="1" customBuiltin="1"/>
    <cellStyle name="Bad" xfId="10452" builtinId="27" hidden="1" customBuiltin="1"/>
    <cellStyle name="Bad" xfId="10390" builtinId="27" hidden="1" customBuiltin="1"/>
    <cellStyle name="Bad" xfId="10308" builtinId="27" hidden="1" customBuiltin="1"/>
    <cellStyle name="Bad" xfId="10345" builtinId="27" hidden="1" customBuiltin="1"/>
    <cellStyle name="Bad" xfId="10498" builtinId="27" hidden="1" customBuiltin="1"/>
    <cellStyle name="Bad" xfId="10522" builtinId="27" hidden="1" customBuiltin="1"/>
    <cellStyle name="Bad" xfId="10545" builtinId="27" hidden="1" customBuiltin="1"/>
    <cellStyle name="Bad" xfId="10575" builtinId="27" hidden="1" customBuiltin="1"/>
    <cellStyle name="Bad" xfId="5047" builtinId="27" hidden="1" customBuiltin="1"/>
    <cellStyle name="Bad" xfId="8219" builtinId="27" hidden="1" customBuiltin="1"/>
    <cellStyle name="Bad" xfId="10647" builtinId="27" hidden="1" customBuiltin="1"/>
    <cellStyle name="Bad" xfId="6088" builtinId="27" hidden="1" customBuiltin="1"/>
    <cellStyle name="Bad" xfId="8493" builtinId="27" hidden="1" customBuiltin="1"/>
    <cellStyle name="Bad" xfId="10868" builtinId="27" hidden="1" customBuiltin="1"/>
    <cellStyle name="Bad" xfId="4346" builtinId="27" hidden="1" customBuiltin="1"/>
    <cellStyle name="Bad" xfId="7579" builtinId="27" hidden="1" customBuiltin="1"/>
    <cellStyle name="Bad" xfId="4324" builtinId="27" hidden="1" customBuiltin="1"/>
    <cellStyle name="Bad" xfId="5726" builtinId="27" hidden="1" customBuiltin="1"/>
    <cellStyle name="Bad" xfId="4424" builtinId="27" hidden="1" customBuiltin="1"/>
    <cellStyle name="Bad" xfId="4495" builtinId="27" hidden="1" customBuiltin="1"/>
    <cellStyle name="Bad" xfId="10730" builtinId="27" hidden="1" customBuiltin="1"/>
    <cellStyle name="Bad" xfId="8093" builtinId="27" hidden="1" customBuiltin="1"/>
    <cellStyle name="Bad" xfId="8143" builtinId="27" hidden="1" customBuiltin="1"/>
    <cellStyle name="Bad" xfId="5667" builtinId="27" hidden="1" customBuiltin="1"/>
    <cellStyle name="Bad" xfId="5264" builtinId="27" hidden="1" customBuiltin="1"/>
    <cellStyle name="Bad" xfId="8400" builtinId="27" hidden="1" customBuiltin="1"/>
    <cellStyle name="Bad" xfId="10568" builtinId="27" hidden="1" customBuiltin="1"/>
    <cellStyle name="Bad" xfId="10786" builtinId="27" hidden="1" customBuiltin="1"/>
    <cellStyle name="Bad" xfId="7958" builtinId="27" hidden="1" customBuiltin="1"/>
    <cellStyle name="Bad" xfId="7895" builtinId="27" hidden="1" customBuiltin="1"/>
    <cellStyle name="Bad" xfId="4833" builtinId="27" hidden="1" customBuiltin="1"/>
    <cellStyle name="Bad" xfId="8036" builtinId="27" hidden="1" customBuiltin="1"/>
    <cellStyle name="Bad" xfId="27601" builtinId="27" hidden="1" customBuiltin="1"/>
    <cellStyle name="Bad" xfId="27624" builtinId="27" hidden="1" customBuiltin="1"/>
    <cellStyle name="Bad" xfId="27645" builtinId="27" hidden="1" customBuiltin="1"/>
    <cellStyle name="Bad" xfId="27666" builtinId="27" hidden="1" customBuiltin="1"/>
    <cellStyle name="Bad" xfId="27554" builtinId="27" hidden="1" customBuiltin="1"/>
    <cellStyle name="Bad" xfId="27698" builtinId="27" hidden="1" customBuiltin="1"/>
    <cellStyle name="Bad" xfId="27726" builtinId="27" hidden="1" customBuiltin="1"/>
    <cellStyle name="Bad" xfId="27760" builtinId="27" hidden="1" customBuiltin="1"/>
    <cellStyle name="Bad" xfId="27790" builtinId="27" hidden="1" customBuiltin="1"/>
    <cellStyle name="Bad" xfId="27270" builtinId="27" hidden="1" customBuiltin="1"/>
    <cellStyle name="Bad" xfId="1270" builtinId="27" hidden="1" customBuiltin="1"/>
    <cellStyle name="Bad" xfId="15331" builtinId="27" hidden="1" customBuiltin="1"/>
    <cellStyle name="Bad" xfId="12152" builtinId="27" hidden="1" customBuiltin="1"/>
    <cellStyle name="Bad" xfId="17652" builtinId="27" hidden="1" customBuiltin="1"/>
    <cellStyle name="Bad" xfId="4383" builtinId="27" hidden="1" customBuiltin="1"/>
    <cellStyle name="Bad" xfId="5251" builtinId="27" hidden="1" customBuiltin="1"/>
    <cellStyle name="Bad" xfId="4159" builtinId="27" hidden="1" customBuiltin="1"/>
    <cellStyle name="Bad" xfId="6196" builtinId="27" hidden="1" customBuiltin="1"/>
    <cellStyle name="Bad" xfId="4161" builtinId="27" hidden="1" customBuiltin="1"/>
    <cellStyle name="Bad" xfId="4164" builtinId="27" hidden="1" customBuiltin="1"/>
    <cellStyle name="Bad" xfId="6043" builtinId="27" hidden="1" customBuiltin="1"/>
    <cellStyle name="Bad" xfId="4988" builtinId="27" hidden="1" customBuiltin="1"/>
    <cellStyle name="Bad" xfId="4114" builtinId="27" hidden="1" customBuiltin="1"/>
    <cellStyle name="Bad" xfId="5988" builtinId="27" hidden="1" customBuiltin="1"/>
    <cellStyle name="Bad" xfId="5482" builtinId="27" hidden="1" customBuiltin="1"/>
    <cellStyle name="Bad" xfId="4142" builtinId="27" hidden="1" customBuiltin="1"/>
    <cellStyle name="Bad" xfId="8387" builtinId="27" hidden="1" customBuiltin="1"/>
    <cellStyle name="Bad" xfId="9417" builtinId="27" hidden="1" customBuiltin="1"/>
    <cellStyle name="Bad" xfId="7725" builtinId="27" hidden="1" customBuiltin="1"/>
    <cellStyle name="Bad" xfId="11011" builtinId="27" hidden="1" customBuiltin="1"/>
    <cellStyle name="Bad" xfId="9193" builtinId="27" hidden="1" customBuiltin="1"/>
    <cellStyle name="Bad" xfId="2571" builtinId="27" hidden="1" customBuiltin="1"/>
    <cellStyle name="Bad" xfId="2592" builtinId="27" hidden="1" customBuiltin="1"/>
    <cellStyle name="Bad" xfId="2616" builtinId="27" hidden="1" customBuiltin="1"/>
    <cellStyle name="Bad" xfId="2653" builtinId="27" hidden="1" customBuiltin="1"/>
    <cellStyle name="Bad" xfId="2680" builtinId="27" hidden="1" customBuiltin="1"/>
    <cellStyle name="Bad" xfId="2711" builtinId="27" hidden="1" customBuiltin="1"/>
    <cellStyle name="Bad" xfId="2741" builtinId="27" hidden="1" customBuiltin="1"/>
    <cellStyle name="Bad" xfId="2768" builtinId="27" hidden="1" customBuiltin="1"/>
    <cellStyle name="Bad" xfId="2707" builtinId="27" hidden="1" customBuiltin="1"/>
    <cellStyle name="Bad" xfId="2664" builtinId="27" hidden="1" customBuiltin="1"/>
    <cellStyle name="Bad" xfId="2809" builtinId="27" hidden="1" customBuiltin="1"/>
    <cellStyle name="Bad" xfId="2831" builtinId="27" hidden="1" customBuiltin="1"/>
    <cellStyle name="Bad" xfId="2852" builtinId="27" hidden="1" customBuiltin="1"/>
    <cellStyle name="Bad" xfId="1951" builtinId="27" hidden="1" customBuiltin="1"/>
    <cellStyle name="Bad" xfId="1881" builtinId="27" hidden="1" customBuiltin="1"/>
    <cellStyle name="Bad" xfId="1942" builtinId="27" hidden="1" customBuiltin="1"/>
    <cellStyle name="Bad" xfId="1872" builtinId="27" hidden="1" customBuiltin="1"/>
    <cellStyle name="Bad" xfId="3025" builtinId="27" hidden="1" customBuiltin="1"/>
    <cellStyle name="Bad" xfId="3046" builtinId="27" hidden="1" customBuiltin="1"/>
    <cellStyle name="Bad" xfId="3069" builtinId="27" hidden="1" customBuiltin="1"/>
    <cellStyle name="Bad" xfId="3090" builtinId="27" hidden="1" customBuiltin="1"/>
    <cellStyle name="Bad" xfId="3111" builtinId="27" hidden="1" customBuiltin="1"/>
    <cellStyle name="Bad" xfId="2999" builtinId="27" hidden="1" customBuiltin="1"/>
    <cellStyle name="Bad" xfId="3143" builtinId="27" hidden="1" customBuiltin="1"/>
    <cellStyle name="Bad" xfId="3171" builtinId="27" hidden="1" customBuiltin="1"/>
    <cellStyle name="Bad" xfId="3205" builtinId="27" hidden="1" customBuiltin="1"/>
    <cellStyle name="Bad" xfId="3235" builtinId="27" hidden="1" customBuiltin="1"/>
    <cellStyle name="Bad" xfId="3201" builtinId="27" hidden="1" customBuiltin="1"/>
    <cellStyle name="Bad" xfId="3021" builtinId="27" hidden="1" customBuiltin="1"/>
    <cellStyle name="Bad" xfId="3311" builtinId="27" hidden="1" customBuiltin="1"/>
    <cellStyle name="Bad" xfId="3333" builtinId="27" hidden="1" customBuiltin="1"/>
    <cellStyle name="Bad" xfId="3354" builtinId="27" hidden="1" customBuiltin="1"/>
    <cellStyle name="Bad" xfId="3307" builtinId="27" hidden="1" customBuiltin="1"/>
    <cellStyle name="Bad" xfId="3394" builtinId="27" hidden="1" customBuiltin="1"/>
    <cellStyle name="Bad" xfId="3421" builtinId="27" hidden="1" customBuiltin="1"/>
    <cellStyle name="Bad" xfId="3481" builtinId="27" hidden="1" customBuiltin="1"/>
    <cellStyle name="Bad" xfId="3508" builtinId="27" hidden="1" customBuiltin="1"/>
    <cellStyle name="Bad" xfId="3448" builtinId="27" hidden="1" customBuiltin="1"/>
    <cellStyle name="Bad" xfId="3405" builtinId="27" hidden="1" customBuiltin="1"/>
    <cellStyle name="Bad" xfId="3570" builtinId="27" hidden="1" customBuiltin="1"/>
    <cellStyle name="Bad" xfId="3591" builtinId="27" hidden="1" customBuiltin="1"/>
    <cellStyle name="Bad" xfId="3615" builtinId="27" hidden="1" customBuiltin="1"/>
    <cellStyle name="Bad" xfId="3650" builtinId="27" hidden="1" customBuiltin="1"/>
    <cellStyle name="Bad" xfId="3708" builtinId="27" hidden="1" customBuiltin="1"/>
    <cellStyle name="Bad" xfId="3737" builtinId="27" hidden="1" customBuiltin="1"/>
    <cellStyle name="Bad" xfId="10219" builtinId="27" hidden="1" customBuiltin="1"/>
    <cellStyle name="Bad" xfId="17490" builtinId="27" hidden="1" customBuiltin="1"/>
    <cellStyle name="Bad" xfId="16555" builtinId="27" hidden="1" customBuiltin="1"/>
    <cellStyle name="Bad" xfId="7642" builtinId="27" hidden="1" customBuiltin="1"/>
    <cellStyle name="Bad" xfId="12462" builtinId="27" hidden="1" customBuiltin="1"/>
    <cellStyle name="Bad" xfId="14597" builtinId="27" hidden="1" customBuiltin="1"/>
    <cellStyle name="Bad" xfId="4100" builtinId="27" hidden="1" customBuiltin="1"/>
    <cellStyle name="Bad" xfId="17869" builtinId="27" hidden="1" customBuiltin="1"/>
    <cellStyle name="Bad" xfId="19151" builtinId="27" hidden="1" customBuiltin="1"/>
    <cellStyle name="Bad" xfId="18384" builtinId="27" hidden="1" customBuiltin="1"/>
    <cellStyle name="Bad" xfId="20199" builtinId="27" hidden="1" customBuiltin="1"/>
    <cellStyle name="Bad" xfId="17523" builtinId="27" hidden="1" customBuiltin="1"/>
    <cellStyle name="Bad" xfId="27888" builtinId="27" hidden="1" customBuiltin="1"/>
    <cellStyle name="Bad" xfId="12895" builtinId="27" hidden="1" customBuiltin="1"/>
    <cellStyle name="Bad" xfId="13204" builtinId="27" hidden="1" customBuiltin="1"/>
    <cellStyle name="Bad" xfId="3847" builtinId="27" hidden="1" customBuiltin="1"/>
    <cellStyle name="Bad" xfId="3868" builtinId="27" hidden="1" customBuiltin="1"/>
    <cellStyle name="Bad" xfId="3979" builtinId="27" hidden="1" customBuiltin="1"/>
    <cellStyle name="Bad" xfId="4016" builtinId="27" hidden="1" customBuiltin="1"/>
    <cellStyle name="Bad" xfId="4050" builtinId="27" hidden="1" customBuiltin="1"/>
    <cellStyle name="Bad" xfId="4248" builtinId="27" hidden="1" customBuiltin="1"/>
    <cellStyle name="Bad" xfId="6383" builtinId="27" hidden="1" customBuiltin="1"/>
    <cellStyle name="Bad" xfId="6407" builtinId="27" hidden="1" customBuiltin="1"/>
    <cellStyle name="Bad" xfId="6435" builtinId="27" hidden="1" customBuiltin="1"/>
    <cellStyle name="Bad" xfId="6461" builtinId="27" hidden="1" customBuiltin="1"/>
    <cellStyle name="Bad" xfId="6484" builtinId="27" hidden="1" customBuiltin="1"/>
    <cellStyle name="Bad" xfId="6346" builtinId="27" hidden="1" customBuiltin="1"/>
    <cellStyle name="Bad" xfId="6524" builtinId="27" hidden="1" customBuiltin="1"/>
    <cellStyle name="Bad" xfId="6558" builtinId="27" hidden="1" customBuiltin="1"/>
    <cellStyle name="Bad" xfId="6595" builtinId="27" hidden="1" customBuiltin="1"/>
    <cellStyle name="Bad" xfId="6632" builtinId="27" hidden="1" customBuiltin="1"/>
    <cellStyle name="Bad" xfId="6377" builtinId="27" hidden="1" customBuiltin="1"/>
    <cellStyle name="Bad" xfId="10666" builtinId="27" hidden="1" customBuiltin="1"/>
    <cellStyle name="Bad" xfId="18595" builtinId="27" hidden="1" customBuiltin="1"/>
    <cellStyle name="Bad" xfId="18622" builtinId="27" hidden="1" customBuiltin="1"/>
    <cellStyle name="Bad" xfId="18565" builtinId="27" hidden="1" customBuiltin="1"/>
    <cellStyle name="Bad" xfId="18669" builtinId="27" hidden="1" customBuiltin="1"/>
    <cellStyle name="Bad" xfId="18699" builtinId="27" hidden="1" customBuiltin="1"/>
    <cellStyle name="Bad" xfId="18730" builtinId="27" hidden="1" customBuiltin="1"/>
    <cellStyle name="Bad" xfId="18761" builtinId="27" hidden="1" customBuiltin="1"/>
    <cellStyle name="Bad" xfId="18789" builtinId="27" hidden="1" customBuiltin="1"/>
    <cellStyle name="Bad" xfId="18726" builtinId="27" hidden="1" customBuiltin="1"/>
    <cellStyle name="Bad" xfId="10616" builtinId="27" hidden="1" customBuiltin="1"/>
    <cellStyle name="Bad" xfId="15905" builtinId="27" hidden="1" customBuiltin="1"/>
    <cellStyle name="Bad" xfId="12795" builtinId="27" hidden="1" customBuiltin="1"/>
    <cellStyle name="Bad" xfId="11005" builtinId="27" hidden="1" customBuiltin="1"/>
    <cellStyle name="Bad" xfId="6931" builtinId="27" hidden="1" customBuiltin="1"/>
    <cellStyle name="Bad" xfId="6995" builtinId="27" hidden="1" customBuiltin="1"/>
    <cellStyle name="Bad" xfId="6926" builtinId="27" hidden="1" customBuiltin="1"/>
    <cellStyle name="Bad" xfId="6576" builtinId="27" hidden="1" customBuiltin="1"/>
    <cellStyle name="Bad" xfId="6876" builtinId="27" hidden="1" customBuiltin="1"/>
    <cellStyle name="Bad" xfId="7051" builtinId="27" hidden="1" customBuiltin="1"/>
    <cellStyle name="Bad" xfId="7087" builtinId="27" hidden="1" customBuiltin="1"/>
    <cellStyle name="Bad" xfId="7121" builtinId="27" hidden="1" customBuiltin="1"/>
    <cellStyle name="Bad" xfId="7161" builtinId="27" hidden="1" customBuiltin="1"/>
    <cellStyle name="Bad" xfId="7207" builtinId="27" hidden="1" customBuiltin="1"/>
    <cellStyle name="Bad" xfId="7241" builtinId="27" hidden="1" customBuiltin="1"/>
    <cellStyle name="Bad" xfId="7276" builtinId="27" hidden="1" customBuiltin="1"/>
    <cellStyle name="Bad" xfId="7310" builtinId="27" hidden="1" customBuiltin="1"/>
    <cellStyle name="Bad" xfId="7340" builtinId="27" hidden="1" customBuiltin="1"/>
    <cellStyle name="Bad" xfId="7175" builtinId="27" hidden="1" customBuiltin="1"/>
    <cellStyle name="Bad" xfId="7220" builtinId="27" hidden="1" customBuiltin="1"/>
    <cellStyle name="Bad" xfId="7397" builtinId="27" hidden="1" customBuiltin="1"/>
    <cellStyle name="Bad" xfId="7433" builtinId="27" hidden="1" customBuiltin="1"/>
    <cellStyle name="Bad" xfId="7467" builtinId="27" hidden="1" customBuiltin="1"/>
    <cellStyle name="Bad" xfId="7516" builtinId="27" hidden="1" customBuiltin="1"/>
    <cellStyle name="Bad" xfId="7969" builtinId="27" hidden="1" customBuiltin="1"/>
    <cellStyle name="Bad" xfId="7990" builtinId="27" hidden="1" customBuiltin="1"/>
    <cellStyle name="Bad" xfId="8013" builtinId="27" hidden="1" customBuiltin="1"/>
    <cellStyle name="Bad" xfId="8057" builtinId="27" hidden="1" customBuiltin="1"/>
    <cellStyle name="Bad" xfId="8566" builtinId="27" hidden="1" customBuiltin="1"/>
    <cellStyle name="Bad" xfId="8590" builtinId="27" hidden="1" customBuiltin="1"/>
    <cellStyle name="Bad" xfId="8641" builtinId="27" hidden="1" customBuiltin="1"/>
    <cellStyle name="Bad" xfId="8536" builtinId="27" hidden="1" customBuiltin="1"/>
    <cellStyle name="Bad" xfId="8702" builtinId="27" hidden="1" customBuiltin="1"/>
    <cellStyle name="Bad" xfId="8731" builtinId="27" hidden="1" customBuiltin="1"/>
    <cellStyle name="Bad" xfId="8766" builtinId="27" hidden="1" customBuiltin="1"/>
    <cellStyle name="Bad" xfId="8831" builtinId="27" hidden="1" customBuiltin="1"/>
    <cellStyle name="Bad" xfId="8762" builtinId="27" hidden="1" customBuiltin="1"/>
    <cellStyle name="Bad" xfId="8561" builtinId="27" hidden="1" customBuiltin="1"/>
    <cellStyle name="Bad" xfId="8713" builtinId="27" hidden="1" customBuiltin="1"/>
    <cellStyle name="Bad" xfId="8880" builtinId="27" hidden="1" customBuiltin="1"/>
    <cellStyle name="Bad" xfId="8905" builtinId="27" hidden="1" customBuiltin="1"/>
    <cellStyle name="Bad" xfId="8929" builtinId="27" hidden="1" customBuiltin="1"/>
    <cellStyle name="Bad" xfId="3908" builtinId="27" hidden="1" customBuiltin="1"/>
    <cellStyle name="Bad" xfId="21653" builtinId="27" hidden="1" customBuiltin="1"/>
    <cellStyle name="Bad" xfId="16938" builtinId="27" hidden="1" customBuiltin="1"/>
    <cellStyle name="Bad" xfId="14276" builtinId="27" hidden="1" customBuiltin="1"/>
    <cellStyle name="Bad" xfId="21271" builtinId="27" hidden="1" customBuiltin="1"/>
    <cellStyle name="Bad" xfId="19452" builtinId="27" hidden="1" customBuiltin="1"/>
    <cellStyle name="Bad" xfId="19486" builtinId="27" hidden="1" customBuiltin="1"/>
    <cellStyle name="Bad" xfId="19516" builtinId="27" hidden="1" customBuiltin="1"/>
    <cellStyle name="Bad" xfId="19448" builtinId="27" hidden="1" customBuiltin="1"/>
    <cellStyle name="Bad" xfId="14588" builtinId="27" hidden="1" customBuiltin="1"/>
    <cellStyle name="Bad" xfId="19572" builtinId="27" hidden="1" customBuiltin="1"/>
    <cellStyle name="Bad" xfId="19608" builtinId="27" hidden="1" customBuiltin="1"/>
    <cellStyle name="Bad" xfId="19642" builtinId="27" hidden="1" customBuiltin="1"/>
    <cellStyle name="Bad" xfId="19682" builtinId="27" hidden="1" customBuiltin="1"/>
    <cellStyle name="Bad" xfId="19727" builtinId="27" hidden="1" customBuiltin="1"/>
    <cellStyle name="Bad" xfId="19760" builtinId="27" hidden="1" customBuiltin="1"/>
    <cellStyle name="Bad" xfId="19794" builtinId="27" hidden="1" customBuiltin="1"/>
    <cellStyle name="Bad" xfId="19828" builtinId="27" hidden="1" customBuiltin="1"/>
    <cellStyle name="Bad" xfId="19858" builtinId="27" hidden="1" customBuiltin="1"/>
    <cellStyle name="Bad" xfId="19790" builtinId="27" hidden="1" customBuiltin="1"/>
    <cellStyle name="Bad" xfId="19696" builtinId="27" hidden="1" customBuiltin="1"/>
    <cellStyle name="Bad" xfId="19740" builtinId="27" hidden="1" customBuiltin="1"/>
    <cellStyle name="Bad" xfId="19914" builtinId="27" hidden="1" customBuiltin="1"/>
    <cellStyle name="Bad" xfId="19950" builtinId="27" hidden="1" customBuiltin="1"/>
    <cellStyle name="Bad" xfId="20133" builtinId="27" hidden="1" customBuiltin="1"/>
    <cellStyle name="Bad" xfId="20220" builtinId="27" hidden="1" customBuiltin="1"/>
    <cellStyle name="Bad" xfId="20254" builtinId="27" hidden="1" customBuiltin="1"/>
    <cellStyle name="Bad" xfId="20452" builtinId="27" hidden="1" customBuiltin="1"/>
    <cellStyle name="Bad" xfId="20477" builtinId="27" hidden="1" customBuiltin="1"/>
    <cellStyle name="Bad" xfId="20503" builtinId="27" hidden="1" customBuiltin="1"/>
    <cellStyle name="Bad" xfId="20530" builtinId="27" hidden="1" customBuiltin="1"/>
    <cellStyle name="Bad" xfId="20555" builtinId="27" hidden="1" customBuiltin="1"/>
    <cellStyle name="Bad" xfId="20595" builtinId="27" hidden="1" customBuiltin="1"/>
    <cellStyle name="Bad" xfId="20626" builtinId="27" hidden="1" customBuiltin="1"/>
    <cellStyle name="Bad" xfId="20660" builtinId="27" hidden="1" customBuiltin="1"/>
    <cellStyle name="Bad" xfId="20693" builtinId="27" hidden="1" customBuiltin="1"/>
    <cellStyle name="Bad" xfId="20724" builtinId="27" hidden="1" customBuiltin="1"/>
    <cellStyle name="Bad" xfId="20656" builtinId="27" hidden="1" customBuiltin="1"/>
    <cellStyle name="Bad" xfId="20446" builtinId="27" hidden="1" customBuiltin="1"/>
    <cellStyle name="Bad" xfId="20606" builtinId="27" hidden="1" customBuiltin="1"/>
    <cellStyle name="Bad" xfId="20774" builtinId="27" hidden="1" customBuiltin="1"/>
    <cellStyle name="Bad" xfId="20803" builtinId="27" hidden="1" customBuiltin="1"/>
    <cellStyle name="Bad" xfId="9781" builtinId="27" hidden="1" customBuiltin="1"/>
    <cellStyle name="Bad" xfId="4957" builtinId="27" hidden="1" customBuiltin="1"/>
    <cellStyle name="Bad" xfId="5643" builtinId="27" hidden="1" customBuiltin="1"/>
    <cellStyle name="Bad" xfId="14616" builtinId="27" hidden="1" customBuiltin="1"/>
    <cellStyle name="Bad" xfId="5088" builtinId="27" hidden="1" customBuiltin="1"/>
    <cellStyle name="Bad" xfId="9618" builtinId="27" hidden="1" customBuiltin="1"/>
    <cellStyle name="Bad" xfId="4105" builtinId="27" hidden="1" customBuiltin="1"/>
    <cellStyle name="Bad" xfId="16898" builtinId="27" hidden="1" customBuiltin="1"/>
    <cellStyle name="Bad" xfId="17378" builtinId="27" hidden="1" customBuiltin="1"/>
    <cellStyle name="Bad" xfId="18118" builtinId="27" hidden="1" customBuiltin="1"/>
    <cellStyle name="Bad" xfId="9427" builtinId="27" hidden="1" customBuiltin="1"/>
    <cellStyle name="Bad" xfId="8667" builtinId="27" hidden="1" customBuiltin="1"/>
    <cellStyle name="Bad" xfId="6863" builtinId="27" hidden="1" customBuiltin="1"/>
    <cellStyle name="Bad" xfId="3266" builtinId="27" hidden="1" customBuiltin="1"/>
    <cellStyle name="Bad" xfId="8314" builtinId="27" hidden="1" customBuiltin="1"/>
    <cellStyle name="Bad" xfId="10267" builtinId="27" hidden="1" customBuiltin="1"/>
    <cellStyle name="Bad" xfId="27318" builtinId="27" hidden="1" customBuiltin="1"/>
    <cellStyle name="Bad" xfId="13775" builtinId="27" hidden="1" customBuiltin="1"/>
    <cellStyle name="Bad" xfId="5470" builtinId="27" hidden="1" customBuiltin="1"/>
    <cellStyle name="Bad" xfId="21141" builtinId="27" hidden="1" customBuiltin="1"/>
    <cellStyle name="Bad" xfId="22405" builtinId="27" hidden="1" customBuiltin="1"/>
    <cellStyle name="Bad" xfId="7906" builtinId="27" hidden="1" customBuiltin="1"/>
    <cellStyle name="Bad" xfId="5501" builtinId="27" hidden="1" customBuiltin="1"/>
    <cellStyle name="Bad" xfId="11974" builtinId="27" hidden="1" customBuiltin="1"/>
    <cellStyle name="Bad" xfId="6260" builtinId="27" hidden="1" customBuiltin="1"/>
    <cellStyle name="Bad" xfId="5636" builtinId="27" hidden="1" customBuiltin="1"/>
    <cellStyle name="Bad" xfId="4781" builtinId="27" hidden="1" customBuiltin="1"/>
    <cellStyle name="Bad" xfId="4201" builtinId="27" hidden="1" customBuiltin="1"/>
    <cellStyle name="Bad" xfId="14679" builtinId="27" hidden="1" customBuiltin="1"/>
    <cellStyle name="Bad" xfId="5227" builtinId="27" hidden="1" customBuiltin="1"/>
    <cellStyle name="Bad" xfId="8439" builtinId="27" hidden="1" customBuiltin="1"/>
    <cellStyle name="Bad" xfId="6093" builtinId="27" hidden="1" customBuiltin="1"/>
    <cellStyle name="Bad" xfId="17494" builtinId="27" hidden="1" customBuiltin="1"/>
    <cellStyle name="Bad" xfId="17548" builtinId="27" hidden="1" customBuiltin="1"/>
    <cellStyle name="Bad" xfId="17489" builtinId="27" hidden="1" customBuiltin="1"/>
    <cellStyle name="Bad" xfId="6099" builtinId="27" hidden="1" customBuiltin="1"/>
    <cellStyle name="Bad" xfId="4218" builtinId="27" hidden="1" customBuiltin="1"/>
    <cellStyle name="Bad" xfId="17412" builtinId="27" hidden="1" customBuiltin="1"/>
    <cellStyle name="Bad" xfId="17374" builtinId="27" hidden="1" customBuiltin="1"/>
    <cellStyle name="Bad" xfId="17324" builtinId="27" hidden="1" customBuiltin="1"/>
    <cellStyle name="Bad" xfId="17344" builtinId="27" hidden="1" customBuiltin="1"/>
    <cellStyle name="Bad" xfId="17312" builtinId="27" hidden="1" customBuiltin="1"/>
    <cellStyle name="Bad" xfId="3942" builtinId="27" hidden="1" customBuiltin="1"/>
    <cellStyle name="Bad" xfId="19984" builtinId="27" hidden="1" customBuiltin="1"/>
    <cellStyle name="Bad" xfId="8799" builtinId="27" hidden="1" customBuiltin="1"/>
    <cellStyle name="Bad" xfId="6896" builtinId="27" hidden="1" customBuiltin="1"/>
    <cellStyle name="Bad" xfId="3826" builtinId="27" hidden="1" customBuiltin="1"/>
    <cellStyle name="Bad" xfId="3154" builtinId="27" hidden="1" customBuiltin="1"/>
    <cellStyle name="Bad" xfId="4978" builtinId="27" hidden="1" customBuiltin="1"/>
    <cellStyle name="Bad" xfId="10685" builtinId="27" hidden="1" customBuiltin="1"/>
    <cellStyle name="Bad" xfId="10362" builtinId="27" hidden="1" customBuiltin="1"/>
    <cellStyle name="Bad" xfId="13613" builtinId="27" hidden="1" customBuiltin="1"/>
    <cellStyle name="Bad" xfId="11957" builtinId="27" hidden="1" customBuiltin="1"/>
    <cellStyle name="Bad" xfId="16547" builtinId="27" hidden="1" customBuiltin="1"/>
    <cellStyle name="Bad" xfId="6591" builtinId="27" hidden="1" customBuiltin="1"/>
    <cellStyle name="Bad" xfId="8296" builtinId="27" hidden="1" customBuiltin="1"/>
    <cellStyle name="Bad" xfId="21942" builtinId="27" hidden="1" customBuiltin="1"/>
    <cellStyle name="Bad" xfId="22092" builtinId="27" hidden="1" customBuiltin="1"/>
    <cellStyle name="Bad" xfId="22117" builtinId="27" hidden="1" customBuiltin="1"/>
    <cellStyle name="Bad" xfId="22141" builtinId="27" hidden="1" customBuiltin="1"/>
    <cellStyle name="Bad" xfId="22169" builtinId="27" hidden="1" customBuiltin="1"/>
    <cellStyle name="Bad" xfId="26061" builtinId="27" hidden="1" customBuiltin="1"/>
    <cellStyle name="Bad" xfId="6765" builtinId="27" hidden="1" customBuiltin="1"/>
    <cellStyle name="Bad" xfId="6800" builtinId="27" hidden="1" customBuiltin="1"/>
    <cellStyle name="Bad" xfId="6724" builtinId="27" hidden="1" customBuiltin="1"/>
    <cellStyle name="Bad" xfId="1960" builtinId="27" hidden="1" customBuiltin="1"/>
    <cellStyle name="Bad" xfId="1382" builtinId="27" hidden="1" customBuiltin="1"/>
    <cellStyle name="Bad" xfId="1446" builtinId="27" hidden="1" customBuiltin="1"/>
    <cellStyle name="Bad" xfId="1378" builtinId="27" hidden="1" customBuiltin="1"/>
    <cellStyle name="Bad" xfId="1284" builtinId="27" hidden="1" customBuiltin="1"/>
    <cellStyle name="Bad" xfId="1502" builtinId="27" hidden="1" customBuiltin="1"/>
    <cellStyle name="Bad" xfId="1538" builtinId="27" hidden="1" customBuiltin="1"/>
    <cellStyle name="Bad" xfId="1572" builtinId="27" hidden="1" customBuiltin="1"/>
    <cellStyle name="Bad" xfId="1607" builtinId="27" hidden="1" customBuiltin="1"/>
    <cellStyle name="Bad" xfId="1728" builtinId="27" hidden="1" customBuiltin="1"/>
    <cellStyle name="Bad" xfId="1749" builtinId="27" hidden="1" customBuiltin="1"/>
    <cellStyle name="Bad" xfId="1771" builtinId="27" hidden="1" customBuiltin="1"/>
    <cellStyle name="Bad" xfId="1793" builtinId="27" hidden="1" customBuiltin="1"/>
    <cellStyle name="Bad" xfId="1814" builtinId="27" hidden="1" customBuiltin="1"/>
    <cellStyle name="Bad" xfId="1839" builtinId="27" hidden="1" customBuiltin="1"/>
    <cellStyle name="Bad" xfId="2018" builtinId="27" hidden="1" customBuiltin="1"/>
    <cellStyle name="Bad" xfId="2039" builtinId="27" hidden="1" customBuiltin="1"/>
    <cellStyle name="Bad" xfId="2062" builtinId="27" hidden="1" customBuiltin="1"/>
    <cellStyle name="Bad" xfId="2084" builtinId="27" hidden="1" customBuiltin="1"/>
    <cellStyle name="Bad" xfId="2138" builtinId="27" hidden="1" customBuiltin="1"/>
    <cellStyle name="Bad" xfId="2231" builtinId="27" hidden="1" customBuiltin="1"/>
    <cellStyle name="Bad" xfId="2262" builtinId="27" hidden="1" customBuiltin="1"/>
    <cellStyle name="Bad" xfId="2196" builtinId="27" hidden="1" customBuiltin="1"/>
    <cellStyle name="Bad" xfId="2013" builtinId="27" hidden="1" customBuiltin="1"/>
    <cellStyle name="Bad" xfId="2149" builtinId="27" hidden="1" customBuiltin="1"/>
    <cellStyle name="Bad" xfId="2307" builtinId="27" hidden="1" customBuiltin="1"/>
    <cellStyle name="Bad" xfId="2330" builtinId="27" hidden="1" customBuiltin="1"/>
    <cellStyle name="Bad" xfId="2303" builtinId="27" hidden="1" customBuiltin="1"/>
    <cellStyle name="Bad" xfId="2393" builtinId="27" hidden="1" customBuiltin="1"/>
    <cellStyle name="Bad" xfId="2420" builtinId="27" hidden="1" customBuiltin="1"/>
    <cellStyle name="Bad" xfId="2451" builtinId="27" hidden="1" customBuiltin="1"/>
    <cellStyle name="Bad" xfId="2481" builtinId="27" hidden="1" customBuiltin="1"/>
    <cellStyle name="Bad" xfId="2508" builtinId="27" hidden="1" customBuiltin="1"/>
    <cellStyle name="Bad" xfId="2447" builtinId="27" hidden="1" customBuiltin="1"/>
    <cellStyle name="Bad" xfId="2184" builtinId="27" hidden="1" customBuiltin="1"/>
    <cellStyle name="Bad" xfId="2404" builtinId="27" hidden="1" customBuiltin="1"/>
    <cellStyle name="Bad" xfId="2549" builtinId="27" hidden="1" customBuiltin="1"/>
    <cellStyle name="Bad" xfId="703" builtinId="27" hidden="1" customBuiltin="1"/>
    <cellStyle name="Bad" xfId="19044" builtinId="27" hidden="1" customBuiltin="1"/>
    <cellStyle name="Bad" xfId="19072" builtinId="27" hidden="1" customBuiltin="1"/>
    <cellStyle name="Bad" xfId="18834" builtinId="27" hidden="1" customBuiltin="1"/>
    <cellStyle name="Bad" xfId="18861" builtinId="27" hidden="1" customBuiltin="1"/>
    <cellStyle name="Bad" xfId="18914" builtinId="27" hidden="1" customBuiltin="1"/>
    <cellStyle name="Bad" xfId="18680" builtinId="27" hidden="1" customBuiltin="1"/>
    <cellStyle name="Bad" xfId="18440" builtinId="27" hidden="1" customBuiltin="1"/>
    <cellStyle name="Bad" xfId="17797" builtinId="27" hidden="1" customBuiltin="1"/>
    <cellStyle name="Bad" xfId="20154" builtinId="27" hidden="1" customBuiltin="1"/>
    <cellStyle name="Bad" xfId="5931" builtinId="27" hidden="1" customBuiltin="1"/>
    <cellStyle name="Bad" xfId="21831" builtinId="27" hidden="1" customBuiltin="1"/>
    <cellStyle name="Bad" xfId="21181" builtinId="27" hidden="1" customBuiltin="1"/>
    <cellStyle name="Bad" xfId="23696" builtinId="27" hidden="1" customBuiltin="1"/>
    <cellStyle name="Bad" xfId="24226" builtinId="27" hidden="1" customBuiltin="1"/>
    <cellStyle name="Bad" xfId="23237" builtinId="27" hidden="1" customBuiltin="1"/>
    <cellStyle name="Bad" xfId="11927" builtinId="27" hidden="1" customBuiltin="1"/>
    <cellStyle name="Bad" xfId="16757" builtinId="27" hidden="1" customBuiltin="1"/>
    <cellStyle name="Bad" xfId="16027" builtinId="27" hidden="1" customBuiltin="1"/>
    <cellStyle name="Bad" xfId="6537" builtinId="27" hidden="1" customBuiltin="1"/>
    <cellStyle name="Bad" xfId="6728" builtinId="27" hidden="1" customBuiltin="1"/>
    <cellStyle name="Bad" xfId="18963" builtinId="27" hidden="1" customBuiltin="1"/>
    <cellStyle name="Bad" xfId="19117" builtinId="27" hidden="1" customBuiltin="1"/>
    <cellStyle name="Bad" xfId="19140" builtinId="27" hidden="1" customBuiltin="1"/>
    <cellStyle name="Bad" xfId="19164" builtinId="27" hidden="1" customBuiltin="1"/>
    <cellStyle name="Bad" xfId="19187" builtinId="27" hidden="1" customBuiltin="1"/>
    <cellStyle name="Bad" xfId="5895" builtinId="27" hidden="1" customBuiltin="1"/>
    <cellStyle name="Bad" xfId="17214" builtinId="27" hidden="1" customBuiltin="1"/>
    <cellStyle name="Bad" xfId="18952" builtinId="27" hidden="1" customBuiltin="1"/>
    <cellStyle name="Bad" xfId="18981" builtinId="27" hidden="1" customBuiltin="1"/>
    <cellStyle name="Bad" xfId="19012" builtinId="27" hidden="1" customBuiltin="1"/>
    <cellStyle name="Bad" xfId="19322" builtinId="27" hidden="1" customBuiltin="1"/>
    <cellStyle name="Bad" xfId="19385" builtinId="27" hidden="1" customBuiltin="1"/>
    <cellStyle name="Bad" xfId="19418" builtinId="27" hidden="1" customBuiltin="1"/>
    <cellStyle name="Bad" xfId="19008" builtinId="27" hidden="1" customBuiltin="1"/>
    <cellStyle name="Bad" xfId="18927" builtinId="27" hidden="1" customBuiltin="1"/>
    <cellStyle name="Bad" xfId="14715" builtinId="27" hidden="1" customBuiltin="1"/>
    <cellStyle name="Bad" xfId="17506" builtinId="27" hidden="1" customBuiltin="1"/>
    <cellStyle name="Bad" xfId="19287" builtinId="27" hidden="1" customBuiltin="1"/>
    <cellStyle name="Bad" xfId="14087" builtinId="27" hidden="1" customBuiltin="1"/>
    <cellStyle name="Bad" xfId="5359" builtinId="27" hidden="1" customBuiltin="1"/>
    <cellStyle name="Bad" xfId="26098" builtinId="27" hidden="1" customBuiltin="1"/>
    <cellStyle name="Bad" xfId="2105" builtinId="27" hidden="1" customBuiltin="1"/>
    <cellStyle name="Bad" xfId="22049" builtinId="27" hidden="1" customBuiltin="1"/>
    <cellStyle name="Bad" xfId="21212" builtinId="27" hidden="1" customBuiltin="1"/>
    <cellStyle name="Bad" xfId="25817" builtinId="27" hidden="1" customBuiltin="1"/>
    <cellStyle name="Bad" xfId="23964" builtinId="27" hidden="1" customBuiltin="1"/>
    <cellStyle name="Bad" xfId="24968" builtinId="27" hidden="1" customBuiltin="1"/>
    <cellStyle name="Bad" xfId="24429" builtinId="27" hidden="1" customBuiltin="1"/>
    <cellStyle name="Bad" xfId="23362" builtinId="27" hidden="1" customBuiltin="1"/>
    <cellStyle name="Bad" xfId="16809" builtinId="27" hidden="1" customBuiltin="1"/>
    <cellStyle name="Bad" xfId="14374" builtinId="27" hidden="1" customBuiltin="1"/>
    <cellStyle name="Bad" xfId="18070" builtinId="27" hidden="1" customBuiltin="1"/>
    <cellStyle name="Bad" xfId="26447" builtinId="27" hidden="1" customBuiltin="1"/>
    <cellStyle name="Bad" xfId="16092" builtinId="27" hidden="1" customBuiltin="1"/>
    <cellStyle name="Bad" xfId="3764" builtinId="27" hidden="1" customBuiltin="1"/>
    <cellStyle name="Bad" xfId="3704" builtinId="27" hidden="1" customBuiltin="1"/>
    <cellStyle name="Bad" xfId="3628" builtinId="27" hidden="1" customBuiltin="1"/>
    <cellStyle name="Bad" xfId="3661" builtinId="27" hidden="1" customBuiltin="1"/>
    <cellStyle name="Bad" xfId="3805" builtinId="27" hidden="1" customBuiltin="1"/>
    <cellStyle name="Bad" xfId="6077" builtinId="27" hidden="1" customBuiltin="1"/>
    <cellStyle name="Bad" xfId="26693" builtinId="27" hidden="1" customBuiltin="1"/>
    <cellStyle name="Bad" xfId="26716" builtinId="27" hidden="1" customBuiltin="1"/>
    <cellStyle name="Bad" xfId="26738" builtinId="27" hidden="1" customBuiltin="1"/>
    <cellStyle name="Bad" xfId="26759" builtinId="27" hidden="1" customBuiltin="1"/>
    <cellStyle name="Bad" xfId="26644" builtinId="27" hidden="1" customBuiltin="1"/>
    <cellStyle name="Bad" xfId="26820" builtinId="27" hidden="1" customBuiltin="1"/>
    <cellStyle name="Bad" xfId="26854" builtinId="27" hidden="1" customBuiltin="1"/>
    <cellStyle name="Bad" xfId="26885" builtinId="27" hidden="1" customBuiltin="1"/>
    <cellStyle name="Bad" xfId="26850" builtinId="27" hidden="1" customBuiltin="1"/>
    <cellStyle name="Bad" xfId="26667" builtinId="27" hidden="1" customBuiltin="1"/>
    <cellStyle name="Bad" xfId="26803" builtinId="27" hidden="1" customBuiltin="1"/>
    <cellStyle name="Bad" xfId="26961" builtinId="27" hidden="1" customBuiltin="1"/>
    <cellStyle name="Bad" xfId="26984" builtinId="27" hidden="1" customBuiltin="1"/>
    <cellStyle name="Bad" xfId="27005" builtinId="27" hidden="1" customBuiltin="1"/>
    <cellStyle name="Bad" xfId="26957" builtinId="27" hidden="1" customBuiltin="1"/>
    <cellStyle name="Bad" xfId="27047" builtinId="27" hidden="1" customBuiltin="1"/>
    <cellStyle name="Bad" xfId="27074" builtinId="27" hidden="1" customBuiltin="1"/>
    <cellStyle name="Bad" xfId="27105" builtinId="27" hidden="1" customBuiltin="1"/>
    <cellStyle name="Bad" xfId="27135" builtinId="27" hidden="1" customBuiltin="1"/>
    <cellStyle name="Bad" xfId="27162" builtinId="27" hidden="1" customBuiltin="1"/>
    <cellStyle name="Bad" xfId="27101" builtinId="27" hidden="1" customBuiltin="1"/>
    <cellStyle name="Bad" xfId="26838" builtinId="27" hidden="1" customBuiltin="1"/>
    <cellStyle name="Bad" xfId="27225" builtinId="27" hidden="1" customBuiltin="1"/>
    <cellStyle name="Bad" xfId="27307" builtinId="27" hidden="1" customBuiltin="1"/>
    <cellStyle name="Bad" xfId="27334" builtinId="27" hidden="1" customBuiltin="1"/>
    <cellStyle name="Bad" xfId="27365" builtinId="27" hidden="1" customBuiltin="1"/>
    <cellStyle name="Bad" xfId="27395" builtinId="27" hidden="1" customBuiltin="1"/>
    <cellStyle name="Bad" xfId="27422" builtinId="27" hidden="1" customBuiltin="1"/>
    <cellStyle name="Bad" xfId="27361" builtinId="27" hidden="1" customBuiltin="1"/>
    <cellStyle name="Bad" xfId="27283" builtinId="27" hidden="1" customBuiltin="1"/>
    <cellStyle name="Bad" xfId="27485" builtinId="27" hidden="1" customBuiltin="1"/>
    <cellStyle name="Bad" xfId="27506" builtinId="27" hidden="1" customBuiltin="1"/>
    <cellStyle name="Bad" xfId="27527" builtinId="27" hidden="1" customBuiltin="1"/>
    <cellStyle name="Bad" xfId="26532" builtinId="27" hidden="1" customBuiltin="1"/>
    <cellStyle name="Bad" xfId="26605" builtinId="27" hidden="1" customBuiltin="1"/>
    <cellStyle name="Bad" xfId="26614" builtinId="27" hidden="1" customBuiltin="1"/>
    <cellStyle name="Bad" xfId="26535" builtinId="27" hidden="1" customBuiltin="1"/>
    <cellStyle name="Bad" xfId="26596" builtinId="27" hidden="1" customBuiltin="1"/>
    <cellStyle name="Bad" xfId="26526" builtinId="27" hidden="1" customBuiltin="1"/>
    <cellStyle name="Bad" xfId="27580" builtinId="27" hidden="1" customBuiltin="1"/>
    <cellStyle name="Bad" xfId="322" builtinId="27" hidden="1" customBuiltin="1"/>
    <cellStyle name="Bad" xfId="357" builtinId="27" hidden="1" customBuiltin="1"/>
    <cellStyle name="Bad" xfId="95" builtinId="27" hidden="1" customBuiltin="1"/>
    <cellStyle name="Bad" xfId="137" builtinId="27" hidden="1" customBuiltin="1"/>
    <cellStyle name="Bad" xfId="180" builtinId="27" hidden="1" customBuiltin="1"/>
    <cellStyle name="Bad" xfId="60" builtinId="27" hidden="1" customBuiltin="1"/>
    <cellStyle name="Bad" xfId="10" builtinId="27" hidden="1" customBuiltin="1"/>
    <cellStyle name="Bad" xfId="1036" builtinId="27" hidden="1" customBuiltin="1"/>
    <cellStyle name="Bad" xfId="2166" builtinId="27" hidden="1" customBuiltin="1"/>
    <cellStyle name="Bad" xfId="6667" builtinId="27" hidden="1" customBuiltin="1"/>
    <cellStyle name="Bad" xfId="3549" builtinId="27" hidden="1" customBuiltin="1"/>
    <cellStyle name="Bad" xfId="2873" builtinId="27" hidden="1" customBuiltin="1"/>
    <cellStyle name="Bad" xfId="6127" builtinId="27" hidden="1" customBuiltin="1"/>
    <cellStyle name="Bad" xfId="9322" builtinId="27" hidden="1" customBuiltin="1"/>
    <cellStyle name="Bad" xfId="8101" builtinId="27" hidden="1" customBuiltin="1"/>
    <cellStyle name="Bad" xfId="14352" builtinId="27" hidden="1" customBuiltin="1"/>
    <cellStyle name="Bad" xfId="5759" builtinId="27" hidden="1" customBuiltin="1"/>
    <cellStyle name="Bad" xfId="17443" builtinId="27" hidden="1" customBuiltin="1"/>
    <cellStyle name="Bad" xfId="26493" builtinId="27" hidden="1" customBuiltin="1"/>
    <cellStyle name="Bad" xfId="26672" builtinId="27" hidden="1" customBuiltin="1"/>
    <cellStyle name="Bad" xfId="515" builtinId="27" hidden="1" customBuiltin="1"/>
    <cellStyle name="Bad" xfId="551" builtinId="27" hidden="1" customBuiltin="1"/>
    <cellStyle name="Bad" xfId="585" builtinId="27" hidden="1" customBuiltin="1"/>
    <cellStyle name="Bad" xfId="399" builtinId="27" hidden="1" customBuiltin="1"/>
    <cellStyle name="Bad" xfId="636" builtinId="27" hidden="1" customBuiltin="1"/>
    <cellStyle name="Bad" xfId="707" builtinId="27" hidden="1" customBuiltin="1"/>
    <cellStyle name="Bad" xfId="743" builtinId="27" hidden="1" customBuiltin="1"/>
    <cellStyle name="Bad" xfId="214" builtinId="27" hidden="1" customBuiltin="1"/>
    <cellStyle name="Bad" xfId="251" builtinId="27" hidden="1" customBuiltin="1"/>
    <cellStyle name="Bad" xfId="288" builtinId="27" hidden="1" customBuiltin="1"/>
    <cellStyle name="Bad" xfId="1230" builtinId="27" hidden="1" customBuiltin="1"/>
    <cellStyle name="Bad" xfId="1315" builtinId="27" hidden="1" customBuiltin="1"/>
    <cellStyle name="Bad" xfId="1348" builtinId="27" hidden="1" customBuiltin="1"/>
    <cellStyle name="Bad" xfId="445" builtinId="27" hidden="1" customBuiltin="1"/>
    <cellStyle name="Bad" xfId="479" builtinId="27" hidden="1" customBuiltin="1"/>
    <cellStyle name="Bad" xfId="688" builtinId="27" hidden="1" customBuiltin="1"/>
    <cellStyle name="Bad" xfId="986" builtinId="27" hidden="1" customBuiltin="1"/>
    <cellStyle name="Bad" xfId="1196" builtinId="27" hidden="1" customBuiltin="1"/>
    <cellStyle name="Bad" xfId="1104" builtinId="27" hidden="1" customBuiltin="1"/>
    <cellStyle name="Bad" xfId="1074" builtinId="27" hidden="1" customBuiltin="1"/>
    <cellStyle name="Bad" xfId="4997" builtinId="27" hidden="1" customBuiltin="1"/>
    <cellStyle name="Bad" xfId="27058" builtinId="27" hidden="1" customBuiltin="1"/>
    <cellStyle name="Bad" xfId="3677" builtinId="27" hidden="1" customBuiltin="1"/>
    <cellStyle name="Bad" xfId="1878" builtinId="27" hidden="1" customBuiltin="1"/>
    <cellStyle name="Bad" xfId="6211" builtinId="27" hidden="1" customBuiltin="1"/>
    <cellStyle name="Bad" xfId="4718" builtinId="27" hidden="1" customBuiltin="1"/>
    <cellStyle name="Bad" xfId="9989" builtinId="27" hidden="1" customBuiltin="1"/>
    <cellStyle name="Bad" xfId="9451" builtinId="27" hidden="1" customBuiltin="1"/>
    <cellStyle name="Bad" xfId="8617" builtinId="27" hidden="1" customBuiltin="1"/>
    <cellStyle name="Bad" xfId="17103" builtinId="27" hidden="1" customBuiltin="1"/>
    <cellStyle name="Bad" xfId="9954" builtinId="27" hidden="1" customBuiltin="1"/>
    <cellStyle name="Bad" xfId="20023" builtinId="27" hidden="1" customBuiltin="1"/>
    <cellStyle name="Bad" xfId="9157" builtinId="27" hidden="1" customBuiltin="1"/>
    <cellStyle name="Bad" xfId="25871" builtinId="27" hidden="1" customBuiltin="1"/>
    <cellStyle name="Bad" xfId="25905" builtinId="27" hidden="1" customBuiltin="1"/>
    <cellStyle name="Bad" xfId="25935" builtinId="27" hidden="1" customBuiltin="1"/>
    <cellStyle name="Bad" xfId="25867" builtinId="27" hidden="1" customBuiltin="1"/>
    <cellStyle name="Bad" xfId="23317" builtinId="27" hidden="1" customBuiltin="1"/>
    <cellStyle name="Bad" xfId="23581" builtinId="27" hidden="1" customBuiltin="1"/>
    <cellStyle name="Bad" xfId="11094" builtinId="27" hidden="1" customBuiltin="1"/>
    <cellStyle name="Bad" xfId="11121" builtinId="27" hidden="1" customBuiltin="1"/>
    <cellStyle name="Bad" xfId="10976" builtinId="27" hidden="1" customBuiltin="1"/>
    <cellStyle name="Bad" xfId="11165" builtinId="27" hidden="1" customBuiltin="1"/>
    <cellStyle name="Bad" xfId="11197" builtinId="27" hidden="1" customBuiltin="1"/>
    <cellStyle name="Bad" xfId="11268" builtinId="27" hidden="1" customBuiltin="1"/>
    <cellStyle name="Bad" xfId="11299" builtinId="27" hidden="1" customBuiltin="1"/>
    <cellStyle name="Bad" xfId="11227" builtinId="27" hidden="1" customBuiltin="1"/>
    <cellStyle name="Bad" xfId="11178" builtinId="27" hidden="1" customBuiltin="1"/>
    <cellStyle name="Bad" xfId="11351" builtinId="27" hidden="1" customBuiltin="1"/>
    <cellStyle name="Bad" xfId="11382" builtinId="27" hidden="1" customBuiltin="1"/>
    <cellStyle name="Bad" xfId="11408" builtinId="27" hidden="1" customBuiltin="1"/>
    <cellStyle name="Bad" xfId="11346" builtinId="27" hidden="1" customBuiltin="1"/>
    <cellStyle name="Bad" xfId="11462" builtinId="27" hidden="1" customBuiltin="1"/>
    <cellStyle name="Bad" xfId="11493" builtinId="27" hidden="1" customBuiltin="1"/>
    <cellStyle name="Bad" xfId="11525" builtinId="27" hidden="1" customBuiltin="1"/>
    <cellStyle name="Bad" xfId="11558" builtinId="27" hidden="1" customBuiltin="1"/>
    <cellStyle name="Bad" xfId="11586" builtinId="27" hidden="1" customBuiltin="1"/>
    <cellStyle name="Bad" xfId="11521" builtinId="27" hidden="1" customBuiltin="1"/>
    <cellStyle name="Bad" xfId="11215" builtinId="27" hidden="1" customBuiltin="1"/>
    <cellStyle name="Bad" xfId="11475" builtinId="27" hidden="1" customBuiltin="1"/>
    <cellStyle name="Bad" xfId="11633" builtinId="27" hidden="1" customBuiltin="1"/>
    <cellStyle name="Bad" xfId="11718" builtinId="27" hidden="1" customBuiltin="1"/>
    <cellStyle name="Bad" xfId="11791" builtinId="27" hidden="1" customBuiltin="1"/>
    <cellStyle name="Bad" xfId="11823" builtinId="27" hidden="1" customBuiltin="1"/>
    <cellStyle name="Bad" xfId="11855" builtinId="27" hidden="1" customBuiltin="1"/>
    <cellStyle name="Bad" xfId="11882" builtinId="27" hidden="1" customBuiltin="1"/>
    <cellStyle name="Bad" xfId="11819" builtinId="27" hidden="1" customBuiltin="1"/>
    <cellStyle name="Bad" xfId="11731" builtinId="27" hidden="1" customBuiltin="1"/>
    <cellStyle name="Bad" xfId="11773" builtinId="27" hidden="1" customBuiltin="1"/>
    <cellStyle name="Bad" xfId="11987" builtinId="27" hidden="1" customBuiltin="1"/>
    <cellStyle name="Bad" xfId="12012" builtinId="27" hidden="1" customBuiltin="1"/>
    <cellStyle name="Bad" xfId="4974" builtinId="27" hidden="1" customBuiltin="1"/>
    <cellStyle name="Bad" xfId="10927" builtinId="27" hidden="1" customBuiltin="1"/>
    <cellStyle name="Bad" xfId="10936" builtinId="27" hidden="1" customBuiltin="1"/>
    <cellStyle name="Bad" xfId="5366" builtinId="27" hidden="1" customBuiltin="1"/>
    <cellStyle name="Bad" xfId="10917" builtinId="27" hidden="1" customBuiltin="1"/>
    <cellStyle name="Bad" xfId="9206" builtinId="27" hidden="1" customBuiltin="1"/>
    <cellStyle name="Bad" xfId="12166" builtinId="27" hidden="1" customBuiltin="1"/>
    <cellStyle name="Bad" xfId="12187" builtinId="27" hidden="1" customBuiltin="1"/>
    <cellStyle name="Bad" xfId="28259" builtinId="27" hidden="1" customBuiltin="1"/>
    <cellStyle name="Bad" xfId="28183" builtinId="27" hidden="1" customBuiltin="1"/>
    <cellStyle name="Bad" xfId="28216" builtinId="27" hidden="1" customBuiltin="1"/>
    <cellStyle name="Bad" xfId="28360" builtinId="27" hidden="1" customBuiltin="1"/>
    <cellStyle name="Bad" xfId="28381" builtinId="27" hidden="1" customBuiltin="1"/>
    <cellStyle name="Bad" xfId="28402" builtinId="27" hidden="1" customBuiltin="1"/>
    <cellStyle name="Bad" xfId="28423" builtinId="27" hidden="1" customBuiltin="1"/>
    <cellStyle name="Bad" xfId="27576" builtinId="27" hidden="1" customBuiltin="1"/>
    <cellStyle name="Bad" xfId="27246" builtinId="27" hidden="1" customBuiltin="1"/>
    <cellStyle name="Bad" xfId="26425" builtinId="27" hidden="1" customBuiltin="1"/>
    <cellStyle name="Bad" xfId="22014" builtinId="27" hidden="1" customBuiltin="1"/>
    <cellStyle name="Bad" xfId="25314" builtinId="27" hidden="1" customBuiltin="1"/>
    <cellStyle name="Bad" xfId="23648" builtinId="27" hidden="1" customBuiltin="1"/>
    <cellStyle name="Bad" xfId="20497" builtinId="27" hidden="1" customBuiltin="1"/>
    <cellStyle name="Bad" xfId="21536" builtinId="27" hidden="1" customBuiltin="1"/>
    <cellStyle name="Bad" xfId="21086" builtinId="27" hidden="1" customBuiltin="1"/>
    <cellStyle name="Bad" xfId="20177" builtinId="27" hidden="1" customBuiltin="1"/>
    <cellStyle name="Bad" xfId="11036" builtinId="27" hidden="1" customBuiltin="1"/>
    <cellStyle name="Bad" xfId="11067" builtinId="27" hidden="1" customBuiltin="1"/>
    <cellStyle name="Bad" xfId="28003" builtinId="27" hidden="1" customBuiltin="1"/>
    <cellStyle name="Bad" xfId="27744" builtinId="27" hidden="1" customBuiltin="1"/>
    <cellStyle name="Bad" xfId="27960" builtinId="27" hidden="1" customBuiltin="1"/>
    <cellStyle name="Bad" xfId="28104" builtinId="27" hidden="1" customBuiltin="1"/>
    <cellStyle name="Bad" xfId="28125" builtinId="27" hidden="1" customBuiltin="1"/>
    <cellStyle name="Bad" xfId="28170" builtinId="27" hidden="1" customBuiltin="1"/>
    <cellStyle name="Bad" xfId="28205" builtinId="27" hidden="1" customBuiltin="1"/>
    <cellStyle name="Bad" xfId="28263" builtinId="27" hidden="1" customBuiltin="1"/>
    <cellStyle name="Bad" xfId="28292" builtinId="27" hidden="1" customBuiltin="1"/>
    <cellStyle name="Bad" xfId="28319" builtinId="27" hidden="1" customBuiltin="1"/>
    <cellStyle name="Bad" xfId="27862" builtinId="27" hidden="1" customBuiltin="1"/>
    <cellStyle name="Bad" xfId="27976" builtinId="27" hidden="1" customBuiltin="1"/>
    <cellStyle name="Bad" xfId="28007" builtinId="27" hidden="1" customBuiltin="1"/>
    <cellStyle name="Bad" xfId="28036" builtinId="27" hidden="1" customBuiltin="1"/>
    <cellStyle name="Bad" xfId="28063" builtinId="27" hidden="1" customBuiltin="1"/>
    <cellStyle name="Bad" xfId="27709" builtinId="27" hidden="1" customBuiltin="1"/>
    <cellStyle name="Bad" xfId="27866" builtinId="27" hidden="1" customBuiltin="1"/>
    <cellStyle name="Bad" xfId="27909" builtinId="27" hidden="1" customBuiltin="1"/>
    <cellStyle name="Bad" xfId="27756" builtinId="27" hidden="1" customBuiltin="1"/>
    <cellStyle name="Bad" xfId="27821" builtinId="27" hidden="1" customBuiltin="1"/>
    <cellStyle name="Bad" xfId="23590" builtinId="27" hidden="1" customBuiltin="1"/>
    <cellStyle name="Bad" xfId="11659" builtinId="27" hidden="1" customBuiltin="1"/>
    <cellStyle name="Bad" xfId="25665" builtinId="27" hidden="1" customBuiltin="1"/>
    <cellStyle name="Bad" xfId="25342" builtinId="27" hidden="1" customBuiltin="1"/>
    <cellStyle name="Bad" xfId="24548" builtinId="27" hidden="1" customBuiltin="1"/>
    <cellStyle name="Bad" xfId="23995" builtinId="27" hidden="1" customBuiltin="1"/>
    <cellStyle name="Bad" xfId="22861" builtinId="27" hidden="1" customBuiltin="1"/>
    <cellStyle name="Bad" xfId="8649" builtinId="27" hidden="1" customBuiltin="1"/>
    <cellStyle name="Bad" xfId="21860" builtinId="27" hidden="1" customBuiltin="1"/>
    <cellStyle name="Bad" xfId="20886" builtinId="27" hidden="1" customBuiltin="1"/>
    <cellStyle name="Bad" xfId="18357" builtinId="27" hidden="1" customBuiltin="1"/>
    <cellStyle name="Bad" xfId="1990" builtinId="27" hidden="1" customBuiltin="1"/>
    <cellStyle name="Bad" xfId="24902" builtinId="27" hidden="1" customBuiltin="1"/>
    <cellStyle name="Bad" xfId="8319" builtinId="27" hidden="1" customBuiltin="1"/>
    <cellStyle name="Bad" xfId="4404" builtinId="27" hidden="1" customBuiltin="1"/>
    <cellStyle name="Bad" xfId="7866" builtinId="27" hidden="1" customBuiltin="1"/>
    <cellStyle name="Bad" xfId="5975" builtinId="27" hidden="1" customBuiltin="1"/>
    <cellStyle name="Bad" xfId="4891" builtinId="27" hidden="1" customBuiltin="1"/>
    <cellStyle name="Bad" xfId="9688" builtinId="27" hidden="1" customBuiltin="1"/>
    <cellStyle name="Bad" xfId="11668" builtinId="27" hidden="1" customBuiltin="1"/>
    <cellStyle name="Bad" xfId="8436" builtinId="27" hidden="1" customBuiltin="1"/>
    <cellStyle name="Bad" xfId="4550" builtinId="27" hidden="1" customBuiltin="1"/>
    <cellStyle name="Bad" xfId="11364" builtinId="27" hidden="1" customBuiltin="1"/>
    <cellStyle name="Bad" xfId="13167" builtinId="27" hidden="1" customBuiltin="1"/>
    <cellStyle name="Bad" xfId="13239" builtinId="27" hidden="1" customBuiltin="1"/>
    <cellStyle name="Bad" xfId="13163" builtinId="27" hidden="1" customBuiltin="1"/>
    <cellStyle name="Bad" xfId="13302" builtinId="27" hidden="1" customBuiltin="1"/>
    <cellStyle name="Bad" xfId="13335" builtinId="27" hidden="1" customBuiltin="1"/>
    <cellStyle name="Bad" xfId="13369" builtinId="27" hidden="1" customBuiltin="1"/>
    <cellStyle name="Bad" xfId="13403" builtinId="27" hidden="1" customBuiltin="1"/>
    <cellStyle name="Bad" xfId="13433" builtinId="27" hidden="1" customBuiltin="1"/>
    <cellStyle name="Bad" xfId="13365" builtinId="27" hidden="1" customBuiltin="1"/>
    <cellStyle name="Bad" xfId="8283" builtinId="27" hidden="1" customBuiltin="1"/>
    <cellStyle name="Bad" xfId="13315" builtinId="27" hidden="1" customBuiltin="1"/>
    <cellStyle name="Bad" xfId="13489" builtinId="27" hidden="1" customBuiltin="1"/>
    <cellStyle name="Bad" xfId="13525" builtinId="27" hidden="1" customBuiltin="1"/>
    <cellStyle name="Bad" xfId="13559" builtinId="27" hidden="1" customBuiltin="1"/>
    <cellStyle name="Bad" xfId="13599" builtinId="27" hidden="1" customBuiltin="1"/>
    <cellStyle name="Bad" xfId="13644" builtinId="27" hidden="1" customBuiltin="1"/>
    <cellStyle name="Bad" xfId="13677" builtinId="27" hidden="1" customBuiltin="1"/>
    <cellStyle name="Bad" xfId="13711" builtinId="27" hidden="1" customBuiltin="1"/>
    <cellStyle name="Bad" xfId="13657" builtinId="27" hidden="1" customBuiltin="1"/>
    <cellStyle name="Bad" xfId="13831" builtinId="27" hidden="1" customBuiltin="1"/>
    <cellStyle name="Bad" xfId="13867" builtinId="27" hidden="1" customBuiltin="1"/>
    <cellStyle name="Bad" xfId="13901" builtinId="27" hidden="1" customBuiltin="1"/>
    <cellStyle name="Bad" xfId="13949" builtinId="27" hidden="1" customBuiltin="1"/>
    <cellStyle name="Bad" xfId="14309" builtinId="27" hidden="1" customBuiltin="1"/>
    <cellStyle name="Bad" xfId="14330" builtinId="27" hidden="1" customBuiltin="1"/>
    <cellStyle name="Bad" xfId="14395" builtinId="27" hidden="1" customBuiltin="1"/>
    <cellStyle name="Bad" xfId="14437" builtinId="27" hidden="1" customBuiltin="1"/>
    <cellStyle name="Bad" xfId="14838" builtinId="27" hidden="1" customBuiltin="1"/>
    <cellStyle name="Bad" xfId="14862" builtinId="27" hidden="1" customBuiltin="1"/>
    <cellStyle name="Bad" xfId="14889" builtinId="27" hidden="1" customBuiltin="1"/>
    <cellStyle name="Bad" xfId="14913" builtinId="27" hidden="1" customBuiltin="1"/>
    <cellStyle name="Bad" xfId="14937" builtinId="27" hidden="1" customBuiltin="1"/>
    <cellStyle name="Bad" xfId="14808" builtinId="27" hidden="1" customBuiltin="1"/>
    <cellStyle name="Bad" xfId="14972" builtinId="27" hidden="1" customBuiltin="1"/>
    <cellStyle name="Bad" xfId="15001" builtinId="27" hidden="1" customBuiltin="1"/>
    <cellStyle name="Bad" xfId="12922" builtinId="27" hidden="1" customBuiltin="1"/>
    <cellStyle name="Bad" xfId="12839" builtinId="27" hidden="1" customBuiltin="1"/>
    <cellStyle name="Bad" xfId="12878" builtinId="27" hidden="1" customBuiltin="1"/>
    <cellStyle name="Bad" xfId="13030" builtinId="27" hidden="1" customBuiltin="1"/>
    <cellStyle name="Bad" xfId="13055" builtinId="27" hidden="1" customBuiltin="1"/>
    <cellStyle name="Bad" xfId="13082" builtinId="27" hidden="1" customBuiltin="1"/>
    <cellStyle name="Bad" xfId="13106" builtinId="27" hidden="1" customBuiltin="1"/>
    <cellStyle name="Bad" xfId="5853" builtinId="27" hidden="1" customBuiltin="1"/>
    <cellStyle name="Bad" xfId="4576" builtinId="27" hidden="1" customBuiltin="1"/>
    <cellStyle name="Bad" xfId="11061" builtinId="27" hidden="1" customBuiltin="1"/>
    <cellStyle name="Bad" xfId="13707" builtinId="27" hidden="1" customBuiltin="1"/>
    <cellStyle name="Bad" xfId="5159" builtinId="27" hidden="1" customBuiltin="1"/>
    <cellStyle name="Bad" xfId="17162" builtinId="27" hidden="1" customBuiltin="1"/>
    <cellStyle name="Bad" xfId="27463" builtinId="27" hidden="1" customBuiltin="1"/>
    <cellStyle name="Bad" xfId="5271" builtinId="27" hidden="1" customBuiltin="1"/>
    <cellStyle name="Bad" xfId="1416" builtinId="27" hidden="1" customBuiltin="1"/>
    <cellStyle name="Bad" xfId="23920" builtinId="27" hidden="1" customBuiltin="1"/>
    <cellStyle name="Bad" xfId="23852" builtinId="27" hidden="1" customBuiltin="1"/>
    <cellStyle name="Bad" xfId="23803" builtinId="27" hidden="1" customBuiltin="1"/>
    <cellStyle name="Bad" xfId="23968" builtinId="27" hidden="1" customBuiltin="1"/>
    <cellStyle name="Bad" xfId="24019" builtinId="27" hidden="1" customBuiltin="1"/>
    <cellStyle name="Bad" xfId="23963" builtinId="27" hidden="1" customBuiltin="1"/>
    <cellStyle name="Bad" xfId="24065" builtinId="27" hidden="1" customBuiltin="1"/>
    <cellStyle name="Bad" xfId="24093" builtinId="27" hidden="1" customBuiltin="1"/>
    <cellStyle name="Bad" xfId="24124" builtinId="27" hidden="1" customBuiltin="1"/>
    <cellStyle name="Bad" xfId="24155" builtinId="27" hidden="1" customBuiltin="1"/>
    <cellStyle name="Bad" xfId="24120" builtinId="27" hidden="1" customBuiltin="1"/>
    <cellStyle name="Bad" xfId="23840" builtinId="27" hidden="1" customBuiltin="1"/>
    <cellStyle name="Bad" xfId="24076" builtinId="27" hidden="1" customBuiltin="1"/>
    <cellStyle name="Bad" xfId="24250" builtinId="27" hidden="1" customBuiltin="1"/>
    <cellStyle name="Bad" xfId="24273" builtinId="27" hidden="1" customBuiltin="1"/>
    <cellStyle name="Bad" xfId="24300" builtinId="27" hidden="1" customBuiltin="1"/>
    <cellStyle name="Bad" xfId="24339" builtinId="27" hidden="1" customBuiltin="1"/>
    <cellStyle name="Bad" xfId="24367" builtinId="27" hidden="1" customBuiltin="1"/>
    <cellStyle name="Bad" xfId="24456" builtinId="27" hidden="1" customBuiltin="1"/>
    <cellStyle name="Bad" xfId="21788" builtinId="27" hidden="1" customBuiltin="1"/>
    <cellStyle name="Bad" xfId="12210" builtinId="27" hidden="1" customBuiltin="1"/>
    <cellStyle name="Bad" xfId="12231" builtinId="27" hidden="1" customBuiltin="1"/>
    <cellStyle name="Bad" xfId="12252" builtinId="27" hidden="1" customBuiltin="1"/>
    <cellStyle name="Bad" xfId="12138" builtinId="27" hidden="1" customBuiltin="1"/>
    <cellStyle name="Bad" xfId="12288" builtinId="27" hidden="1" customBuiltin="1"/>
    <cellStyle name="Bad" xfId="12319" builtinId="27" hidden="1" customBuiltin="1"/>
    <cellStyle name="Bad" xfId="12354" builtinId="27" hidden="1" customBuiltin="1"/>
    <cellStyle name="Bad" xfId="12385" builtinId="27" hidden="1" customBuiltin="1"/>
    <cellStyle name="Bad" xfId="12417" builtinId="27" hidden="1" customBuiltin="1"/>
    <cellStyle name="Bad" xfId="11761" builtinId="27" hidden="1" customBuiltin="1"/>
    <cellStyle name="Bad" xfId="27949" builtinId="27" hidden="1" customBuiltin="1"/>
    <cellStyle name="Bad" xfId="14228" builtinId="27" hidden="1" customBuiltin="1"/>
    <cellStyle name="Bad" xfId="4453" builtinId="27" hidden="1" customBuiltin="1"/>
    <cellStyle name="Bad" xfId="19398" builtinId="27" hidden="1" customBuiltin="1"/>
    <cellStyle name="Bad" xfId="24571" builtinId="27" hidden="1" customBuiltin="1"/>
    <cellStyle name="Bad" xfId="23499" builtinId="27" hidden="1" customBuiltin="1"/>
    <cellStyle name="Bad" xfId="23502" builtinId="27" hidden="1" customBuiltin="1"/>
    <cellStyle name="Bad" xfId="23572" builtinId="27" hidden="1" customBuiltin="1"/>
    <cellStyle name="Bad" xfId="23493" builtinId="27" hidden="1" customBuiltin="1"/>
    <cellStyle name="Bad" xfId="24723" builtinId="27" hidden="1" customBuiltin="1"/>
    <cellStyle name="Bad" xfId="24744" builtinId="27" hidden="1" customBuiltin="1"/>
    <cellStyle name="Bad" xfId="24767" builtinId="27" hidden="1" customBuiltin="1"/>
    <cellStyle name="Bad" xfId="24788" builtinId="27" hidden="1" customBuiltin="1"/>
    <cellStyle name="Bad" xfId="24809" builtinId="27" hidden="1" customBuiltin="1"/>
    <cellStyle name="Bad" xfId="24697" builtinId="27" hidden="1" customBuiltin="1"/>
    <cellStyle name="Bad" xfId="24843" builtinId="27" hidden="1" customBuiltin="1"/>
    <cellStyle name="Bad" xfId="24872" builtinId="27" hidden="1" customBuiltin="1"/>
    <cellStyle name="Bad" xfId="24906" builtinId="27" hidden="1" customBuiltin="1"/>
    <cellStyle name="Bad" xfId="24937" builtinId="27" hidden="1" customBuiltin="1"/>
    <cellStyle name="Bad" xfId="24719" builtinId="27" hidden="1" customBuiltin="1"/>
    <cellStyle name="Bad" xfId="24854" builtinId="27" hidden="1" customBuiltin="1"/>
    <cellStyle name="Bad" xfId="25015" builtinId="27" hidden="1" customBuiltin="1"/>
    <cellStyle name="Bad" xfId="25039" builtinId="27" hidden="1" customBuiltin="1"/>
    <cellStyle name="Bad" xfId="25063" builtinId="27" hidden="1" customBuiltin="1"/>
    <cellStyle name="Bad" xfId="25011" builtinId="27" hidden="1" customBuiltin="1"/>
    <cellStyle name="Bad" xfId="25108" builtinId="27" hidden="1" customBuiltin="1"/>
    <cellStyle name="Bad" xfId="25136" builtinId="27" hidden="1" customBuiltin="1"/>
    <cellStyle name="Bad" xfId="25167" builtinId="27" hidden="1" customBuiltin="1"/>
    <cellStyle name="Bad" xfId="25224" builtinId="27" hidden="1" customBuiltin="1"/>
    <cellStyle name="Bad" xfId="24890" builtinId="27" hidden="1" customBuiltin="1"/>
    <cellStyle name="Bad" xfId="25119" builtinId="27" hidden="1" customBuiltin="1"/>
    <cellStyle name="Bad" xfId="25266" builtinId="27" hidden="1" customBuiltin="1"/>
    <cellStyle name="Bad" xfId="25290" builtinId="27" hidden="1" customBuiltin="1"/>
    <cellStyle name="Bad" xfId="25379" builtinId="27" hidden="1" customBuiltin="1"/>
    <cellStyle name="Bad" xfId="25407" builtinId="27" hidden="1" customBuiltin="1"/>
    <cellStyle name="Bad" xfId="25438" builtinId="27" hidden="1" customBuiltin="1"/>
    <cellStyle name="Bad" xfId="25468" builtinId="27" hidden="1" customBuiltin="1"/>
    <cellStyle name="Bad" xfId="25495" builtinId="27" hidden="1" customBuiltin="1"/>
    <cellStyle name="Bad" xfId="25434" builtinId="27" hidden="1" customBuiltin="1"/>
    <cellStyle name="Bad" xfId="25355" builtinId="27" hidden="1" customBuiltin="1"/>
    <cellStyle name="Bad" xfId="25390" builtinId="27" hidden="1" customBuiltin="1"/>
    <cellStyle name="Bad" xfId="25539" builtinId="27" hidden="1" customBuiltin="1"/>
    <cellStyle name="Bad" xfId="25562" builtinId="27" hidden="1" customBuiltin="1"/>
    <cellStyle name="Bad" xfId="25585" builtinId="27" hidden="1" customBuiltin="1"/>
    <cellStyle name="Bad" xfId="25608" builtinId="27" hidden="1" customBuiltin="1"/>
    <cellStyle name="Bad" xfId="18555" builtinId="27" hidden="1" customBuiltin="1"/>
    <cellStyle name="Bad" xfId="20075" builtinId="27" hidden="1" customBuiltin="1"/>
    <cellStyle name="Bad" xfId="4448" builtinId="27" hidden="1" customBuiltin="1"/>
    <cellStyle name="Bad" xfId="16863" builtinId="27" hidden="1" customBuiltin="1"/>
    <cellStyle name="Bad" xfId="23311" builtinId="27" hidden="1" customBuiltin="1"/>
    <cellStyle name="Bad" xfId="6243" builtinId="27" hidden="1" customBuiltin="1"/>
    <cellStyle name="Bad" xfId="18562" builtinId="27" hidden="1" customBuiltin="1"/>
    <cellStyle name="Bad" xfId="5835" builtinId="27" hidden="1" customBuiltin="1"/>
    <cellStyle name="Bad" xfId="22202" builtinId="27" hidden="1" customBuiltin="1"/>
    <cellStyle name="Bad" xfId="24328" builtinId="27" hidden="1" customBuiltin="1"/>
    <cellStyle name="Bad" xfId="24835" builtinId="27" hidden="1" customBuiltin="1"/>
    <cellStyle name="Bad" xfId="9628" builtinId="27" hidden="1" customBuiltin="1"/>
    <cellStyle name="Bad" xfId="8395" builtinId="27" hidden="1" customBuiltin="1"/>
    <cellStyle name="Bad" xfId="23315" builtinId="27" hidden="1" customBuiltin="1"/>
    <cellStyle name="Bad" xfId="23980" builtinId="27" hidden="1" customBuiltin="1"/>
    <cellStyle name="Bad" xfId="25669" builtinId="27" hidden="1" customBuiltin="1"/>
    <cellStyle name="Bad" xfId="25706" builtinId="27" hidden="1" customBuiltin="1"/>
    <cellStyle name="Bad" xfId="25741" builtinId="27" hidden="1" customBuiltin="1"/>
    <cellStyle name="Bad" xfId="25804" builtinId="27" hidden="1" customBuiltin="1"/>
    <cellStyle name="Bad" xfId="25837" builtinId="27" hidden="1" customBuiltin="1"/>
    <cellStyle name="Bad" xfId="23167" builtinId="27" hidden="1" customBuiltin="1"/>
    <cellStyle name="Bad" xfId="439" builtinId="27" hidden="1" customBuiltin="1"/>
    <cellStyle name="Bad" xfId="649" builtinId="27" hidden="1" customBuiltin="1"/>
    <cellStyle name="Bad" xfId="838" builtinId="27" hidden="1" customBuiltin="1"/>
    <cellStyle name="Bad" xfId="875" builtinId="27" hidden="1" customBuiltin="1"/>
    <cellStyle name="Bad" xfId="910" builtinId="27" hidden="1" customBuiltin="1"/>
    <cellStyle name="Bad" xfId="834" builtinId="27" hidden="1" customBuiltin="1"/>
    <cellStyle name="Bad" xfId="973" builtinId="27" hidden="1" customBuiltin="1"/>
    <cellStyle name="Bad" xfId="1006" builtinId="27" hidden="1" customBuiltin="1"/>
    <cellStyle name="Bad" xfId="1040" builtinId="27" hidden="1" customBuiltin="1"/>
    <cellStyle name="Bad" xfId="2200" builtinId="27" hidden="1" customBuiltin="1"/>
    <cellStyle name="Bad" xfId="19244" builtinId="27" hidden="1" customBuiltin="1"/>
    <cellStyle name="Bad" xfId="12497" builtinId="27" hidden="1" customBuiltin="1"/>
    <cellStyle name="Bad" xfId="15493" builtinId="27" hidden="1" customBuiltin="1"/>
    <cellStyle name="Bad" xfId="16360" builtinId="27" hidden="1" customBuiltin="1"/>
    <cellStyle name="Bad" xfId="25991" builtinId="27" hidden="1" customBuiltin="1"/>
    <cellStyle name="Bad" xfId="26027" builtinId="27" hidden="1" customBuiltin="1"/>
    <cellStyle name="Bad" xfId="26136" builtinId="27" hidden="1" customBuiltin="1"/>
    <cellStyle name="Bad" xfId="26164" builtinId="27" hidden="1" customBuiltin="1"/>
    <cellStyle name="Bad" xfId="26195" builtinId="27" hidden="1" customBuiltin="1"/>
    <cellStyle name="Bad" xfId="26226" builtinId="27" hidden="1" customBuiltin="1"/>
    <cellStyle name="Bad" xfId="26253" builtinId="27" hidden="1" customBuiltin="1"/>
    <cellStyle name="Bad" xfId="26191" builtinId="27" hidden="1" customBuiltin="1"/>
    <cellStyle name="Bad" xfId="26111" builtinId="27" hidden="1" customBuiltin="1"/>
    <cellStyle name="Bad" xfId="26147" builtinId="27" hidden="1" customBuiltin="1"/>
    <cellStyle name="Bad" xfId="26294" builtinId="27" hidden="1" customBuiltin="1"/>
    <cellStyle name="Bad" xfId="26317" builtinId="27" hidden="1" customBuiltin="1"/>
    <cellStyle name="Bad" xfId="26338" builtinId="27" hidden="1" customBuiltin="1"/>
    <cellStyle name="Bad" xfId="26360" builtinId="27" hidden="1" customBuiltin="1"/>
    <cellStyle name="Bad" xfId="26382" builtinId="27" hidden="1" customBuiltin="1"/>
    <cellStyle name="Bad" xfId="26403" builtinId="27" hidden="1" customBuiltin="1"/>
    <cellStyle name="Bad" xfId="26468" builtinId="27" hidden="1" customBuiltin="1"/>
    <cellStyle name="Bad" xfId="24182" builtinId="27" hidden="1" customBuiltin="1"/>
    <cellStyle name="Bad" xfId="20827" builtinId="27" hidden="1" customBuiltin="1"/>
    <cellStyle name="Bad" xfId="20769" builtinId="27" hidden="1" customBuiltin="1"/>
    <cellStyle name="Bad" xfId="20874" builtinId="27" hidden="1" customBuiltin="1"/>
    <cellStyle name="Bad" xfId="20904" builtinId="27" hidden="1" customBuiltin="1"/>
    <cellStyle name="Bad" xfId="20935" builtinId="27" hidden="1" customBuiltin="1"/>
    <cellStyle name="Bad" xfId="20966" builtinId="27" hidden="1" customBuiltin="1"/>
    <cellStyle name="Bad" xfId="20994" builtinId="27" hidden="1" customBuiltin="1"/>
    <cellStyle name="Bad" xfId="20931" builtinId="27" hidden="1" customBuiltin="1"/>
    <cellStyle name="Bad" xfId="20644" builtinId="27" hidden="1" customBuiltin="1"/>
    <cellStyle name="Bad" xfId="21038" builtinId="27" hidden="1" customBuiltin="1"/>
    <cellStyle name="Bad" xfId="21063" builtinId="27" hidden="1" customBuiltin="1"/>
    <cellStyle name="Bad" xfId="21113" builtinId="27" hidden="1" customBuiltin="1"/>
    <cellStyle name="Bad" xfId="21152" builtinId="27" hidden="1" customBuiltin="1"/>
    <cellStyle name="Bad" xfId="21244" builtinId="27" hidden="1" customBuiltin="1"/>
    <cellStyle name="Bad" xfId="21208" builtinId="27" hidden="1" customBuiltin="1"/>
    <cellStyle name="Bad" xfId="21126" builtinId="27" hidden="1" customBuiltin="1"/>
    <cellStyle name="Bad" xfId="21163" builtinId="27" hidden="1" customBuiltin="1"/>
    <cellStyle name="Bad" xfId="21315" builtinId="27" hidden="1" customBuiltin="1"/>
    <cellStyle name="Bad" xfId="21341" builtinId="27" hidden="1" customBuiltin="1"/>
    <cellStyle name="Bad" xfId="21364" builtinId="27" hidden="1" customBuiltin="1"/>
    <cellStyle name="Bad" xfId="21387" builtinId="27" hidden="1" customBuiltin="1"/>
    <cellStyle name="Bad" xfId="20295" builtinId="27" hidden="1" customBuiltin="1"/>
    <cellStyle name="Bad" xfId="20378" builtinId="27" hidden="1" customBuiltin="1"/>
    <cellStyle name="Bad" xfId="20387" builtinId="27" hidden="1" customBuiltin="1"/>
    <cellStyle name="Bad" xfId="20298" builtinId="27" hidden="1" customBuiltin="1"/>
    <cellStyle name="Bad" xfId="20369" builtinId="27" hidden="1" customBuiltin="1"/>
    <cellStyle name="Bad" xfId="20288" builtinId="27" hidden="1" customBuiltin="1"/>
    <cellStyle name="Bad" xfId="21561" builtinId="27" hidden="1" customBuiltin="1"/>
    <cellStyle name="Bad" xfId="21584" builtinId="27" hidden="1" customBuiltin="1"/>
    <cellStyle name="Bad" xfId="21605" builtinId="27" hidden="1" customBuiltin="1"/>
    <cellStyle name="Bad" xfId="21626" builtinId="27" hidden="1" customBuiltin="1"/>
    <cellStyle name="Bad" xfId="21513" builtinId="27" hidden="1" customBuiltin="1"/>
    <cellStyle name="Bad" xfId="21661" builtinId="27" hidden="1" customBuiltin="1"/>
    <cellStyle name="Bad" xfId="21691" builtinId="27" hidden="1" customBuiltin="1"/>
    <cellStyle name="Bad" xfId="21725" builtinId="27" hidden="1" customBuiltin="1"/>
    <cellStyle name="Bad" xfId="21757" builtinId="27" hidden="1" customBuiltin="1"/>
    <cellStyle name="Bad" xfId="21721" builtinId="27" hidden="1" customBuiltin="1"/>
    <cellStyle name="Bad" xfId="21672" builtinId="27" hidden="1" customBuiltin="1"/>
    <cellStyle name="Bad" xfId="21835" builtinId="27" hidden="1" customBuiltin="1"/>
    <cellStyle name="Bad" xfId="21884" builtinId="27" hidden="1" customBuiltin="1"/>
    <cellStyle name="Bad" xfId="21931" builtinId="27" hidden="1" customBuiltin="1"/>
    <cellStyle name="Bad" xfId="21960" builtinId="27" hidden="1" customBuiltin="1"/>
    <cellStyle name="Bad" xfId="21991" builtinId="27" hidden="1" customBuiltin="1"/>
    <cellStyle name="Bad" xfId="22022" builtinId="27" hidden="1" customBuiltin="1"/>
    <cellStyle name="Bad" xfId="21987" builtinId="27" hidden="1" customBuiltin="1"/>
    <cellStyle name="Bad" xfId="21709" builtinId="27" hidden="1" customBuiltin="1"/>
    <cellStyle name="Bad" xfId="25197" builtinId="27" hidden="1" customBuiltin="1"/>
    <cellStyle name="Bad" xfId="14107" builtinId="27" hidden="1" customBuiltin="1"/>
    <cellStyle name="Bad" xfId="8245" builtinId="27" hidden="1" customBuiltin="1"/>
    <cellStyle name="Bad" xfId="15417" builtinId="27" hidden="1" customBuiltin="1"/>
    <cellStyle name="Bad" xfId="17168" builtinId="27" hidden="1" customBuiltin="1"/>
    <cellStyle name="Bad" xfId="17193" builtinId="27" hidden="1" customBuiltin="1"/>
    <cellStyle name="Bad" xfId="17220" builtinId="27" hidden="1" customBuiltin="1"/>
    <cellStyle name="Bad" xfId="17247" builtinId="27" hidden="1" customBuiltin="1"/>
    <cellStyle name="Bad" xfId="17272" builtinId="27" hidden="1" customBuiltin="1"/>
    <cellStyle name="Bad" xfId="17136" builtinId="27" hidden="1" customBuiltin="1"/>
    <cellStyle name="Bad" xfId="17094" builtinId="27" hidden="1" customBuiltin="1"/>
    <cellStyle name="Bad" xfId="16088" builtinId="27" hidden="1" customBuiltin="1"/>
    <cellStyle name="Bad" xfId="1160" builtinId="27" hidden="1" customBuiltin="1"/>
    <cellStyle name="Bad" xfId="28232" builtinId="27" hidden="1" customBuiltin="1"/>
    <cellStyle name="Bad" xfId="11231" builtinId="27" hidden="1" customBuiltin="1"/>
    <cellStyle name="Bad" xfId="22207" builtinId="27" hidden="1" customBuiltin="1"/>
    <cellStyle name="Bad" xfId="22236" builtinId="27" hidden="1" customBuiltin="1"/>
    <cellStyle name="Bad" xfId="22267" builtinId="27" hidden="1" customBuiltin="1"/>
    <cellStyle name="Bad" xfId="22263" builtinId="27" hidden="1" customBuiltin="1"/>
    <cellStyle name="Bad" xfId="22182" builtinId="27" hidden="1" customBuiltin="1"/>
    <cellStyle name="Bad" xfId="22218" builtinId="27" hidden="1" customBuiltin="1"/>
    <cellStyle name="Bad" xfId="22371" builtinId="27" hidden="1" customBuiltin="1"/>
    <cellStyle name="Bad" xfId="22394" builtinId="27" hidden="1" customBuiltin="1"/>
    <cellStyle name="Bad" xfId="22417" builtinId="27" hidden="1" customBuiltin="1"/>
    <cellStyle name="Bad" xfId="22440" builtinId="27" hidden="1" customBuiltin="1"/>
    <cellStyle name="Bad" xfId="5458" builtinId="27" hidden="1" customBuiltin="1"/>
    <cellStyle name="Bad" xfId="10897" builtinId="27" hidden="1" customBuiltin="1"/>
    <cellStyle name="Bad" xfId="16954" builtinId="27" hidden="1" customBuiltin="1"/>
    <cellStyle name="Bad" xfId="17044" builtinId="27" hidden="1" customBuiltin="1"/>
    <cellStyle name="Bad" xfId="20770" builtinId="27" hidden="1" customBuiltin="1"/>
    <cellStyle name="Bad" xfId="20068" builtinId="27" hidden="1" customBuiltin="1"/>
    <cellStyle name="Bad" xfId="5432" builtinId="27" hidden="1" customBuiltin="1"/>
    <cellStyle name="Bad" xfId="18947" builtinId="27" hidden="1" customBuiltin="1"/>
    <cellStyle name="Bad" xfId="25573" builtinId="27" hidden="1" customBuiltin="1"/>
    <cellStyle name="Bad" xfId="5087" builtinId="27" hidden="1" customBuiltin="1"/>
    <cellStyle name="Bad" xfId="10856" builtinId="27" hidden="1" customBuiltin="1"/>
    <cellStyle name="Bad" xfId="14613" builtinId="27" hidden="1" customBuiltin="1"/>
    <cellStyle name="Bad" xfId="14687" builtinId="27" hidden="1" customBuiltin="1"/>
    <cellStyle name="Bad" xfId="16802" builtinId="27" hidden="1" customBuiltin="1"/>
    <cellStyle name="Bad" xfId="16990" builtinId="27" hidden="1" customBuiltin="1"/>
    <cellStyle name="Bad" xfId="14299" builtinId="27" hidden="1" customBuiltin="1"/>
    <cellStyle name="Bad" xfId="14246" builtinId="27" hidden="1" customBuiltin="1"/>
    <cellStyle name="Bad" xfId="17035" builtinId="27" hidden="1" customBuiltin="1"/>
    <cellStyle name="Bad" xfId="15019" builtinId="27" hidden="1" customBuiltin="1"/>
    <cellStyle name="Bad" xfId="12279" builtinId="27" hidden="1" customBuiltin="1"/>
    <cellStyle name="Bad" xfId="28146" builtinId="27" hidden="1" customBuiltin="1"/>
    <cellStyle name="Bad" xfId="26916" builtinId="27" hidden="1" customBuiltin="1"/>
    <cellStyle name="Bad" xfId="20079" builtinId="27" hidden="1" customBuiltin="1"/>
    <cellStyle name="Bad" xfId="18753" builtinId="27" hidden="1" customBuiltin="1"/>
    <cellStyle name="Bad" xfId="22502" builtinId="27" hidden="1" customBuiltin="1"/>
    <cellStyle name="Bad" xfId="22540" builtinId="27" hidden="1" customBuiltin="1"/>
    <cellStyle name="Bad" xfId="22575" builtinId="27" hidden="1" customBuiltin="1"/>
    <cellStyle name="Bad" xfId="22497" builtinId="27" hidden="1" customBuiltin="1"/>
    <cellStyle name="Bad" xfId="22638" builtinId="27" hidden="1" customBuiltin="1"/>
    <cellStyle name="Bad" xfId="22671" builtinId="27" hidden="1" customBuiltin="1"/>
    <cellStyle name="Bad" xfId="22705" builtinId="27" hidden="1" customBuiltin="1"/>
    <cellStyle name="Bad" xfId="22739" builtinId="27" hidden="1" customBuiltin="1"/>
    <cellStyle name="Bad" xfId="22769" builtinId="27" hidden="1" customBuiltin="1"/>
    <cellStyle name="Bad" xfId="22701" builtinId="27" hidden="1" customBuiltin="1"/>
    <cellStyle name="Bad" xfId="20081" builtinId="27" hidden="1" customBuiltin="1"/>
    <cellStyle name="Bad" xfId="22651" builtinId="27" hidden="1" customBuiltin="1"/>
    <cellStyle name="Bad" xfId="22825" builtinId="27" hidden="1" customBuiltin="1"/>
    <cellStyle name="Bad" xfId="22935" builtinId="27" hidden="1" customBuiltin="1"/>
    <cellStyle name="Bad" xfId="22980" builtinId="27" hidden="1" customBuiltin="1"/>
    <cellStyle name="Bad" xfId="23013" builtinId="27" hidden="1" customBuiltin="1"/>
    <cellStyle name="Bad" xfId="23047" builtinId="27" hidden="1" customBuiltin="1"/>
    <cellStyle name="Bad" xfId="23081" builtinId="27" hidden="1" customBuiltin="1"/>
    <cellStyle name="Bad" xfId="23111" builtinId="27" hidden="1" customBuiltin="1"/>
    <cellStyle name="Bad" xfId="23043" builtinId="27" hidden="1" customBuiltin="1"/>
    <cellStyle name="Bad" xfId="22949" builtinId="27" hidden="1" customBuiltin="1"/>
    <cellStyle name="Bad" xfId="22993" builtinId="27" hidden="1" customBuiltin="1"/>
    <cellStyle name="Bad" xfId="23203" builtinId="27" hidden="1" customBuiltin="1"/>
    <cellStyle name="Bad" xfId="23273" builtinId="27" hidden="1" customBuiltin="1"/>
    <cellStyle name="Bad" xfId="23341" builtinId="27" hidden="1" customBuiltin="1"/>
    <cellStyle name="Bad" xfId="23385" builtinId="27" hidden="1" customBuiltin="1"/>
    <cellStyle name="Bad" xfId="23428" builtinId="27" hidden="1" customBuiltin="1"/>
    <cellStyle name="Bad" xfId="23459" builtinId="27" hidden="1" customBuiltin="1"/>
    <cellStyle name="Bad" xfId="23654" builtinId="27" hidden="1" customBuiltin="1"/>
    <cellStyle name="Bad" xfId="23676" builtinId="27" hidden="1" customBuiltin="1"/>
    <cellStyle name="Bad" xfId="23702" builtinId="27" hidden="1" customBuiltin="1"/>
    <cellStyle name="Bad" xfId="23728" builtinId="27" hidden="1" customBuiltin="1"/>
    <cellStyle name="Bad" xfId="23752" builtinId="27" hidden="1" customBuiltin="1"/>
    <cellStyle name="Bad" xfId="23622" builtinId="27" hidden="1" customBuiltin="1"/>
    <cellStyle name="Bad" xfId="23792" builtinId="27" hidden="1" customBuiltin="1"/>
    <cellStyle name="Bad" xfId="23822" builtinId="27" hidden="1" customBuiltin="1"/>
    <cellStyle name="Bad" xfId="23856" builtinId="27" hidden="1" customBuiltin="1"/>
    <cellStyle name="Bad" xfId="23889" builtinId="27" hidden="1" customBuiltin="1"/>
    <cellStyle name="Bad" xfId="22299" builtinId="27" hidden="1" customBuiltin="1"/>
    <cellStyle name="Bad" xfId="8462" builtinId="27" hidden="1" customBuiltin="1"/>
    <cellStyle name="Bad" xfId="8471" builtinId="27" hidden="1" customBuiltin="1"/>
    <cellStyle name="Bad" xfId="8204" builtinId="27" hidden="1" customBuiltin="1"/>
    <cellStyle name="Bad" xfId="6965" builtinId="27" hidden="1" customBuiltin="1"/>
    <cellStyle name="Bad" xfId="17595" builtinId="27" hidden="1" customBuiltin="1"/>
    <cellStyle name="Bad" xfId="17625" builtinId="27" hidden="1" customBuiltin="1"/>
    <cellStyle name="Bad" xfId="17656" builtinId="27" hidden="1" customBuiltin="1"/>
    <cellStyle name="Bad" xfId="17687" builtinId="27" hidden="1" customBuiltin="1"/>
    <cellStyle name="Bad" xfId="17716" builtinId="27" hidden="1" customBuiltin="1"/>
    <cellStyle name="Bad" xfId="17362" builtinId="27" hidden="1" customBuiltin="1"/>
    <cellStyle name="Bad" xfId="17607" builtinId="27" hidden="1" customBuiltin="1"/>
    <cellStyle name="Bad" xfId="17762" builtinId="27" hidden="1" customBuiltin="1"/>
    <cellStyle name="Bad" xfId="17789" builtinId="27" hidden="1" customBuiltin="1"/>
    <cellStyle name="Bad" xfId="17813" builtinId="27" hidden="1" customBuiltin="1"/>
    <cellStyle name="Bad" xfId="17841" builtinId="27" hidden="1" customBuiltin="1"/>
    <cellStyle name="Bad" xfId="17880" builtinId="27" hidden="1" customBuiltin="1"/>
    <cellStyle name="Bad" xfId="17909" builtinId="27" hidden="1" customBuiltin="1"/>
    <cellStyle name="Bad" xfId="17940" builtinId="27" hidden="1" customBuiltin="1"/>
    <cellStyle name="Bad" xfId="17972" builtinId="27" hidden="1" customBuiltin="1"/>
    <cellStyle name="Bad" xfId="18000" builtinId="27" hidden="1" customBuiltin="1"/>
    <cellStyle name="Bad" xfId="17936" builtinId="27" hidden="1" customBuiltin="1"/>
    <cellStyle name="Bad" xfId="17854" builtinId="27" hidden="1" customBuiltin="1"/>
    <cellStyle name="Bad" xfId="17891" builtinId="27" hidden="1" customBuiltin="1"/>
    <cellStyle name="Bad" xfId="18044" builtinId="27" hidden="1" customBuiltin="1"/>
    <cellStyle name="Bad" xfId="18094" builtinId="27" hidden="1" customBuiltin="1"/>
    <cellStyle name="Bad" xfId="7506" builtinId="27" hidden="1" customBuiltin="1"/>
    <cellStyle name="Bad" xfId="17085" builtinId="27" hidden="1" customBuiltin="1"/>
    <cellStyle name="Bad" xfId="15465" builtinId="27" hidden="1" customBuiltin="1"/>
    <cellStyle name="Bad" xfId="18271" builtinId="27" hidden="1" customBuiltin="1"/>
    <cellStyle name="Bad" xfId="18292" builtinId="27" hidden="1" customBuiltin="1"/>
    <cellStyle name="Bad" xfId="18315" builtinId="27" hidden="1" customBuiltin="1"/>
    <cellStyle name="Bad" xfId="18336" builtinId="27" hidden="1" customBuiltin="1"/>
    <cellStyle name="Bad" xfId="18244" builtinId="27" hidden="1" customBuiltin="1"/>
    <cellStyle name="Bad" xfId="18392" builtinId="27" hidden="1" customBuiltin="1"/>
    <cellStyle name="Bad" xfId="18422" builtinId="27" hidden="1" customBuiltin="1"/>
    <cellStyle name="Bad" xfId="18456" builtinId="27" hidden="1" customBuiltin="1"/>
    <cellStyle name="Bad" xfId="18488" builtinId="27" hidden="1" customBuiltin="1"/>
    <cellStyle name="Bad" xfId="18520" builtinId="27" hidden="1" customBuiltin="1"/>
    <cellStyle name="Bad" xfId="18452" builtinId="27" hidden="1" customBuiltin="1"/>
    <cellStyle name="Bad" xfId="18267" builtinId="27" hidden="1" customBuiltin="1"/>
    <cellStyle name="Bad" xfId="18403" builtinId="27" hidden="1" customBuiltin="1"/>
    <cellStyle name="Bad" xfId="18569" builtinId="27" hidden="1" customBuiltin="1"/>
    <cellStyle name="Bad" xfId="15671" builtinId="27" hidden="1" customBuiltin="1"/>
    <cellStyle name="Bad" xfId="15427" builtinId="27" hidden="1" customBuiltin="1"/>
    <cellStyle name="Bad" xfId="15452" builtinId="27" hidden="1" customBuiltin="1"/>
    <cellStyle name="Bad" xfId="15268" builtinId="27" hidden="1" customBuiltin="1"/>
    <cellStyle name="Bad" xfId="15299" builtinId="27" hidden="1" customBuiltin="1"/>
    <cellStyle name="Bad" xfId="15358" builtinId="27" hidden="1" customBuiltin="1"/>
    <cellStyle name="Bad" xfId="15240" builtinId="27" hidden="1" customBuiltin="1"/>
    <cellStyle name="Bad" xfId="15144" builtinId="27" hidden="1" customBuiltin="1"/>
    <cellStyle name="Bad" xfId="15995" builtinId="27" hidden="1" customBuiltin="1"/>
    <cellStyle name="Bad" xfId="16734" builtinId="27" hidden="1" customBuiltin="1"/>
    <cellStyle name="Bad" xfId="24398" builtinId="27" hidden="1" customBuiltin="1"/>
    <cellStyle name="Bad" xfId="23407" builtinId="27" hidden="1" customBuiltin="1"/>
    <cellStyle name="Bad" xfId="21071" builtinId="27" hidden="1" customBuiltin="1"/>
    <cellStyle name="Bad" xfId="22326" builtinId="27" hidden="1" customBuiltin="1"/>
    <cellStyle name="Bad" xfId="21540" builtinId="27" hidden="1" customBuiltin="1"/>
    <cellStyle name="Bad" xfId="24258" builtinId="27" hidden="1" customBuiltin="1"/>
    <cellStyle name="Bad" xfId="25163" builtinId="27" hidden="1" customBuiltin="1"/>
    <cellStyle name="Bad" xfId="2351" builtinId="27" hidden="1" customBuiltin="1"/>
    <cellStyle name="Bad" xfId="11687" builtinId="27" hidden="1" customBuiltin="1"/>
    <cellStyle name="Bad" xfId="22895" builtinId="27" hidden="1" customBuiltin="1"/>
    <cellStyle name="Bad" xfId="9499" builtinId="27" hidden="1" customBuiltin="1"/>
    <cellStyle name="Bad" xfId="8198" builtinId="27" hidden="1" customBuiltin="1"/>
    <cellStyle name="Bad" xfId="15546" builtinId="27" hidden="1" customBuiltin="1"/>
    <cellStyle name="Bad" xfId="15577" builtinId="27" hidden="1" customBuiltin="1"/>
    <cellStyle name="Bad" xfId="15608" builtinId="27" hidden="1" customBuiltin="1"/>
    <cellStyle name="Bad" xfId="15635" builtinId="27" hidden="1" customBuiltin="1"/>
    <cellStyle name="Bad" xfId="15573" builtinId="27" hidden="1" customBuiltin="1"/>
    <cellStyle name="Bad" xfId="15529" builtinId="27" hidden="1" customBuiltin="1"/>
    <cellStyle name="Bad" xfId="15680" builtinId="27" hidden="1" customBuiltin="1"/>
    <cellStyle name="Bad" xfId="15703" builtinId="27" hidden="1" customBuiltin="1"/>
    <cellStyle name="Bad" xfId="15295" builtinId="27" hidden="1" customBuiltin="1"/>
    <cellStyle name="Bad" xfId="15251" builtinId="27" hidden="1" customBuiltin="1"/>
    <cellStyle name="Bad" xfId="15403" builtinId="27" hidden="1" customBuiltin="1"/>
    <cellStyle name="Bad" xfId="16154" builtinId="27" hidden="1" customBuiltin="1"/>
    <cellStyle name="Bad" xfId="16039" builtinId="27" hidden="1" customBuiltin="1"/>
    <cellStyle name="Bad" xfId="16205" builtinId="27" hidden="1" customBuiltin="1"/>
    <cellStyle name="Bad" xfId="15480" builtinId="27" hidden="1" customBuiltin="1"/>
    <cellStyle name="Bad" xfId="15518" builtinId="27" hidden="1" customBuiltin="1"/>
    <cellStyle name="Bad" xfId="15883" builtinId="27" hidden="1" customBuiltin="1"/>
    <cellStyle name="Bad" xfId="16057" builtinId="27" hidden="1" customBuiltin="1"/>
    <cellStyle name="Bad" xfId="16123" builtinId="27" hidden="1" customBuiltin="1"/>
    <cellStyle name="Bad" xfId="15974" builtinId="27" hidden="1" customBuiltin="1"/>
    <cellStyle name="Bad" xfId="15953" builtinId="27" hidden="1" customBuiltin="1"/>
    <cellStyle name="Bad 2" xfId="34073" xr:uid="{0C66E59D-8F36-4FBF-B10F-41682EC98A6B}"/>
    <cellStyle name="Calculation" xfId="28404" builtinId="22" hidden="1" customBuiltin="1"/>
    <cellStyle name="Calculation" xfId="28425" builtinId="22" hidden="1" customBuiltin="1"/>
    <cellStyle name="Calculation" xfId="28383" builtinId="22" hidden="1" customBuiltin="1"/>
    <cellStyle name="Calculation" xfId="27728" builtinId="22" hidden="1" customBuiltin="1"/>
    <cellStyle name="Calculation" xfId="27168" builtinId="22" hidden="1" customBuiltin="1"/>
    <cellStyle name="Calculation" xfId="26319" builtinId="22" hidden="1" customBuiltin="1"/>
    <cellStyle name="Calculation" xfId="24056" builtinId="22" hidden="1" customBuiltin="1"/>
    <cellStyle name="Calculation" xfId="25230" builtinId="22" hidden="1" customBuiltin="1"/>
    <cellStyle name="Calculation" xfId="24527" builtinId="22" hidden="1" customBuiltin="1"/>
    <cellStyle name="Calculation" xfId="23824" builtinId="22" hidden="1" customBuiltin="1"/>
    <cellStyle name="Calculation" xfId="22775" builtinId="22" hidden="1" customBuiltin="1"/>
    <cellStyle name="Calculation" xfId="22396" builtinId="22" hidden="1" customBuiltin="1"/>
    <cellStyle name="Calculation" xfId="19952" builtinId="22" hidden="1" customBuiltin="1"/>
    <cellStyle name="Calculation" xfId="11528" builtinId="22" hidden="1" customBuiltin="1"/>
    <cellStyle name="Calculation" xfId="11560" builtinId="22" hidden="1" customBuiltin="1"/>
    <cellStyle name="Calculation" xfId="11588" builtinId="22" hidden="1" customBuiltin="1"/>
    <cellStyle name="Calculation" xfId="11592" builtinId="22" hidden="1" customBuiltin="1"/>
    <cellStyle name="Calculation" xfId="11568" builtinId="22" hidden="1" customBuiltin="1"/>
    <cellStyle name="Calculation" xfId="11635" builtinId="22" hidden="1" customBuiltin="1"/>
    <cellStyle name="Calculation" xfId="11661" builtinId="22" hidden="1" customBuiltin="1"/>
    <cellStyle name="Calculation" xfId="11689" builtinId="22" hidden="1" customBuiltin="1"/>
    <cellStyle name="Calculation" xfId="11720" builtinId="22" hidden="1" customBuiltin="1"/>
    <cellStyle name="Calculation" xfId="11763" builtinId="22" hidden="1" customBuiltin="1"/>
    <cellStyle name="Calculation" xfId="11793" builtinId="22" hidden="1" customBuiltin="1"/>
    <cellStyle name="Calculation" xfId="11826" builtinId="22" hidden="1" customBuiltin="1"/>
    <cellStyle name="Calculation" xfId="11884" builtinId="22" hidden="1" customBuiltin="1"/>
    <cellStyle name="Calculation" xfId="11888" builtinId="22" hidden="1" customBuiltin="1"/>
    <cellStyle name="Calculation" xfId="11865" builtinId="22" hidden="1" customBuiltin="1"/>
    <cellStyle name="Calculation" xfId="11891" builtinId="22" hidden="1" customBuiltin="1"/>
    <cellStyle name="Calculation" xfId="11929" builtinId="22" hidden="1" customBuiltin="1"/>
    <cellStyle name="Calculation" xfId="11959" builtinId="22" hidden="1" customBuiltin="1"/>
    <cellStyle name="Calculation" xfId="12014" builtinId="22" hidden="1" customBuiltin="1"/>
    <cellStyle name="Calculation" xfId="10925" builtinId="22" hidden="1" customBuiltin="1"/>
    <cellStyle name="Calculation" xfId="10929" builtinId="22" hidden="1" customBuiltin="1"/>
    <cellStyle name="Calculation" xfId="10906" builtinId="22" hidden="1" customBuiltin="1"/>
    <cellStyle name="Calculation" xfId="10947" builtinId="22" hidden="1" customBuiltin="1"/>
    <cellStyle name="Calculation" xfId="12168" builtinId="22" hidden="1" customBuiltin="1"/>
    <cellStyle name="Calculation" xfId="12189" builtinId="22" hidden="1" customBuiltin="1"/>
    <cellStyle name="Calculation" xfId="12212" builtinId="22" hidden="1" customBuiltin="1"/>
    <cellStyle name="Calculation" xfId="6170" builtinId="22" hidden="1" customBuiltin="1"/>
    <cellStyle name="Calculation" xfId="9098" builtinId="22" hidden="1" customBuiltin="1"/>
    <cellStyle name="Calculation" xfId="19830" builtinId="22" hidden="1" customBuiltin="1"/>
    <cellStyle name="Calculation" xfId="27164" builtinId="22" hidden="1" customBuiltin="1"/>
    <cellStyle name="Calculation" xfId="4212" builtinId="22" hidden="1" customBuiltin="1"/>
    <cellStyle name="Calculation" xfId="8188" builtinId="22" hidden="1" customBuiltin="1"/>
    <cellStyle name="Calculation" xfId="5441" builtinId="22" hidden="1" customBuiltin="1"/>
    <cellStyle name="Calculation" xfId="4363" builtinId="22" hidden="1" customBuiltin="1"/>
    <cellStyle name="Calculation" xfId="4936" builtinId="22" hidden="1" customBuiltin="1"/>
    <cellStyle name="Calculation" xfId="6283" builtinId="22" hidden="1" customBuiltin="1"/>
    <cellStyle name="Calculation" xfId="4870" builtinId="22" hidden="1" customBuiltin="1"/>
    <cellStyle name="Calculation" xfId="5769" builtinId="22" hidden="1" customBuiltin="1"/>
    <cellStyle name="Calculation" xfId="8147" builtinId="22" hidden="1" customBuiltin="1"/>
    <cellStyle name="Calculation" xfId="8606" builtinId="22" hidden="1" customBuiltin="1"/>
    <cellStyle name="Calculation" xfId="5981" builtinId="22" hidden="1" customBuiltin="1"/>
    <cellStyle name="Calculation" xfId="7843" builtinId="22" hidden="1" customBuiltin="1"/>
    <cellStyle name="Calculation" xfId="8632" builtinId="22" hidden="1" customBuiltin="1"/>
    <cellStyle name="Calculation" xfId="11069" builtinId="22" hidden="1" customBuiltin="1"/>
    <cellStyle name="Calculation" xfId="11096" builtinId="22" hidden="1" customBuiltin="1"/>
    <cellStyle name="Calculation" xfId="11123" builtinId="22" hidden="1" customBuiltin="1"/>
    <cellStyle name="Calculation" xfId="11004" builtinId="22" hidden="1" customBuiltin="1"/>
    <cellStyle name="Calculation" xfId="11167" builtinId="22" hidden="1" customBuiltin="1"/>
    <cellStyle name="Calculation" xfId="11270" builtinId="22" hidden="1" customBuiltin="1"/>
    <cellStyle name="Calculation" xfId="11301" builtinId="22" hidden="1" customBuiltin="1"/>
    <cellStyle name="Calculation" xfId="11305" builtinId="22" hidden="1" customBuiltin="1"/>
    <cellStyle name="Calculation" xfId="11278" builtinId="22" hidden="1" customBuiltin="1"/>
    <cellStyle name="Calculation" xfId="11308" builtinId="22" hidden="1" customBuiltin="1"/>
    <cellStyle name="Calculation" xfId="11354" builtinId="22" hidden="1" customBuiltin="1"/>
    <cellStyle name="Calculation" xfId="11384" builtinId="22" hidden="1" customBuiltin="1"/>
    <cellStyle name="Calculation" xfId="11410" builtinId="22" hidden="1" customBuiltin="1"/>
    <cellStyle name="Calculation" xfId="11152" builtinId="22" hidden="1" customBuiltin="1"/>
    <cellStyle name="Calculation" xfId="11464" builtinId="22" hidden="1" customBuiltin="1"/>
    <cellStyle name="Calculation" xfId="11495" builtinId="22" hidden="1" customBuiltin="1"/>
    <cellStyle name="Calculation" xfId="11199" builtinId="22" hidden="1" customBuiltin="1"/>
    <cellStyle name="Calculation" xfId="9102" builtinId="22" hidden="1" customBuiltin="1"/>
    <cellStyle name="Calculation" xfId="2751" builtinId="22" hidden="1" customBuiltin="1"/>
    <cellStyle name="Calculation" xfId="17381" builtinId="22" hidden="1" customBuiltin="1"/>
    <cellStyle name="Calculation" xfId="17414" builtinId="22" hidden="1" customBuiltin="1"/>
    <cellStyle name="Calculation" xfId="17445" builtinId="22" hidden="1" customBuiltin="1"/>
    <cellStyle name="Calculation" xfId="17422" builtinId="22" hidden="1" customBuiltin="1"/>
    <cellStyle name="Calculation" xfId="17452" builtinId="22" hidden="1" customBuiltin="1"/>
    <cellStyle name="Calculation" xfId="17497" builtinId="22" hidden="1" customBuiltin="1"/>
    <cellStyle name="Calculation" xfId="17525" builtinId="22" hidden="1" customBuiltin="1"/>
    <cellStyle name="Calculation" xfId="17550" builtinId="22" hidden="1" customBuiltin="1"/>
    <cellStyle name="Calculation" xfId="17300" builtinId="22" hidden="1" customBuiltin="1"/>
    <cellStyle name="Calculation" xfId="17597" builtinId="22" hidden="1" customBuiltin="1"/>
    <cellStyle name="Calculation" xfId="2770" builtinId="22" hidden="1" customBuiltin="1"/>
    <cellStyle name="Calculation" xfId="2811" builtinId="22" hidden="1" customBuiltin="1"/>
    <cellStyle name="Calculation" xfId="9383" builtinId="22" hidden="1" customBuiltin="1"/>
    <cellStyle name="Calculation" xfId="9387" builtinId="22" hidden="1" customBuiltin="1"/>
    <cellStyle name="Calculation" xfId="9364" builtinId="22" hidden="1" customBuiltin="1"/>
    <cellStyle name="Calculation" xfId="9390" builtinId="22" hidden="1" customBuiltin="1"/>
    <cellStyle name="Calculation" xfId="9429" builtinId="22" hidden="1" customBuiltin="1"/>
    <cellStyle name="Calculation" xfId="9453" builtinId="22" hidden="1" customBuiltin="1"/>
    <cellStyle name="Calculation" xfId="9478" builtinId="22" hidden="1" customBuiltin="1"/>
    <cellStyle name="Calculation" xfId="9501" builtinId="22" hidden="1" customBuiltin="1"/>
    <cellStyle name="Calculation" xfId="8460" builtinId="22" hidden="1" customBuiltin="1"/>
    <cellStyle name="Calculation" xfId="8277" builtinId="22" hidden="1" customBuiltin="1"/>
    <cellStyle name="Calculation" xfId="8289" builtinId="22" hidden="1" customBuiltin="1"/>
    <cellStyle name="Calculation" xfId="8415" builtinId="22" hidden="1" customBuiltin="1"/>
    <cellStyle name="Calculation" xfId="8488" builtinId="22" hidden="1" customBuiltin="1"/>
    <cellStyle name="Calculation" xfId="9669" builtinId="22" hidden="1" customBuiltin="1"/>
    <cellStyle name="Calculation" xfId="9690" builtinId="22" hidden="1" customBuiltin="1"/>
    <cellStyle name="Calculation" xfId="9713" builtinId="22" hidden="1" customBuiltin="1"/>
    <cellStyle name="Calculation" xfId="9755" builtinId="22" hidden="1" customBuiltin="1"/>
    <cellStyle name="Calculation" xfId="9661" builtinId="22" hidden="1" customBuiltin="1"/>
    <cellStyle name="Calculation" xfId="9788" builtinId="22" hidden="1" customBuiltin="1"/>
    <cellStyle name="Calculation" xfId="9853" builtinId="22" hidden="1" customBuiltin="1"/>
    <cellStyle name="Calculation" xfId="9884" builtinId="22" hidden="1" customBuiltin="1"/>
    <cellStyle name="Calculation" xfId="9915" builtinId="22" hidden="1" customBuiltin="1"/>
    <cellStyle name="Calculation" xfId="9919" builtinId="22" hidden="1" customBuiltin="1"/>
    <cellStyle name="Calculation" xfId="9892" builtinId="22" hidden="1" customBuiltin="1"/>
    <cellStyle name="Calculation" xfId="9922" builtinId="22" hidden="1" customBuiltin="1"/>
    <cellStyle name="Calculation" xfId="9991" builtinId="22" hidden="1" customBuiltin="1"/>
    <cellStyle name="Calculation" xfId="10015" builtinId="22" hidden="1" customBuiltin="1"/>
    <cellStyle name="Calculation" xfId="9776" builtinId="22" hidden="1" customBuiltin="1"/>
    <cellStyle name="Calculation" xfId="10058" builtinId="22" hidden="1" customBuiltin="1"/>
    <cellStyle name="Calculation" xfId="10086" builtinId="22" hidden="1" customBuiltin="1"/>
    <cellStyle name="Calculation" xfId="10118" builtinId="22" hidden="1" customBuiltin="1"/>
    <cellStyle name="Calculation" xfId="10174" builtinId="22" hidden="1" customBuiltin="1"/>
    <cellStyle name="Calculation" xfId="10178" builtinId="22" hidden="1" customBuiltin="1"/>
    <cellStyle name="Calculation" xfId="10155" builtinId="22" hidden="1" customBuiltin="1"/>
    <cellStyle name="Calculation" xfId="10181" builtinId="22" hidden="1" customBuiltin="1"/>
    <cellStyle name="Calculation" xfId="10221" builtinId="22" hidden="1" customBuiltin="1"/>
    <cellStyle name="Calculation" xfId="10244" builtinId="22" hidden="1" customBuiltin="1"/>
    <cellStyle name="Calculation" xfId="10269" builtinId="22" hidden="1" customBuiltin="1"/>
    <cellStyle name="Calculation" xfId="10296" builtinId="22" hidden="1" customBuiltin="1"/>
    <cellStyle name="Calculation" xfId="10364" builtinId="22" hidden="1" customBuiltin="1"/>
    <cellStyle name="Calculation" xfId="10397" builtinId="22" hidden="1" customBuiltin="1"/>
    <cellStyle name="Calculation" xfId="10427" builtinId="22" hidden="1" customBuiltin="1"/>
    <cellStyle name="Calculation" xfId="10454" builtinId="22" hidden="1" customBuiltin="1"/>
    <cellStyle name="Calculation" xfId="10458" builtinId="22" hidden="1" customBuiltin="1"/>
    <cellStyle name="Calculation" xfId="10435" builtinId="22" hidden="1" customBuiltin="1"/>
    <cellStyle name="Calculation" xfId="10461" builtinId="22" hidden="1" customBuiltin="1"/>
    <cellStyle name="Calculation" xfId="10547" builtinId="22" hidden="1" customBuiltin="1"/>
    <cellStyle name="Calculation" xfId="10577" builtinId="22" hidden="1" customBuiltin="1"/>
    <cellStyle name="Calculation" xfId="10733" builtinId="22" hidden="1" customBuiltin="1"/>
    <cellStyle name="Calculation" xfId="7909" builtinId="22" hidden="1" customBuiltin="1"/>
    <cellStyle name="Calculation" xfId="10713" builtinId="22" hidden="1" customBuiltin="1"/>
    <cellStyle name="Calculation" xfId="4467" builtinId="22" hidden="1" customBuiltin="1"/>
    <cellStyle name="Calculation" xfId="7571" builtinId="22" hidden="1" customBuiltin="1"/>
    <cellStyle name="Calculation" xfId="5194" builtinId="22" hidden="1" customBuiltin="1"/>
    <cellStyle name="Calculation" xfId="4789" builtinId="22" hidden="1" customBuiltin="1"/>
    <cellStyle name="Calculation" xfId="5748" builtinId="22" hidden="1" customBuiltin="1"/>
    <cellStyle name="Calculation" xfId="4716" builtinId="22" hidden="1" customBuiltin="1"/>
    <cellStyle name="Calculation" xfId="4504" builtinId="22" hidden="1" customBuiltin="1"/>
    <cellStyle name="Calculation" xfId="7809" builtinId="22" hidden="1" customBuiltin="1"/>
    <cellStyle name="Calculation" xfId="4422" builtinId="22" hidden="1" customBuiltin="1"/>
    <cellStyle name="Calculation" xfId="4123" builtinId="22" hidden="1" customBuiltin="1"/>
    <cellStyle name="Calculation" xfId="8265" builtinId="22" hidden="1" customBuiltin="1"/>
    <cellStyle name="Calculation" xfId="4896" builtinId="22" hidden="1" customBuiltin="1"/>
    <cellStyle name="Calculation" xfId="8238" builtinId="22" hidden="1" customBuiltin="1"/>
    <cellStyle name="Calculation" xfId="5620" builtinId="22" hidden="1" customBuiltin="1"/>
    <cellStyle name="Calculation" xfId="5814" builtinId="22" hidden="1" customBuiltin="1"/>
    <cellStyle name="Calculation" xfId="8492" builtinId="22" hidden="1" customBuiltin="1"/>
    <cellStyle name="Calculation" xfId="8299" builtinId="22" hidden="1" customBuiltin="1"/>
    <cellStyle name="Calculation" xfId="6332" builtinId="22" hidden="1" customBuiltin="1"/>
    <cellStyle name="Calculation" xfId="7801" builtinId="22" hidden="1" customBuiltin="1"/>
    <cellStyle name="Calculation" xfId="5263" builtinId="22" hidden="1" customBuiltin="1"/>
    <cellStyle name="Calculation" xfId="8490" builtinId="22" hidden="1" customBuiltin="1"/>
    <cellStyle name="Calculation" xfId="5160" builtinId="22" hidden="1" customBuiltin="1"/>
    <cellStyle name="Calculation" xfId="8406" builtinId="22" hidden="1" customBuiltin="1"/>
    <cellStyle name="Calculation" xfId="8482" builtinId="22" hidden="1" customBuiltin="1"/>
    <cellStyle name="Calculation" xfId="7089" builtinId="22" hidden="1" customBuiltin="1"/>
    <cellStyle name="Calculation" xfId="7163" builtinId="22" hidden="1" customBuiltin="1"/>
    <cellStyle name="Calculation" xfId="7209" builtinId="22" hidden="1" customBuiltin="1"/>
    <cellStyle name="Calculation" xfId="7243" builtinId="22" hidden="1" customBuiltin="1"/>
    <cellStyle name="Calculation" xfId="7279" builtinId="22" hidden="1" customBuiltin="1"/>
    <cellStyle name="Calculation" xfId="7312" builtinId="22" hidden="1" customBuiltin="1"/>
    <cellStyle name="Calculation" xfId="7342" builtinId="22" hidden="1" customBuiltin="1"/>
    <cellStyle name="Calculation" xfId="7346" builtinId="22" hidden="1" customBuiltin="1"/>
    <cellStyle name="Calculation" xfId="7349" builtinId="22" hidden="1" customBuiltin="1"/>
    <cellStyle name="Calculation" xfId="1816" builtinId="22" hidden="1" customBuiltin="1"/>
    <cellStyle name="Calculation" xfId="1841" builtinId="22" hidden="1" customBuiltin="1"/>
    <cellStyle name="Calculation" xfId="2020" builtinId="22" hidden="1" customBuiltin="1"/>
    <cellStyle name="Calculation" xfId="2041" builtinId="22" hidden="1" customBuiltin="1"/>
    <cellStyle name="Calculation" xfId="2064" builtinId="22" hidden="1" customBuiltin="1"/>
    <cellStyle name="Calculation" xfId="2086" builtinId="22" hidden="1" customBuiltin="1"/>
    <cellStyle name="Calculation" xfId="2107" builtinId="22" hidden="1" customBuiltin="1"/>
    <cellStyle name="Calculation" xfId="2012" builtinId="22" hidden="1" customBuiltin="1"/>
    <cellStyle name="Calculation" xfId="2140" builtinId="22" hidden="1" customBuiltin="1"/>
    <cellStyle name="Calculation" xfId="2203" builtinId="22" hidden="1" customBuiltin="1"/>
    <cellStyle name="Calculation" xfId="2268" builtinId="22" hidden="1" customBuiltin="1"/>
    <cellStyle name="Calculation" xfId="2241" builtinId="22" hidden="1" customBuiltin="1"/>
    <cellStyle name="Calculation" xfId="2271" builtinId="22" hidden="1" customBuiltin="1"/>
    <cellStyle name="Calculation" xfId="2310" builtinId="22" hidden="1" customBuiltin="1"/>
    <cellStyle name="Calculation" xfId="2332" builtinId="22" hidden="1" customBuiltin="1"/>
    <cellStyle name="Calculation" xfId="2353" builtinId="22" hidden="1" customBuiltin="1"/>
    <cellStyle name="Calculation" xfId="2128" builtinId="22" hidden="1" customBuiltin="1"/>
    <cellStyle name="Calculation" xfId="2395" builtinId="22" hidden="1" customBuiltin="1"/>
    <cellStyle name="Calculation" xfId="2422" builtinId="22" hidden="1" customBuiltin="1"/>
    <cellStyle name="Calculation" xfId="2454" builtinId="22" hidden="1" customBuiltin="1"/>
    <cellStyle name="Calculation" xfId="2483" builtinId="22" hidden="1" customBuiltin="1"/>
    <cellStyle name="Calculation" xfId="2510" builtinId="22" hidden="1" customBuiltin="1"/>
    <cellStyle name="Calculation" xfId="2491" builtinId="22" hidden="1" customBuiltin="1"/>
    <cellStyle name="Calculation" xfId="2517" builtinId="22" hidden="1" customBuiltin="1"/>
    <cellStyle name="Calculation" xfId="2551" builtinId="22" hidden="1" customBuiltin="1"/>
    <cellStyle name="Calculation" xfId="2573" builtinId="22" hidden="1" customBuiltin="1"/>
    <cellStyle name="Calculation" xfId="2594" builtinId="22" hidden="1" customBuiltin="1"/>
    <cellStyle name="Calculation" xfId="2682" builtinId="22" hidden="1" customBuiltin="1"/>
    <cellStyle name="Calculation" xfId="753" builtinId="22" hidden="1" customBuiltin="1"/>
    <cellStyle name="Calculation" xfId="786" builtinId="22" hidden="1" customBuiltin="1"/>
    <cellStyle name="Calculation" xfId="841" builtinId="22" hidden="1" customBuiltin="1"/>
    <cellStyle name="Calculation" xfId="877" builtinId="22" hidden="1" customBuiltin="1"/>
    <cellStyle name="Calculation" xfId="912" builtinId="22" hidden="1" customBuiltin="1"/>
    <cellStyle name="Calculation" xfId="623" builtinId="22" hidden="1" customBuiltin="1"/>
    <cellStyle name="Calculation" xfId="975" builtinId="22" hidden="1" customBuiltin="1"/>
    <cellStyle name="Calculation" xfId="1008" builtinId="22" hidden="1" customBuiltin="1"/>
    <cellStyle name="Calculation" xfId="1043" builtinId="22" hidden="1" customBuiltin="1"/>
    <cellStyle name="Calculation" xfId="1076" builtinId="22" hidden="1" customBuiltin="1"/>
    <cellStyle name="Calculation" xfId="2618" builtinId="22" hidden="1" customBuiltin="1"/>
    <cellStyle name="Calculation" xfId="2743" builtinId="22" hidden="1" customBuiltin="1"/>
    <cellStyle name="Calculation" xfId="9292" builtinId="22" hidden="1" customBuiltin="1"/>
    <cellStyle name="Calculation" xfId="16303" builtinId="22" hidden="1" customBuiltin="1"/>
    <cellStyle name="Calculation" xfId="16331" builtinId="22" hidden="1" customBuiltin="1"/>
    <cellStyle name="Calculation" xfId="16363" builtinId="22" hidden="1" customBuiltin="1"/>
    <cellStyle name="Calculation" xfId="16419" builtinId="22" hidden="1" customBuiltin="1"/>
    <cellStyle name="Calculation" xfId="16423" builtinId="22" hidden="1" customBuiltin="1"/>
    <cellStyle name="Calculation" xfId="16400" builtinId="22" hidden="1" customBuiltin="1"/>
    <cellStyle name="Calculation" xfId="16426" builtinId="22" hidden="1" customBuiltin="1"/>
    <cellStyle name="Calculation" xfId="16463" builtinId="22" hidden="1" customBuiltin="1"/>
    <cellStyle name="Calculation" xfId="16485" builtinId="22" hidden="1" customBuiltin="1"/>
    <cellStyle name="Calculation" xfId="16535" builtinId="22" hidden="1" customBuiltin="1"/>
    <cellStyle name="Calculation" xfId="9223" builtinId="22" hidden="1" customBuiltin="1"/>
    <cellStyle name="Calculation" xfId="9356" builtinId="22" hidden="1" customBuiltin="1"/>
    <cellStyle name="Calculation" xfId="1949" builtinId="22" hidden="1" customBuiltin="1"/>
    <cellStyle name="Calculation" xfId="1898" builtinId="22" hidden="1" customBuiltin="1"/>
    <cellStyle name="Calculation" xfId="1902" builtinId="22" hidden="1" customBuiltin="1"/>
    <cellStyle name="Calculation" xfId="1953" builtinId="22" hidden="1" customBuiltin="1"/>
    <cellStyle name="Calculation" xfId="1932" builtinId="22" hidden="1" customBuiltin="1"/>
    <cellStyle name="Calculation" xfId="1970" builtinId="22" hidden="1" customBuiltin="1"/>
    <cellStyle name="Calculation" xfId="3027" builtinId="22" hidden="1" customBuiltin="1"/>
    <cellStyle name="Calculation" xfId="3048" builtinId="22" hidden="1" customBuiltin="1"/>
    <cellStyle name="Calculation" xfId="3092" builtinId="22" hidden="1" customBuiltin="1"/>
    <cellStyle name="Calculation" xfId="3113" builtinId="22" hidden="1" customBuiltin="1"/>
    <cellStyle name="Calculation" xfId="3020" builtinId="22" hidden="1" customBuiltin="1"/>
    <cellStyle name="Calculation" xfId="3145" builtinId="22" hidden="1" customBuiltin="1"/>
    <cellStyle name="Calculation" xfId="3173" builtinId="22" hidden="1" customBuiltin="1"/>
    <cellStyle name="Calculation" xfId="3237" builtinId="22" hidden="1" customBuiltin="1"/>
    <cellStyle name="Calculation" xfId="3268" builtinId="22" hidden="1" customBuiltin="1"/>
    <cellStyle name="Calculation" xfId="3272" builtinId="22" hidden="1" customBuiltin="1"/>
    <cellStyle name="Calculation" xfId="3245" builtinId="22" hidden="1" customBuiltin="1"/>
    <cellStyle name="Calculation" xfId="3275" builtinId="22" hidden="1" customBuiltin="1"/>
    <cellStyle name="Calculation" xfId="3335" builtinId="22" hidden="1" customBuiltin="1"/>
    <cellStyle name="Calculation" xfId="3356" builtinId="22" hidden="1" customBuiltin="1"/>
    <cellStyle name="Calculation" xfId="3134" builtinId="22" hidden="1" customBuiltin="1"/>
    <cellStyle name="Calculation" xfId="3423" builtinId="22" hidden="1" customBuiltin="1"/>
    <cellStyle name="Calculation" xfId="3455" builtinId="22" hidden="1" customBuiltin="1"/>
    <cellStyle name="Calculation" xfId="3483" builtinId="22" hidden="1" customBuiltin="1"/>
    <cellStyle name="Calculation" xfId="3510" builtinId="22" hidden="1" customBuiltin="1"/>
    <cellStyle name="Calculation" xfId="3514" builtinId="22" hidden="1" customBuiltin="1"/>
    <cellStyle name="Calculation" xfId="3491" builtinId="22" hidden="1" customBuiltin="1"/>
    <cellStyle name="Calculation" xfId="3551" builtinId="22" hidden="1" customBuiltin="1"/>
    <cellStyle name="Calculation" xfId="3572" builtinId="22" hidden="1" customBuiltin="1"/>
    <cellStyle name="Calculation" xfId="3593" builtinId="22" hidden="1" customBuiltin="1"/>
    <cellStyle name="Calculation" xfId="3617" builtinId="22" hidden="1" customBuiltin="1"/>
    <cellStyle name="Calculation" xfId="3652" builtinId="22" hidden="1" customBuiltin="1"/>
    <cellStyle name="Calculation" xfId="3679" builtinId="22" hidden="1" customBuiltin="1"/>
    <cellStyle name="Calculation" xfId="3711" builtinId="22" hidden="1" customBuiltin="1"/>
    <cellStyle name="Calculation" xfId="3739" builtinId="22" hidden="1" customBuiltin="1"/>
    <cellStyle name="Calculation" xfId="3770" builtinId="22" hidden="1" customBuiltin="1"/>
    <cellStyle name="Calculation" xfId="3747" builtinId="22" hidden="1" customBuiltin="1"/>
    <cellStyle name="Calculation" xfId="3773" builtinId="22" hidden="1" customBuiltin="1"/>
    <cellStyle name="Calculation" xfId="3807" builtinId="22" hidden="1" customBuiltin="1"/>
    <cellStyle name="Calculation" xfId="3828" builtinId="22" hidden="1" customBuiltin="1"/>
    <cellStyle name="Calculation" xfId="3849" builtinId="22" hidden="1" customBuiltin="1"/>
    <cellStyle name="Calculation" xfId="3870" builtinId="22" hidden="1" customBuiltin="1"/>
    <cellStyle name="Calculation" xfId="3944" builtinId="22" hidden="1" customBuiltin="1"/>
    <cellStyle name="Calculation" xfId="3981" builtinId="22" hidden="1" customBuiltin="1"/>
    <cellStyle name="Calculation" xfId="4018" builtinId="22" hidden="1" customBuiltin="1"/>
    <cellStyle name="Calculation" xfId="4052" builtinId="22" hidden="1" customBuiltin="1"/>
    <cellStyle name="Calculation" xfId="4250" builtinId="22" hidden="1" customBuiltin="1"/>
    <cellStyle name="Calculation" xfId="6385" builtinId="22" hidden="1" customBuiltin="1"/>
    <cellStyle name="Calculation" xfId="6409" builtinId="22" hidden="1" customBuiltin="1"/>
    <cellStyle name="Calculation" xfId="6486" builtinId="22" hidden="1" customBuiltin="1"/>
    <cellStyle name="Calculation" xfId="6374" builtinId="22" hidden="1" customBuiltin="1"/>
    <cellStyle name="Calculation" xfId="6526" builtinId="22" hidden="1" customBuiltin="1"/>
    <cellStyle name="Calculation" xfId="6560" builtinId="22" hidden="1" customBuiltin="1"/>
    <cellStyle name="Calculation" xfId="6598" builtinId="22" hidden="1" customBuiltin="1"/>
    <cellStyle name="Calculation" xfId="6634" builtinId="22" hidden="1" customBuiltin="1"/>
    <cellStyle name="Calculation" xfId="6669" builtinId="22" hidden="1" customBuiltin="1"/>
    <cellStyle name="Calculation" xfId="6673" builtinId="22" hidden="1" customBuiltin="1"/>
    <cellStyle name="Calculation" xfId="6676" builtinId="22" hidden="1" customBuiltin="1"/>
    <cellStyle name="Calculation" xfId="6731" builtinId="22" hidden="1" customBuiltin="1"/>
    <cellStyle name="Calculation" xfId="6767" builtinId="22" hidden="1" customBuiltin="1"/>
    <cellStyle name="Calculation" xfId="6802" builtinId="22" hidden="1" customBuiltin="1"/>
    <cellStyle name="Calculation" xfId="6511" builtinId="22" hidden="1" customBuiltin="1"/>
    <cellStyle name="Calculation" xfId="6898" builtinId="22" hidden="1" customBuiltin="1"/>
    <cellStyle name="Calculation" xfId="6934" builtinId="22" hidden="1" customBuiltin="1"/>
    <cellStyle name="Calculation" xfId="6967" builtinId="22" hidden="1" customBuiltin="1"/>
    <cellStyle name="Calculation" xfId="6997" builtinId="22" hidden="1" customBuiltin="1"/>
    <cellStyle name="Calculation" xfId="7001" builtinId="22" hidden="1" customBuiltin="1"/>
    <cellStyle name="Calculation" xfId="6975" builtinId="22" hidden="1" customBuiltin="1"/>
    <cellStyle name="Calculation" xfId="7004" builtinId="22" hidden="1" customBuiltin="1"/>
    <cellStyle name="Calculation" xfId="7053" builtinId="22" hidden="1" customBuiltin="1"/>
    <cellStyle name="Calculation" xfId="1452" builtinId="22" hidden="1" customBuiltin="1"/>
    <cellStyle name="Calculation" xfId="1455" builtinId="22" hidden="1" customBuiltin="1"/>
    <cellStyle name="Calculation" xfId="1504" builtinId="22" hidden="1" customBuiltin="1"/>
    <cellStyle name="Calculation" xfId="1540" builtinId="22" hidden="1" customBuiltin="1"/>
    <cellStyle name="Calculation" xfId="1574" builtinId="22" hidden="1" customBuiltin="1"/>
    <cellStyle name="Calculation" xfId="1609" builtinId="22" hidden="1" customBuiltin="1"/>
    <cellStyle name="Calculation" xfId="1730" builtinId="22" hidden="1" customBuiltin="1"/>
    <cellStyle name="Calculation" xfId="1751" builtinId="22" hidden="1" customBuiltin="1"/>
    <cellStyle name="Calculation" xfId="1795" builtinId="22" hidden="1" customBuiltin="1"/>
    <cellStyle name="Calculation" xfId="4173" builtinId="22" hidden="1" customBuiltin="1"/>
    <cellStyle name="Calculation" xfId="6212" builtinId="22" hidden="1" customBuiltin="1"/>
    <cellStyle name="Calculation" xfId="5401" builtinId="22" hidden="1" customBuiltin="1"/>
    <cellStyle name="Calculation" xfId="5799" builtinId="22" hidden="1" customBuiltin="1"/>
    <cellStyle name="Calculation" xfId="5396" builtinId="22" hidden="1" customBuiltin="1"/>
    <cellStyle name="Calculation" xfId="4377" builtinId="22" hidden="1" customBuiltin="1"/>
    <cellStyle name="Calculation" xfId="4999" builtinId="22" hidden="1" customBuiltin="1"/>
    <cellStyle name="Calculation" xfId="173" builtinId="22" hidden="1" customBuiltin="1"/>
    <cellStyle name="Calculation" xfId="5920" builtinId="22" hidden="1" customBuiltin="1"/>
    <cellStyle name="Calculation" xfId="7435" builtinId="22" hidden="1" customBuiltin="1"/>
    <cellStyle name="Calculation" xfId="7469" builtinId="22" hidden="1" customBuiltin="1"/>
    <cellStyle name="Calculation" xfId="7518" builtinId="22" hidden="1" customBuiltin="1"/>
    <cellStyle name="Calculation" xfId="7971" builtinId="22" hidden="1" customBuiltin="1"/>
    <cellStyle name="Calculation" xfId="7992" builtinId="22" hidden="1" customBuiltin="1"/>
    <cellStyle name="Calculation" xfId="8015" builtinId="22" hidden="1" customBuiltin="1"/>
    <cellStyle name="Calculation" xfId="8038" builtinId="22" hidden="1" customBuiltin="1"/>
    <cellStyle name="Calculation" xfId="8059" builtinId="22" hidden="1" customBuiltin="1"/>
    <cellStyle name="Calculation" xfId="8103" builtinId="22" hidden="1" customBuiltin="1"/>
    <cellStyle name="Calculation" xfId="8568" builtinId="22" hidden="1" customBuiltin="1"/>
    <cellStyle name="Calculation" xfId="8592" builtinId="22" hidden="1" customBuiltin="1"/>
    <cellStyle name="Calculation" xfId="8669" builtinId="22" hidden="1" customBuiltin="1"/>
    <cellStyle name="Calculation" xfId="8560" builtinId="22" hidden="1" customBuiltin="1"/>
    <cellStyle name="Calculation" xfId="8704" builtinId="22" hidden="1" customBuiltin="1"/>
    <cellStyle name="Calculation" xfId="8733" builtinId="22" hidden="1" customBuiltin="1"/>
    <cellStyle name="Calculation" xfId="8769" builtinId="22" hidden="1" customBuiltin="1"/>
    <cellStyle name="Calculation" xfId="8801" builtinId="22" hidden="1" customBuiltin="1"/>
    <cellStyle name="Calculation" xfId="8833" builtinId="22" hidden="1" customBuiltin="1"/>
    <cellStyle name="Calculation" xfId="8837" builtinId="22" hidden="1" customBuiltin="1"/>
    <cellStyle name="Calculation" xfId="8809" builtinId="22" hidden="1" customBuiltin="1"/>
    <cellStyle name="Calculation" xfId="8840" builtinId="22" hidden="1" customBuiltin="1"/>
    <cellStyle name="Calculation" xfId="8883" builtinId="22" hidden="1" customBuiltin="1"/>
    <cellStyle name="Calculation" xfId="8907" builtinId="22" hidden="1" customBuiltin="1"/>
    <cellStyle name="Calculation" xfId="8692" builtinId="22" hidden="1" customBuiltin="1"/>
    <cellStyle name="Calculation" xfId="8976" builtinId="22" hidden="1" customBuiltin="1"/>
    <cellStyle name="Calculation" xfId="9007" builtinId="22" hidden="1" customBuiltin="1"/>
    <cellStyle name="Calculation" xfId="9040" builtinId="22" hidden="1" customBuiltin="1"/>
    <cellStyle name="Calculation" xfId="9071" builtinId="22" hidden="1" customBuiltin="1"/>
    <cellStyle name="Calculation" xfId="9145" builtinId="22" hidden="1" customBuiltin="1"/>
    <cellStyle name="Calculation" xfId="6322" builtinId="22" hidden="1" customBuiltin="1"/>
    <cellStyle name="Calculation" xfId="8487" builtinId="22" hidden="1" customBuiltin="1"/>
    <cellStyle name="Calculation" xfId="8286" builtinId="22" hidden="1" customBuiltin="1"/>
    <cellStyle name="Calculation" xfId="14567" builtinId="22" hidden="1" customBuiltin="1"/>
    <cellStyle name="Calculation" xfId="11970" builtinId="22" hidden="1" customBuiltin="1"/>
    <cellStyle name="Calculation" xfId="10867" builtinId="22" hidden="1" customBuiltin="1"/>
    <cellStyle name="Calculation" xfId="18552" builtinId="22" hidden="1" customBuiltin="1"/>
    <cellStyle name="Calculation" xfId="4235" builtinId="22" hidden="1" customBuiltin="1"/>
    <cellStyle name="Calculation" xfId="4963" builtinId="22" hidden="1" customBuiltin="1"/>
    <cellStyle name="Calculation" xfId="5137" builtinId="22" hidden="1" customBuiltin="1"/>
    <cellStyle name="Calculation" xfId="9079" builtinId="22" hidden="1" customBuiltin="1"/>
    <cellStyle name="Calculation" xfId="9195" builtinId="22" hidden="1" customBuiltin="1"/>
    <cellStyle name="Calculation" xfId="2833" builtinId="22" hidden="1" customBuiltin="1"/>
    <cellStyle name="Calculation" xfId="2854" builtinId="22" hidden="1" customBuiltin="1"/>
    <cellStyle name="Calculation" xfId="2875" builtinId="22" hidden="1" customBuiltin="1"/>
    <cellStyle name="Calculation" xfId="13442" builtinId="22" hidden="1" customBuiltin="1"/>
    <cellStyle name="Calculation" xfId="13491" builtinId="22" hidden="1" customBuiltin="1"/>
    <cellStyle name="Calculation" xfId="13527" builtinId="22" hidden="1" customBuiltin="1"/>
    <cellStyle name="Calculation" xfId="13601" builtinId="22" hidden="1" customBuiltin="1"/>
    <cellStyle name="Calculation" xfId="13646" builtinId="22" hidden="1" customBuiltin="1"/>
    <cellStyle name="Calculation" xfId="13679" builtinId="22" hidden="1" customBuiltin="1"/>
    <cellStyle name="Calculation" xfId="13714" builtinId="22" hidden="1" customBuiltin="1"/>
    <cellStyle name="Calculation" xfId="13747" builtinId="22" hidden="1" customBuiltin="1"/>
    <cellStyle name="Calculation" xfId="13777" builtinId="22" hidden="1" customBuiltin="1"/>
    <cellStyle name="Calculation" xfId="13755" builtinId="22" hidden="1" customBuiltin="1"/>
    <cellStyle name="Calculation" xfId="13903" builtinId="22" hidden="1" customBuiltin="1"/>
    <cellStyle name="Calculation" xfId="13951" builtinId="22" hidden="1" customBuiltin="1"/>
    <cellStyle name="Calculation" xfId="14311" builtinId="22" hidden="1" customBuiltin="1"/>
    <cellStyle name="Calculation" xfId="14332" builtinId="22" hidden="1" customBuiltin="1"/>
    <cellStyle name="Calculation" xfId="14354" builtinId="22" hidden="1" customBuiltin="1"/>
    <cellStyle name="Calculation" xfId="14376" builtinId="22" hidden="1" customBuiltin="1"/>
    <cellStyle name="Calculation" xfId="13833" builtinId="22" hidden="1" customBuiltin="1"/>
    <cellStyle name="Calculation" xfId="12499" builtinId="22" hidden="1" customBuiltin="1"/>
    <cellStyle name="Calculation" xfId="28148" builtinId="22" hidden="1" customBuiltin="1"/>
    <cellStyle name="Calculation" xfId="24127" builtinId="22" hidden="1" customBuiltin="1"/>
    <cellStyle name="Calculation" xfId="18863" builtinId="22" hidden="1" customBuiltin="1"/>
    <cellStyle name="Calculation" xfId="18733" builtinId="22" hidden="1" customBuiltin="1"/>
    <cellStyle name="Calculation" xfId="5124" builtinId="22" hidden="1" customBuiltin="1"/>
    <cellStyle name="Calculation" xfId="13206" builtinId="22" hidden="1" customBuiltin="1"/>
    <cellStyle name="Calculation" xfId="13241" builtinId="22" hidden="1" customBuiltin="1"/>
    <cellStyle name="Calculation" xfId="8207" builtinId="22" hidden="1" customBuiltin="1"/>
    <cellStyle name="Calculation" xfId="13304" builtinId="22" hidden="1" customBuiltin="1"/>
    <cellStyle name="Calculation" xfId="13337" builtinId="22" hidden="1" customBuiltin="1"/>
    <cellStyle name="Calculation" xfId="13372" builtinId="22" hidden="1" customBuiltin="1"/>
    <cellStyle name="Calculation" xfId="13405" builtinId="22" hidden="1" customBuiltin="1"/>
    <cellStyle name="Calculation" xfId="13435" builtinId="22" hidden="1" customBuiltin="1"/>
    <cellStyle name="Calculation" xfId="13439" builtinId="22" hidden="1" customBuiltin="1"/>
    <cellStyle name="Calculation" xfId="13413" builtinId="22" hidden="1" customBuiltin="1"/>
    <cellStyle name="Calculation" xfId="12509" builtinId="22" hidden="1" customBuiltin="1"/>
    <cellStyle name="Calculation" xfId="11452" builtinId="22" hidden="1" customBuiltin="1"/>
    <cellStyle name="Calculation" xfId="5420" builtinId="22" hidden="1" customBuiltin="1"/>
    <cellStyle name="Calculation" xfId="5930" builtinId="22" hidden="1" customBuiltin="1"/>
    <cellStyle name="Calculation" xfId="11103" builtinId="22" hidden="1" customBuiltin="1"/>
    <cellStyle name="Calculation" xfId="12479" builtinId="22" hidden="1" customBuiltin="1"/>
    <cellStyle name="Calculation" xfId="6134" builtinId="22" hidden="1" customBuiltin="1"/>
    <cellStyle name="Calculation" xfId="4430" builtinId="22" hidden="1" customBuiltin="1"/>
    <cellStyle name="Calculation" xfId="12452" builtinId="22" hidden="1" customBuiltin="1"/>
    <cellStyle name="Calculation" xfId="4671" builtinId="22" hidden="1" customBuiltin="1"/>
    <cellStyle name="Calculation" xfId="5056" builtinId="22" hidden="1" customBuiltin="1"/>
    <cellStyle name="Calculation" xfId="13784" builtinId="22" hidden="1" customBuiltin="1"/>
    <cellStyle name="Calculation" xfId="8931" builtinId="22" hidden="1" customBuiltin="1"/>
    <cellStyle name="Calculation" xfId="4893" builtinId="22" hidden="1" customBuiltin="1"/>
    <cellStyle name="Calculation" xfId="6438" builtinId="22" hidden="1" customBuiltin="1"/>
    <cellStyle name="Calculation" xfId="3314" builtinId="22" hidden="1" customBuiltin="1"/>
    <cellStyle name="Calculation" xfId="9262" builtinId="22" hidden="1" customBuiltin="1"/>
    <cellStyle name="Calculation" xfId="2168" builtinId="22" hidden="1" customBuiltin="1"/>
    <cellStyle name="Calculation" xfId="7619" builtinId="22" hidden="1" customBuiltin="1"/>
    <cellStyle name="Calculation" xfId="10147" builtinId="22" hidden="1" customBuiltin="1"/>
    <cellStyle name="Calculation" xfId="9325" builtinId="22" hidden="1" customBuiltin="1"/>
    <cellStyle name="Calculation" xfId="11013" builtinId="22" hidden="1" customBuiltin="1"/>
    <cellStyle name="Calculation" xfId="11857" builtinId="22" hidden="1" customBuiltin="1"/>
    <cellStyle name="Calculation" xfId="15618" builtinId="22" hidden="1" customBuiltin="1"/>
    <cellStyle name="Calculation" xfId="15644" builtinId="22" hidden="1" customBuiltin="1"/>
    <cellStyle name="Calculation" xfId="15682" builtinId="22" hidden="1" customBuiltin="1"/>
    <cellStyle name="Calculation" xfId="15705" builtinId="22" hidden="1" customBuiltin="1"/>
    <cellStyle name="Calculation" xfId="15729" builtinId="22" hidden="1" customBuiltin="1"/>
    <cellStyle name="Calculation" xfId="15752" builtinId="22" hidden="1" customBuiltin="1"/>
    <cellStyle name="Calculation" xfId="15641" builtinId="22" hidden="1" customBuiltin="1"/>
    <cellStyle name="Calculation" xfId="11361" builtinId="22" hidden="1" customBuiltin="1"/>
    <cellStyle name="Calculation" xfId="11989" builtinId="22" hidden="1" customBuiltin="1"/>
    <cellStyle name="Calculation" xfId="7399" builtinId="22" hidden="1" customBuiltin="1"/>
    <cellStyle name="Calculation" xfId="19455" builtinId="22" hidden="1" customBuiltin="1"/>
    <cellStyle name="Calculation" xfId="17503" builtinId="22" hidden="1" customBuiltin="1"/>
    <cellStyle name="Calculation" xfId="15070" builtinId="22" hidden="1" customBuiltin="1"/>
    <cellStyle name="Calculation" xfId="15078" builtinId="22" hidden="1" customBuiltin="1"/>
    <cellStyle name="Calculation" xfId="15109" builtinId="22" hidden="1" customBuiltin="1"/>
    <cellStyle name="Calculation" xfId="15151" builtinId="22" hidden="1" customBuiltin="1"/>
    <cellStyle name="Calculation" xfId="15175" builtinId="22" hidden="1" customBuiltin="1"/>
    <cellStyle name="Calculation" xfId="15198" builtinId="22" hidden="1" customBuiltin="1"/>
    <cellStyle name="Calculation" xfId="14961" builtinId="22" hidden="1" customBuiltin="1"/>
    <cellStyle name="Calculation" xfId="15242" builtinId="22" hidden="1" customBuiltin="1"/>
    <cellStyle name="Calculation" xfId="15270" builtinId="22" hidden="1" customBuiltin="1"/>
    <cellStyle name="Calculation" xfId="15302" builtinId="22" hidden="1" customBuiltin="1"/>
    <cellStyle name="Calculation" xfId="15333" builtinId="22" hidden="1" customBuiltin="1"/>
    <cellStyle name="Calculation" xfId="14915" builtinId="22" hidden="1" customBuiltin="1"/>
    <cellStyle name="Calculation" xfId="14939" builtinId="22" hidden="1" customBuiltin="1"/>
    <cellStyle name="Calculation" xfId="14832" builtinId="22" hidden="1" customBuiltin="1"/>
    <cellStyle name="Calculation" xfId="14974" builtinId="22" hidden="1" customBuiltin="1"/>
    <cellStyle name="Calculation" xfId="15003" builtinId="22" hidden="1" customBuiltin="1"/>
    <cellStyle name="Calculation" xfId="15038" builtinId="22" hidden="1" customBuiltin="1"/>
    <cellStyle name="Calculation" xfId="14840" builtinId="22" hidden="1" customBuiltin="1"/>
    <cellStyle name="Calculation" xfId="14864" builtinId="22" hidden="1" customBuiltin="1"/>
    <cellStyle name="Calculation" xfId="14439" builtinId="22" hidden="1" customBuiltin="1"/>
    <cellStyle name="Calculation" xfId="14397" builtinId="22" hidden="1" customBuiltin="1"/>
    <cellStyle name="Calculation" xfId="14891" builtinId="22" hidden="1" customBuiltin="1"/>
    <cellStyle name="Calculation" xfId="15637" builtinId="22" hidden="1" customBuiltin="1"/>
    <cellStyle name="Calculation" xfId="21563" builtinId="22" hidden="1" customBuiltin="1"/>
    <cellStyle name="Calculation" xfId="23922" builtinId="22" hidden="1" customBuiltin="1"/>
    <cellStyle name="Calculation" xfId="25941" builtinId="22" hidden="1" customBuiltin="1"/>
    <cellStyle name="Calculation" xfId="25501" builtinId="22" hidden="1" customBuiltin="1"/>
    <cellStyle name="Calculation" xfId="21838" builtinId="22" hidden="1" customBuiltin="1"/>
    <cellStyle name="Calculation" xfId="27108" builtinId="22" hidden="1" customBuiltin="1"/>
    <cellStyle name="Calculation" xfId="23275" builtinId="22" hidden="1" customBuiltin="1"/>
    <cellStyle name="Calculation" xfId="5023" builtinId="22" hidden="1" customBuiltin="1"/>
    <cellStyle name="Calculation" xfId="21886" builtinId="22" hidden="1" customBuiltin="1"/>
    <cellStyle name="Calculation" xfId="24401" builtinId="22" hidden="1" customBuiltin="1"/>
    <cellStyle name="Calculation" xfId="12897" builtinId="22" hidden="1" customBuiltin="1"/>
    <cellStyle name="Calculation" xfId="16634" builtinId="22" hidden="1" customBuiltin="1"/>
    <cellStyle name="Calculation" xfId="16664" builtinId="22" hidden="1" customBuiltin="1"/>
    <cellStyle name="Calculation" xfId="16691" builtinId="22" hidden="1" customBuiltin="1"/>
    <cellStyle name="Calculation" xfId="16695" builtinId="22" hidden="1" customBuiltin="1"/>
    <cellStyle name="Calculation" xfId="16672" builtinId="22" hidden="1" customBuiltin="1"/>
    <cellStyle name="Calculation" xfId="16601" builtinId="22" hidden="1" customBuiltin="1"/>
    <cellStyle name="Calculation" xfId="15102" builtinId="22" hidden="1" customBuiltin="1"/>
    <cellStyle name="Calculation" xfId="13032" builtinId="22" hidden="1" customBuiltin="1"/>
    <cellStyle name="Calculation" xfId="21000" builtinId="22" hidden="1" customBuiltin="1"/>
    <cellStyle name="Calculation" xfId="253" builtinId="22" hidden="1" customBuiltin="1"/>
    <cellStyle name="Calculation" xfId="20445" builtinId="22" hidden="1" customBuiltin="1"/>
    <cellStyle name="Calculation" xfId="15904" builtinId="22" hidden="1" customBuiltin="1"/>
    <cellStyle name="Calculation" xfId="16095" builtinId="22" hidden="1" customBuiltin="1"/>
    <cellStyle name="Calculation" xfId="16125" builtinId="22" hidden="1" customBuiltin="1"/>
    <cellStyle name="Calculation" xfId="16156" builtinId="22" hidden="1" customBuiltin="1"/>
    <cellStyle name="Calculation" xfId="16160" builtinId="22" hidden="1" customBuiltin="1"/>
    <cellStyle name="Calculation" xfId="16133" builtinId="22" hidden="1" customBuiltin="1"/>
    <cellStyle name="Calculation" xfId="16163" builtinId="22" hidden="1" customBuiltin="1"/>
    <cellStyle name="Calculation" xfId="16208" builtinId="22" hidden="1" customBuiltin="1"/>
    <cellStyle name="Calculation" xfId="16231" builtinId="22" hidden="1" customBuiltin="1"/>
    <cellStyle name="Calculation" xfId="16257" builtinId="22" hidden="1" customBuiltin="1"/>
    <cellStyle name="Calculation" xfId="16018" builtinId="22" hidden="1" customBuiltin="1"/>
    <cellStyle name="Calculation" xfId="14762" builtinId="22" hidden="1" customBuiltin="1"/>
    <cellStyle name="Calculation" xfId="15911" builtinId="22" hidden="1" customBuiltin="1"/>
    <cellStyle name="Calculation" xfId="15932" builtinId="22" hidden="1" customBuiltin="1"/>
    <cellStyle name="Calculation" xfId="15955" builtinId="22" hidden="1" customBuiltin="1"/>
    <cellStyle name="Calculation" xfId="15976" builtinId="22" hidden="1" customBuiltin="1"/>
    <cellStyle name="Calculation" xfId="15997" builtinId="22" hidden="1" customBuiltin="1"/>
    <cellStyle name="Calculation" xfId="14593" builtinId="22" hidden="1" customBuiltin="1"/>
    <cellStyle name="Calculation" xfId="14739" builtinId="22" hidden="1" customBuiltin="1"/>
    <cellStyle name="Calculation" xfId="14584" builtinId="22" hidden="1" customBuiltin="1"/>
    <cellStyle name="Calculation" xfId="14735" builtinId="22" hidden="1" customBuiltin="1"/>
    <cellStyle name="Calculation" xfId="14700" builtinId="22" hidden="1" customBuiltin="1"/>
    <cellStyle name="Calculation" xfId="16573" builtinId="22" hidden="1" customBuiltin="1"/>
    <cellStyle name="Calculation" xfId="2514" builtinId="22" hidden="1" customBuiltin="1"/>
    <cellStyle name="Calculation" xfId="7123" builtinId="22" hidden="1" customBuiltin="1"/>
    <cellStyle name="Calculation" xfId="10500" builtinId="22" hidden="1" customBuiltin="1"/>
    <cellStyle name="Calculation" xfId="9734" builtinId="22" hidden="1" customBuiltin="1"/>
    <cellStyle name="Calculation" xfId="2774" builtinId="22" hidden="1" customBuiltin="1"/>
    <cellStyle name="Calculation" xfId="5246" builtinId="22" hidden="1" customBuiltin="1"/>
    <cellStyle name="Calculation" xfId="6642" builtinId="22" hidden="1" customBuiltin="1"/>
    <cellStyle name="Calculation" xfId="3517" builtinId="22" hidden="1" customBuiltin="1"/>
    <cellStyle name="Calculation" xfId="2777" builtinId="22" hidden="1" customBuiltin="1"/>
    <cellStyle name="Calculation" xfId="8620" builtinId="22" hidden="1" customBuiltin="1"/>
    <cellStyle name="Calculation" xfId="13561" builtinId="22" hidden="1" customBuiltin="1"/>
    <cellStyle name="Calculation" xfId="4427" builtinId="22" hidden="1" customBuiltin="1"/>
    <cellStyle name="Calculation" xfId="5328" builtinId="22" hidden="1" customBuiltin="1"/>
    <cellStyle name="Calculation" xfId="5838" builtinId="22" hidden="1" customBuiltin="1"/>
    <cellStyle name="Calculation" xfId="6166" builtinId="22" hidden="1" customBuiltin="1"/>
    <cellStyle name="Calculation" xfId="11769" builtinId="22" hidden="1" customBuiltin="1"/>
    <cellStyle name="Calculation" xfId="4456" builtinId="22" hidden="1" customBuiltin="1"/>
    <cellStyle name="Calculation" xfId="16029" builtinId="22" hidden="1" customBuiltin="1"/>
    <cellStyle name="Calculation" xfId="13781" builtinId="22" hidden="1" customBuiltin="1"/>
    <cellStyle name="Calculation" xfId="12526" builtinId="22" hidden="1" customBuiltin="1"/>
    <cellStyle name="Calculation" xfId="28266" builtinId="22" hidden="1" customBuiltin="1"/>
    <cellStyle name="Calculation" xfId="1232" builtinId="22" hidden="1" customBuiltin="1"/>
    <cellStyle name="Calculation" xfId="5082" builtinId="22" hidden="1" customBuiltin="1"/>
    <cellStyle name="Calculation" xfId="5772" builtinId="22" hidden="1" customBuiltin="1"/>
    <cellStyle name="Calculation" xfId="4924" builtinId="22" hidden="1" customBuiltin="1"/>
    <cellStyle name="Calculation" xfId="14186" builtinId="22" hidden="1" customBuiltin="1"/>
    <cellStyle name="Calculation" xfId="7686" builtinId="22" hidden="1" customBuiltin="1"/>
    <cellStyle name="Calculation" xfId="5650" builtinId="22" hidden="1" customBuiltin="1"/>
    <cellStyle name="Calculation" xfId="14569" builtinId="22" hidden="1" customBuiltin="1"/>
    <cellStyle name="Calculation" xfId="14030" builtinId="22" hidden="1" customBuiltin="1"/>
    <cellStyle name="Calculation" xfId="7552" builtinId="22" hidden="1" customBuiltin="1"/>
    <cellStyle name="Calculation" xfId="14549" builtinId="22" hidden="1" customBuiltin="1"/>
    <cellStyle name="Calculation" xfId="5585" builtinId="22" hidden="1" customBuiltin="1"/>
    <cellStyle name="Calculation" xfId="14259" builtinId="22" hidden="1" customBuiltin="1"/>
    <cellStyle name="Calculation" xfId="10964" builtinId="22" hidden="1" customBuiltin="1"/>
    <cellStyle name="Calculation" xfId="13991" builtinId="22" hidden="1" customBuiltin="1"/>
    <cellStyle name="Calculation" xfId="5738" builtinId="22" hidden="1" customBuiltin="1"/>
    <cellStyle name="Calculation" xfId="4444" builtinId="22" hidden="1" customBuiltin="1"/>
    <cellStyle name="Calculation" xfId="16781" builtinId="22" hidden="1" customBuiltin="1"/>
    <cellStyle name="Calculation" xfId="16811" builtinId="22" hidden="1" customBuiltin="1"/>
    <cellStyle name="Calculation" xfId="16759" builtinId="22" hidden="1" customBuiltin="1"/>
    <cellStyle name="Calculation" xfId="16736" builtinId="22" hidden="1" customBuiltin="1"/>
    <cellStyle name="Calculation" xfId="16942" builtinId="22" hidden="1" customBuiltin="1"/>
    <cellStyle name="Calculation" xfId="8088" builtinId="22" hidden="1" customBuiltin="1"/>
    <cellStyle name="Calculation" xfId="27405" builtinId="22" hidden="1" customBuiltin="1"/>
    <cellStyle name="Calculation" xfId="20733" builtinId="22" hidden="1" customBuiltin="1"/>
    <cellStyle name="Calculation" xfId="22771" builtinId="22" hidden="1" customBuiltin="1"/>
    <cellStyle name="Calculation" xfId="22332" builtinId="22" hidden="1" customBuiltin="1"/>
    <cellStyle name="Calculation" xfId="24909" builtinId="22" hidden="1" customBuiltin="1"/>
    <cellStyle name="Calculation" xfId="24067" builtinId="22" hidden="1" customBuiltin="1"/>
    <cellStyle name="Calculation" xfId="26228" builtinId="22" hidden="1" customBuiltin="1"/>
    <cellStyle name="Calculation" xfId="19158" builtinId="22" hidden="1" customBuiltin="1"/>
    <cellStyle name="Calculation" xfId="24970" builtinId="22" hidden="1" customBuiltin="1"/>
    <cellStyle name="Calculation" xfId="21277" builtinId="22" hidden="1" customBuiltin="1"/>
    <cellStyle name="Calculation" xfId="15367" builtinId="22" hidden="1" customBuiltin="1"/>
    <cellStyle name="Calculation" xfId="17689" builtinId="22" hidden="1" customBuiltin="1"/>
    <cellStyle name="Calculation" xfId="17718" builtinId="22" hidden="1" customBuiltin="1"/>
    <cellStyle name="Calculation" xfId="17722" builtinId="22" hidden="1" customBuiltin="1"/>
    <cellStyle name="Calculation" xfId="17697" builtinId="22" hidden="1" customBuiltin="1"/>
    <cellStyle name="Calculation" xfId="17725" builtinId="22" hidden="1" customBuiltin="1"/>
    <cellStyle name="Calculation" xfId="17659" builtinId="22" hidden="1" customBuiltin="1"/>
    <cellStyle name="Calculation" xfId="5360" builtinId="22" hidden="1" customBuiltin="1"/>
    <cellStyle name="Calculation" xfId="15580" builtinId="22" hidden="1" customBuiltin="1"/>
    <cellStyle name="Calculation" xfId="13170" builtinId="22" hidden="1" customBuiltin="1"/>
    <cellStyle name="Calculation" xfId="6169" builtinId="22" hidden="1" customBuiltin="1"/>
    <cellStyle name="Calculation" xfId="27830" builtinId="22" hidden="1" customBuiltin="1"/>
    <cellStyle name="Calculation" xfId="14878" builtinId="22" hidden="1" customBuiltin="1"/>
    <cellStyle name="Calculation" xfId="14211" builtinId="22" hidden="1" customBuiltin="1"/>
    <cellStyle name="Calculation" xfId="14904" builtinId="22" hidden="1" customBuiltin="1"/>
    <cellStyle name="Calculation" xfId="17170" builtinId="22" hidden="1" customBuiltin="1"/>
    <cellStyle name="Calculation" xfId="17195" builtinId="22" hidden="1" customBuiltin="1"/>
    <cellStyle name="Calculation" xfId="17222" builtinId="22" hidden="1" customBuiltin="1"/>
    <cellStyle name="Calculation" xfId="17249" builtinId="22" hidden="1" customBuiltin="1"/>
    <cellStyle name="Calculation" xfId="17274" builtinId="22" hidden="1" customBuiltin="1"/>
    <cellStyle name="Calculation" xfId="17161" builtinId="22" hidden="1" customBuiltin="1"/>
    <cellStyle name="Calculation" xfId="17314" builtinId="22" hidden="1" customBuiltin="1"/>
    <cellStyle name="Calculation" xfId="17346" builtinId="22" hidden="1" customBuiltin="1"/>
    <cellStyle name="Calculation" xfId="11388" builtinId="22" hidden="1" customBuiltin="1"/>
    <cellStyle name="Calculation" xfId="11843" builtinId="22" hidden="1" customBuiltin="1"/>
    <cellStyle name="Calculation" xfId="5503" builtinId="22" hidden="1" customBuiltin="1"/>
    <cellStyle name="Calculation" xfId="5052" builtinId="22" hidden="1" customBuiltin="1"/>
    <cellStyle name="Calculation" xfId="14473" builtinId="22" hidden="1" customBuiltin="1"/>
    <cellStyle name="Calculation" xfId="5832" builtinId="22" hidden="1" customBuiltin="1"/>
    <cellStyle name="Calculation" xfId="7918" builtinId="22" hidden="1" customBuiltin="1"/>
    <cellStyle name="Calculation" xfId="10787" builtinId="22" hidden="1" customBuiltin="1"/>
    <cellStyle name="Calculation" xfId="4131" builtinId="22" hidden="1" customBuiltin="1"/>
    <cellStyle name="Calculation" xfId="6136" builtinId="22" hidden="1" customBuiltin="1"/>
    <cellStyle name="Calculation" xfId="17627" builtinId="22" hidden="1" customBuiltin="1"/>
    <cellStyle name="Calculation" xfId="11038" builtinId="22" hidden="1" customBuiltin="1"/>
    <cellStyle name="Calculation" xfId="1426" builtinId="22" hidden="1" customBuiltin="1"/>
    <cellStyle name="Calculation" xfId="3910" builtinId="22" hidden="1" customBuiltin="1"/>
    <cellStyle name="Calculation" xfId="3208" builtinId="22" hidden="1" customBuiltin="1"/>
    <cellStyle name="Calculation" xfId="9105" builtinId="22" hidden="1" customBuiltin="1"/>
    <cellStyle name="Calculation" xfId="7320" builtinId="22" hidden="1" customBuiltin="1"/>
    <cellStyle name="Calculation" xfId="5640" builtinId="22" hidden="1" customBuiltin="1"/>
    <cellStyle name="Calculation" xfId="9967" builtinId="22" hidden="1" customBuiltin="1"/>
    <cellStyle name="Calculation" xfId="9169" builtinId="22" hidden="1" customBuiltin="1"/>
    <cellStyle name="Calculation" xfId="16392" builtinId="22" hidden="1" customBuiltin="1"/>
    <cellStyle name="Calculation" xfId="18597" builtinId="22" hidden="1" customBuiltin="1"/>
    <cellStyle name="Calculation" xfId="18624" builtinId="22" hidden="1" customBuiltin="1"/>
    <cellStyle name="Calculation" xfId="18382" builtinId="22" hidden="1" customBuiltin="1"/>
    <cellStyle name="Calculation" xfId="18671" builtinId="22" hidden="1" customBuiltin="1"/>
    <cellStyle name="Calculation" xfId="18701" builtinId="22" hidden="1" customBuiltin="1"/>
    <cellStyle name="Calculation" xfId="18572" builtinId="22" hidden="1" customBuiltin="1"/>
    <cellStyle name="Calculation" xfId="6393" builtinId="22" hidden="1" customBuiltin="1"/>
    <cellStyle name="Calculation" xfId="16508" builtinId="22" hidden="1" customBuiltin="1"/>
    <cellStyle name="Calculation" xfId="15106" builtinId="22" hidden="1" customBuiltin="1"/>
    <cellStyle name="Calculation" xfId="5674" builtinId="22" hidden="1" customBuiltin="1"/>
    <cellStyle name="Calculation" xfId="11595" builtinId="22" hidden="1" customBuiltin="1"/>
    <cellStyle name="Calculation" xfId="18046" builtinId="22" hidden="1" customBuiltin="1"/>
    <cellStyle name="Calculation" xfId="18096" builtinId="22" hidden="1" customBuiltin="1"/>
    <cellStyle name="Calculation" xfId="18120" builtinId="22" hidden="1" customBuiltin="1"/>
    <cellStyle name="Calculation" xfId="17092" builtinId="22" hidden="1" customBuiltin="1"/>
    <cellStyle name="Calculation" xfId="11479" builtinId="22" hidden="1" customBuiltin="1"/>
    <cellStyle name="Calculation" xfId="12588" builtinId="22" hidden="1" customBuiltin="1"/>
    <cellStyle name="Calculation" xfId="17096" builtinId="22" hidden="1" customBuiltin="1"/>
    <cellStyle name="Calculation" xfId="17074" builtinId="22" hidden="1" customBuiltin="1"/>
    <cellStyle name="Calculation" xfId="17114" builtinId="22" hidden="1" customBuiltin="1"/>
    <cellStyle name="Calculation" xfId="18273" builtinId="22" hidden="1" customBuiltin="1"/>
    <cellStyle name="Calculation" xfId="18294" builtinId="22" hidden="1" customBuiltin="1"/>
    <cellStyle name="Calculation" xfId="17943" builtinId="22" hidden="1" customBuiltin="1"/>
    <cellStyle name="Calculation" xfId="18002" builtinId="22" hidden="1" customBuiltin="1"/>
    <cellStyle name="Calculation" xfId="18006" builtinId="22" hidden="1" customBuiltin="1"/>
    <cellStyle name="Calculation" xfId="17982" builtinId="22" hidden="1" customBuiltin="1"/>
    <cellStyle name="Calculation" xfId="18009" builtinId="22" hidden="1" customBuiltin="1"/>
    <cellStyle name="Calculation" xfId="17843" builtinId="22" hidden="1" customBuiltin="1"/>
    <cellStyle name="Calculation" xfId="17882" builtinId="22" hidden="1" customBuiltin="1"/>
    <cellStyle name="Calculation" xfId="17815" builtinId="22" hidden="1" customBuiltin="1"/>
    <cellStyle name="Calculation" xfId="17791" builtinId="22" hidden="1" customBuiltin="1"/>
    <cellStyle name="Calculation" xfId="17911" builtinId="22" hidden="1" customBuiltin="1"/>
    <cellStyle name="Calculation" xfId="18529" builtinId="22" hidden="1" customBuiltin="1"/>
    <cellStyle name="Calculation" xfId="24431" builtinId="22" hidden="1" customBuiltin="1"/>
    <cellStyle name="Calculation" xfId="26695" builtinId="22" hidden="1" customBuiltin="1"/>
    <cellStyle name="Calculation" xfId="25708" builtinId="22" hidden="1" customBuiltin="1"/>
    <cellStyle name="Calculation" xfId="25344" builtinId="22" hidden="1" customBuiltin="1"/>
    <cellStyle name="Calculation" xfId="21759" builtinId="22" hidden="1" customBuiltin="1"/>
    <cellStyle name="Calculation" xfId="20968" builtinId="22" hidden="1" customBuiltin="1"/>
    <cellStyle name="Calculation" xfId="23050" builtinId="22" hidden="1" customBuiltin="1"/>
    <cellStyle name="Calculation" xfId="10823" builtinId="22" hidden="1" customBuiltin="1"/>
    <cellStyle name="Calculation" xfId="21794" builtinId="22" hidden="1" customBuiltin="1"/>
    <cellStyle name="Calculation" xfId="14599" builtinId="22" hidden="1" customBuiltin="1"/>
    <cellStyle name="Calculation" xfId="10820" builtinId="22" hidden="1" customBuiltin="1"/>
    <cellStyle name="Calculation" xfId="4087" builtinId="22" hidden="1" customBuiltin="1"/>
    <cellStyle name="Calculation" xfId="17255" builtinId="22" hidden="1" customBuiltin="1"/>
    <cellStyle name="Calculation" xfId="18578" builtinId="22" hidden="1" customBuiltin="1"/>
    <cellStyle name="Calculation" xfId="4187" builtinId="22" hidden="1" customBuiltin="1"/>
    <cellStyle name="Calculation" xfId="17586" builtinId="22" hidden="1" customBuiltin="1"/>
    <cellStyle name="Calculation" xfId="18072" builtinId="22" hidden="1" customBuiltin="1"/>
    <cellStyle name="Calculation" xfId="14617" builtinId="22" hidden="1" customBuiltin="1"/>
    <cellStyle name="Calculation" xfId="16059" builtinId="22" hidden="1" customBuiltin="1"/>
    <cellStyle name="Calculation" xfId="13869" builtinId="22" hidden="1" customBuiltin="1"/>
    <cellStyle name="Calculation" xfId="12697" builtinId="22" hidden="1" customBuiltin="1"/>
    <cellStyle name="Calculation" xfId="19015" builtinId="22" hidden="1" customBuiltin="1"/>
    <cellStyle name="Calculation" xfId="19046" builtinId="22" hidden="1" customBuiltin="1"/>
    <cellStyle name="Calculation" xfId="19074" builtinId="22" hidden="1" customBuiltin="1"/>
    <cellStyle name="Calculation" xfId="19078" builtinId="22" hidden="1" customBuiltin="1"/>
    <cellStyle name="Calculation" xfId="19054" builtinId="22" hidden="1" customBuiltin="1"/>
    <cellStyle name="Calculation" xfId="19081" builtinId="22" hidden="1" customBuiltin="1"/>
    <cellStyle name="Calculation" xfId="19119" builtinId="22" hidden="1" customBuiltin="1"/>
    <cellStyle name="Calculation" xfId="19142" builtinId="22" hidden="1" customBuiltin="1"/>
    <cellStyle name="Calculation" xfId="19189" builtinId="22" hidden="1" customBuiltin="1"/>
    <cellStyle name="Calculation" xfId="5595" builtinId="22" hidden="1" customBuiltin="1"/>
    <cellStyle name="Calculation" xfId="18836" builtinId="22" hidden="1" customBuiltin="1"/>
    <cellStyle name="Calculation" xfId="18887" builtinId="22" hidden="1" customBuiltin="1"/>
    <cellStyle name="Calculation" xfId="18916" builtinId="22" hidden="1" customBuiltin="1"/>
    <cellStyle name="Calculation" xfId="18954" builtinId="22" hidden="1" customBuiltin="1"/>
    <cellStyle name="Calculation" xfId="18983" builtinId="22" hidden="1" customBuiltin="1"/>
    <cellStyle name="Calculation" xfId="18795" builtinId="22" hidden="1" customBuiltin="1"/>
    <cellStyle name="Calculation" xfId="18771" builtinId="22" hidden="1" customBuiltin="1"/>
    <cellStyle name="Calculation" xfId="18791" builtinId="22" hidden="1" customBuiltin="1"/>
    <cellStyle name="Calculation" xfId="18763" builtinId="22" hidden="1" customBuiltin="1"/>
    <cellStyle name="Calculation" xfId="18798" builtinId="22" hidden="1" customBuiltin="1"/>
    <cellStyle name="Calculation" xfId="18607" builtinId="22" hidden="1" customBuiltin="1"/>
    <cellStyle name="Calculation" xfId="8643" builtinId="22" hidden="1" customBuiltin="1"/>
    <cellStyle name="Calculation" xfId="7664" builtinId="22" hidden="1" customBuiltin="1"/>
    <cellStyle name="Calculation" xfId="10335" builtinId="22" hidden="1" customBuiltin="1"/>
    <cellStyle name="Calculation" xfId="8464" builtinId="22" hidden="1" customBuiltin="1"/>
    <cellStyle name="Calculation" xfId="2655" builtinId="22" hidden="1" customBuiltin="1"/>
    <cellStyle name="Calculation" xfId="1773" builtinId="22" hidden="1" customBuiltin="1"/>
    <cellStyle name="Calculation" xfId="6463" builtinId="22" hidden="1" customBuiltin="1"/>
    <cellStyle name="Calculation" xfId="3396" builtinId="22" hidden="1" customBuiltin="1"/>
    <cellStyle name="Calculation" xfId="2714" builtinId="22" hidden="1" customBuiltin="1"/>
    <cellStyle name="Calculation" xfId="17449" builtinId="22" hidden="1" customBuiltin="1"/>
    <cellStyle name="Calculation" xfId="20454" builtinId="22" hidden="1" customBuiltin="1"/>
    <cellStyle name="Calculation" xfId="20479" builtinId="22" hidden="1" customBuiltin="1"/>
    <cellStyle name="Calculation" xfId="20505" builtinId="22" hidden="1" customBuiltin="1"/>
    <cellStyle name="Calculation" xfId="20532" builtinId="22" hidden="1" customBuiltin="1"/>
    <cellStyle name="Calculation" xfId="20557" builtinId="22" hidden="1" customBuiltin="1"/>
    <cellStyle name="Calculation" xfId="20597" builtinId="22" hidden="1" customBuiltin="1"/>
    <cellStyle name="Calculation" xfId="20628" builtinId="22" hidden="1" customBuiltin="1"/>
    <cellStyle name="Calculation" xfId="20663" builtinId="22" hidden="1" customBuiltin="1"/>
    <cellStyle name="Calculation" xfId="20695" builtinId="22" hidden="1" customBuiltin="1"/>
    <cellStyle name="Calculation" xfId="20726" builtinId="22" hidden="1" customBuiltin="1"/>
    <cellStyle name="Calculation" xfId="20730" builtinId="22" hidden="1" customBuiltin="1"/>
    <cellStyle name="Calculation" xfId="19525" builtinId="22" hidden="1" customBuiltin="1"/>
    <cellStyle name="Calculation" xfId="19574" builtinId="22" hidden="1" customBuiltin="1"/>
    <cellStyle name="Calculation" xfId="19610" builtinId="22" hidden="1" customBuiltin="1"/>
    <cellStyle name="Calculation" xfId="19644" builtinId="22" hidden="1" customBuiltin="1"/>
    <cellStyle name="Calculation" xfId="19684" builtinId="22" hidden="1" customBuiltin="1"/>
    <cellStyle name="Calculation" xfId="19729" builtinId="22" hidden="1" customBuiltin="1"/>
    <cellStyle name="Calculation" xfId="19762" builtinId="22" hidden="1" customBuiltin="1"/>
    <cellStyle name="Calculation" xfId="19797" builtinId="22" hidden="1" customBuiltin="1"/>
    <cellStyle name="Calculation" xfId="19860" builtinId="22" hidden="1" customBuiltin="1"/>
    <cellStyle name="Calculation" xfId="19864" builtinId="22" hidden="1" customBuiltin="1"/>
    <cellStyle name="Calculation" xfId="19420" builtinId="22" hidden="1" customBuiltin="1"/>
    <cellStyle name="Calculation" xfId="19488" builtinId="22" hidden="1" customBuiltin="1"/>
    <cellStyle name="Calculation" xfId="19518" builtinId="22" hidden="1" customBuiltin="1"/>
    <cellStyle name="Calculation" xfId="19522" builtinId="22" hidden="1" customBuiltin="1"/>
    <cellStyle name="Calculation" xfId="19496" builtinId="22" hidden="1" customBuiltin="1"/>
    <cellStyle name="Calculation" xfId="19324" builtinId="22" hidden="1" customBuiltin="1"/>
    <cellStyle name="Calculation" xfId="14522" builtinId="22" hidden="1" customBuiltin="1"/>
    <cellStyle name="Calculation" xfId="19289" builtinId="22" hidden="1" customBuiltin="1"/>
    <cellStyle name="Calculation" xfId="19252" builtinId="22" hidden="1" customBuiltin="1"/>
    <cellStyle name="Calculation" xfId="19387" builtinId="22" hidden="1" customBuiltin="1"/>
    <cellStyle name="Calculation" xfId="20256" builtinId="22" hidden="1" customBuiltin="1"/>
    <cellStyle name="Calculation" xfId="21254" builtinId="22" hidden="1" customBuiltin="1"/>
    <cellStyle name="Calculation" xfId="23461" builtinId="22" hidden="1" customBuiltin="1"/>
    <cellStyle name="Calculation" xfId="22505" builtinId="22" hidden="1" customBuiltin="1"/>
    <cellStyle name="Calculation" xfId="22171" builtinId="22" hidden="1" customBuiltin="1"/>
    <cellStyle name="Calculation" xfId="26552" builtinId="22" hidden="1" customBuiltin="1"/>
    <cellStyle name="Calculation" xfId="26887" builtinId="22" hidden="1" customBuiltin="1"/>
    <cellStyle name="Calculation" xfId="25915" builtinId="22" hidden="1" customBuiltin="1"/>
    <cellStyle name="Calculation" xfId="25564" builtinId="22" hidden="1" customBuiltin="1"/>
    <cellStyle name="Calculation" xfId="18266" builtinId="22" hidden="1" customBuiltin="1"/>
    <cellStyle name="Calculation" xfId="1110" builtinId="22" hidden="1" customBuiltin="1"/>
    <cellStyle name="Calculation" xfId="1084" builtinId="22" hidden="1" customBuiltin="1"/>
    <cellStyle name="Calculation" xfId="1113" builtinId="22" hidden="1" customBuiltin="1"/>
    <cellStyle name="Calculation" xfId="1162" builtinId="22" hidden="1" customBuiltin="1"/>
    <cellStyle name="Calculation" xfId="1198" builtinId="22" hidden="1" customBuiltin="1"/>
    <cellStyle name="Calculation" xfId="1272" builtinId="22" hidden="1" customBuiltin="1"/>
    <cellStyle name="Calculation" xfId="1317" builtinId="22" hidden="1" customBuiltin="1"/>
    <cellStyle name="Calculation" xfId="1350" builtinId="22" hidden="1" customBuiltin="1"/>
    <cellStyle name="Calculation" xfId="1385" builtinId="22" hidden="1" customBuiltin="1"/>
    <cellStyle name="Calculation" xfId="1418" builtinId="22" hidden="1" customBuiltin="1"/>
    <cellStyle name="Calculation" xfId="1448" builtinId="22" hidden="1" customBuiltin="1"/>
    <cellStyle name="Calculation" xfId="481" builtinId="22" hidden="1" customBuiltin="1"/>
    <cellStyle name="Calculation" xfId="517" builtinId="22" hidden="1" customBuiltin="1"/>
    <cellStyle name="Calculation" xfId="553" builtinId="22" hidden="1" customBuiltin="1"/>
    <cellStyle name="Calculation" xfId="587" builtinId="22" hidden="1" customBuiltin="1"/>
    <cellStyle name="Calculation" xfId="436" builtinId="22" hidden="1" customBuiltin="1"/>
    <cellStyle name="Calculation" xfId="638" builtinId="22" hidden="1" customBuiltin="1"/>
    <cellStyle name="Calculation" xfId="672" builtinId="22" hidden="1" customBuiltin="1"/>
    <cellStyle name="Calculation" xfId="710" builtinId="22" hidden="1" customBuiltin="1"/>
    <cellStyle name="Calculation" xfId="779" builtinId="22" hidden="1" customBuiltin="1"/>
    <cellStyle name="Calculation" xfId="783" builtinId="22" hidden="1" customBuiltin="1"/>
    <cellStyle name="Calculation" xfId="216" builtinId="22" hidden="1" customBuiltin="1"/>
    <cellStyle name="Calculation" xfId="290" builtinId="22" hidden="1" customBuiltin="1"/>
    <cellStyle name="Calculation" xfId="324" builtinId="22" hidden="1" customBuiltin="1"/>
    <cellStyle name="Calculation" xfId="359" builtinId="22" hidden="1" customBuiltin="1"/>
    <cellStyle name="Calculation" xfId="447" builtinId="22" hidden="1" customBuiltin="1"/>
    <cellStyle name="Calculation" xfId="97" builtinId="22" hidden="1" customBuiltin="1"/>
    <cellStyle name="Calculation" xfId="139" builtinId="22" hidden="1" customBuiltin="1"/>
    <cellStyle name="Calculation" xfId="62" builtinId="22" hidden="1" customBuiltin="1"/>
    <cellStyle name="Calculation" xfId="13" builtinId="22" hidden="1" customBuiltin="1"/>
    <cellStyle name="Calculation" xfId="182" builtinId="22" hidden="1" customBuiltin="1"/>
    <cellStyle name="Calculation" xfId="1106" builtinId="22" hidden="1" customBuiltin="1"/>
    <cellStyle name="Calculation" xfId="2264" builtinId="22" hidden="1" customBuiltin="1"/>
    <cellStyle name="Calculation" xfId="6865" builtinId="22" hidden="1" customBuiltin="1"/>
    <cellStyle name="Calculation" xfId="3766" builtinId="22" hidden="1" customBuiltin="1"/>
    <cellStyle name="Calculation" xfId="3071" builtinId="22" hidden="1" customBuiltin="1"/>
    <cellStyle name="Calculation" xfId="11234" builtinId="22" hidden="1" customBuiltin="1"/>
    <cellStyle name="Calculation" xfId="8320" builtinId="22" hidden="1" customBuiltin="1"/>
    <cellStyle name="Calculation" xfId="10524" builtinId="22" hidden="1" customBuiltin="1"/>
    <cellStyle name="Calculation" xfId="9818" builtinId="22" hidden="1" customBuiltin="1"/>
    <cellStyle name="Calculation" xfId="5044" builtinId="22" hidden="1" customBuiltin="1"/>
    <cellStyle name="Calculation" xfId="27763" builtinId="22" hidden="1" customBuiltin="1"/>
    <cellStyle name="Calculation" xfId="27792" builtinId="22" hidden="1" customBuiltin="1"/>
    <cellStyle name="Calculation" xfId="27823" builtinId="22" hidden="1" customBuiltin="1"/>
    <cellStyle name="Calculation" xfId="27827" builtinId="22" hidden="1" customBuiltin="1"/>
    <cellStyle name="Calculation" xfId="27800" builtinId="22" hidden="1" customBuiltin="1"/>
    <cellStyle name="Calculation" xfId="27869" builtinId="22" hidden="1" customBuiltin="1"/>
    <cellStyle name="Calculation" xfId="27890" builtinId="22" hidden="1" customBuiltin="1"/>
    <cellStyle name="Calculation" xfId="27911" builtinId="22" hidden="1" customBuiltin="1"/>
    <cellStyle name="Calculation" xfId="27689" builtinId="22" hidden="1" customBuiltin="1"/>
    <cellStyle name="Calculation" xfId="27951" builtinId="22" hidden="1" customBuiltin="1"/>
    <cellStyle name="Calculation" xfId="27978" builtinId="22" hidden="1" customBuiltin="1"/>
    <cellStyle name="Calculation" xfId="28010" builtinId="22" hidden="1" customBuiltin="1"/>
    <cellStyle name="Calculation" xfId="28038" builtinId="22" hidden="1" customBuiltin="1"/>
    <cellStyle name="Calculation" xfId="28065" builtinId="22" hidden="1" customBuiltin="1"/>
    <cellStyle name="Calculation" xfId="28069" builtinId="22" hidden="1" customBuiltin="1"/>
    <cellStyle name="Calculation" xfId="28046" builtinId="22" hidden="1" customBuiltin="1"/>
    <cellStyle name="Calculation" xfId="28072" builtinId="22" hidden="1" customBuiltin="1"/>
    <cellStyle name="Calculation" xfId="28106" builtinId="22" hidden="1" customBuiltin="1"/>
    <cellStyle name="Calculation" xfId="28127" builtinId="22" hidden="1" customBuiltin="1"/>
    <cellStyle name="Calculation" xfId="28172" builtinId="22" hidden="1" customBuiltin="1"/>
    <cellStyle name="Calculation" xfId="28207" builtinId="22" hidden="1" customBuiltin="1"/>
    <cellStyle name="Calculation" xfId="28294" builtinId="22" hidden="1" customBuiltin="1"/>
    <cellStyle name="Calculation" xfId="28321" builtinId="22" hidden="1" customBuiltin="1"/>
    <cellStyle name="Calculation" xfId="28325" builtinId="22" hidden="1" customBuiltin="1"/>
    <cellStyle name="Calculation" xfId="28302" builtinId="22" hidden="1" customBuiltin="1"/>
    <cellStyle name="Calculation" xfId="28328" builtinId="22" hidden="1" customBuiltin="1"/>
    <cellStyle name="Calculation" xfId="28362" builtinId="22" hidden="1" customBuiltin="1"/>
    <cellStyle name="Calculation" xfId="28234" builtinId="22" hidden="1" customBuiltin="1"/>
    <cellStyle name="Calculation" xfId="24718" builtinId="22" hidden="1" customBuiltin="1"/>
    <cellStyle name="Calculation" xfId="19166" builtinId="22" hidden="1" customBuiltin="1"/>
    <cellStyle name="Calculation" xfId="2233" builtinId="22" hidden="1" customBuiltin="1"/>
    <cellStyle name="Calculation" xfId="16922" builtinId="22" hidden="1" customBuiltin="1"/>
    <cellStyle name="Calculation" xfId="16698" builtinId="22" hidden="1" customBuiltin="1"/>
    <cellStyle name="Calculation" xfId="27145" builtinId="22" hidden="1" customBuiltin="1"/>
    <cellStyle name="Calculation" xfId="27171" builtinId="22" hidden="1" customBuiltin="1"/>
    <cellStyle name="Calculation" xfId="27205" builtinId="22" hidden="1" customBuiltin="1"/>
    <cellStyle name="Calculation" xfId="27227" builtinId="22" hidden="1" customBuiltin="1"/>
    <cellStyle name="Calculation" xfId="27248" builtinId="22" hidden="1" customBuiltin="1"/>
    <cellStyle name="Calculation" xfId="27272" builtinId="22" hidden="1" customBuiltin="1"/>
    <cellStyle name="Calculation" xfId="27309" builtinId="22" hidden="1" customBuiltin="1"/>
    <cellStyle name="Calculation" xfId="27336" builtinId="22" hidden="1" customBuiltin="1"/>
    <cellStyle name="Calculation" xfId="27368" builtinId="22" hidden="1" customBuiltin="1"/>
    <cellStyle name="Calculation" xfId="27397" builtinId="22" hidden="1" customBuiltin="1"/>
    <cellStyle name="Calculation" xfId="27424" builtinId="22" hidden="1" customBuiltin="1"/>
    <cellStyle name="Calculation" xfId="27428" builtinId="22" hidden="1" customBuiltin="1"/>
    <cellStyle name="Calculation" xfId="27431" builtinId="22" hidden="1" customBuiltin="1"/>
    <cellStyle name="Calculation" xfId="27465" builtinId="22" hidden="1" customBuiltin="1"/>
    <cellStyle name="Calculation" xfId="27487" builtinId="22" hidden="1" customBuiltin="1"/>
    <cellStyle name="Calculation" xfId="27508" builtinId="22" hidden="1" customBuiltin="1"/>
    <cellStyle name="Calculation" xfId="27529" builtinId="22" hidden="1" customBuiltin="1"/>
    <cellStyle name="Calculation" xfId="26556" builtinId="22" hidden="1" customBuiltin="1"/>
    <cellStyle name="Calculation" xfId="26607" builtinId="22" hidden="1" customBuiltin="1"/>
    <cellStyle name="Calculation" xfId="26586" builtinId="22" hidden="1" customBuiltin="1"/>
    <cellStyle name="Calculation" xfId="26624" builtinId="22" hidden="1" customBuiltin="1"/>
    <cellStyle name="Calculation" xfId="27582" builtinId="22" hidden="1" customBuiltin="1"/>
    <cellStyle name="Calculation" xfId="27603" builtinId="22" hidden="1" customBuiltin="1"/>
    <cellStyle name="Calculation" xfId="27626" builtinId="22" hidden="1" customBuiltin="1"/>
    <cellStyle name="Calculation" xfId="27647" builtinId="22" hidden="1" customBuiltin="1"/>
    <cellStyle name="Calculation" xfId="27668" builtinId="22" hidden="1" customBuiltin="1"/>
    <cellStyle name="Calculation" xfId="27575" builtinId="22" hidden="1" customBuiltin="1"/>
    <cellStyle name="Calculation" xfId="27700" builtinId="22" hidden="1" customBuiltin="1"/>
    <cellStyle name="Calculation" xfId="26603" builtinId="22" hidden="1" customBuiltin="1"/>
    <cellStyle name="Calculation" xfId="24845" builtinId="22" hidden="1" customBuiltin="1"/>
    <cellStyle name="Calculation" xfId="21862" builtinId="22" hidden="1" customBuiltin="1"/>
    <cellStyle name="Calculation" xfId="5042" builtinId="22" hidden="1" customBuiltin="1"/>
    <cellStyle name="Calculation" xfId="14766" builtinId="22" hidden="1" customBuiltin="1"/>
    <cellStyle name="Calculation" xfId="14065" builtinId="22" hidden="1" customBuiltin="1"/>
    <cellStyle name="Calculation" xfId="11335" builtinId="22" hidden="1" customBuiltin="1"/>
    <cellStyle name="Calculation" xfId="14180" builtinId="22" hidden="1" customBuiltin="1"/>
    <cellStyle name="Calculation" xfId="7916" builtinId="22" hidden="1" customBuiltin="1"/>
    <cellStyle name="Calculation" xfId="14764" builtinId="22" hidden="1" customBuiltin="1"/>
    <cellStyle name="Calculation" xfId="4701" builtinId="22" hidden="1" customBuiltin="1"/>
    <cellStyle name="Calculation" xfId="14690" builtinId="22" hidden="1" customBuiltin="1"/>
    <cellStyle name="Calculation" xfId="14757" builtinId="22" hidden="1" customBuiltin="1"/>
    <cellStyle name="Calculation" xfId="21797" builtinId="22" hidden="1" customBuiltin="1"/>
    <cellStyle name="Calculation" xfId="21651" builtinId="22" hidden="1" customBuiltin="1"/>
    <cellStyle name="Calculation" xfId="25041" builtinId="22" hidden="1" customBuiltin="1"/>
    <cellStyle name="Calculation" xfId="24833" builtinId="22" hidden="1" customBuiltin="1"/>
    <cellStyle name="Calculation" xfId="25110" builtinId="22" hidden="1" customBuiltin="1"/>
    <cellStyle name="Calculation" xfId="25138" builtinId="22" hidden="1" customBuiltin="1"/>
    <cellStyle name="Calculation" xfId="25170" builtinId="22" hidden="1" customBuiltin="1"/>
    <cellStyle name="Calculation" xfId="25199" builtinId="22" hidden="1" customBuiltin="1"/>
    <cellStyle name="Calculation" xfId="25226" builtinId="22" hidden="1" customBuiltin="1"/>
    <cellStyle name="Calculation" xfId="25207" builtinId="22" hidden="1" customBuiltin="1"/>
    <cellStyle name="Calculation" xfId="25233" builtinId="22" hidden="1" customBuiltin="1"/>
    <cellStyle name="Calculation" xfId="25268" builtinId="22" hidden="1" customBuiltin="1"/>
    <cellStyle name="Calculation" xfId="25292" builtinId="22" hidden="1" customBuiltin="1"/>
    <cellStyle name="Calculation" xfId="25316" builtinId="22" hidden="1" customBuiltin="1"/>
    <cellStyle name="Calculation" xfId="25381" builtinId="22" hidden="1" customBuiltin="1"/>
    <cellStyle name="Calculation" xfId="25409" builtinId="22" hidden="1" customBuiltin="1"/>
    <cellStyle name="Calculation" xfId="25441" builtinId="22" hidden="1" customBuiltin="1"/>
    <cellStyle name="Calculation" xfId="25470" builtinId="22" hidden="1" customBuiltin="1"/>
    <cellStyle name="Calculation" xfId="25497" builtinId="22" hidden="1" customBuiltin="1"/>
    <cellStyle name="Calculation" xfId="25478" builtinId="22" hidden="1" customBuiltin="1"/>
    <cellStyle name="Calculation" xfId="25504" builtinId="22" hidden="1" customBuiltin="1"/>
    <cellStyle name="Calculation" xfId="25541" builtinId="22" hidden="1" customBuiltin="1"/>
    <cellStyle name="Calculation" xfId="25587" builtinId="22" hidden="1" customBuiltin="1"/>
    <cellStyle name="Calculation" xfId="25610" builtinId="22" hidden="1" customBuiltin="1"/>
    <cellStyle name="Calculation" xfId="20470" builtinId="22" hidden="1" customBuiltin="1"/>
    <cellStyle name="Calculation" xfId="14415" builtinId="22" hidden="1" customBuiltin="1"/>
    <cellStyle name="Calculation" xfId="16945" builtinId="22" hidden="1" customBuiltin="1"/>
    <cellStyle name="Calculation" xfId="14548" builtinId="22" hidden="1" customBuiltin="1"/>
    <cellStyle name="Calculation" xfId="14895" builtinId="22" hidden="1" customBuiltin="1"/>
    <cellStyle name="Calculation" xfId="7665" builtinId="22" hidden="1" customBuiltin="1"/>
    <cellStyle name="Calculation" xfId="8248" builtinId="22" hidden="1" customBuiltin="1"/>
    <cellStyle name="Calculation" xfId="25000" builtinId="22" hidden="1" customBuiltin="1"/>
    <cellStyle name="Calculation" xfId="23326" builtinId="22" hidden="1" customBuiltin="1"/>
    <cellStyle name="Calculation" xfId="20108" builtinId="22" hidden="1" customBuiltin="1"/>
    <cellStyle name="Calculation" xfId="14461" builtinId="22" hidden="1" customBuiltin="1"/>
    <cellStyle name="Calculation" xfId="25050" builtinId="22" hidden="1" customBuiltin="1"/>
    <cellStyle name="Calculation" xfId="14130" builtinId="22" hidden="1" customBuiltin="1"/>
    <cellStyle name="Calculation" xfId="13969" builtinId="22" hidden="1" customBuiltin="1"/>
    <cellStyle name="Calculation" xfId="23736" builtinId="22" hidden="1" customBuiltin="1"/>
    <cellStyle name="Calculation" xfId="25024" builtinId="22" hidden="1" customBuiltin="1"/>
    <cellStyle name="Calculation" xfId="14179" builtinId="22" hidden="1" customBuiltin="1"/>
    <cellStyle name="Calculation" xfId="23977" builtinId="22" hidden="1" customBuiltin="1"/>
    <cellStyle name="Calculation" xfId="25672" builtinId="22" hidden="1" customBuiltin="1"/>
    <cellStyle name="Calculation" xfId="25743" builtinId="22" hidden="1" customBuiltin="1"/>
    <cellStyle name="Calculation" xfId="23492" builtinId="22" hidden="1" customBuiltin="1"/>
    <cellStyle name="Calculation" xfId="25806" builtinId="22" hidden="1" customBuiltin="1"/>
    <cellStyle name="Calculation" xfId="25839" builtinId="22" hidden="1" customBuiltin="1"/>
    <cellStyle name="Calculation" xfId="25874" builtinId="22" hidden="1" customBuiltin="1"/>
    <cellStyle name="Calculation" xfId="25907" builtinId="22" hidden="1" customBuiltin="1"/>
    <cellStyle name="Calculation" xfId="25937" builtinId="22" hidden="1" customBuiltin="1"/>
    <cellStyle name="Calculation" xfId="25944" builtinId="22" hidden="1" customBuiltin="1"/>
    <cellStyle name="Calculation" xfId="25993" builtinId="22" hidden="1" customBuiltin="1"/>
    <cellStyle name="Calculation" xfId="26029" builtinId="22" hidden="1" customBuiltin="1"/>
    <cellStyle name="Calculation" xfId="26063" builtinId="22" hidden="1" customBuiltin="1"/>
    <cellStyle name="Calculation" xfId="26100" builtinId="22" hidden="1" customBuiltin="1"/>
    <cellStyle name="Calculation" xfId="26138" builtinId="22" hidden="1" customBuiltin="1"/>
    <cellStyle name="Calculation" xfId="26166" builtinId="22" hidden="1" customBuiltin="1"/>
    <cellStyle name="Calculation" xfId="26198" builtinId="22" hidden="1" customBuiltin="1"/>
    <cellStyle name="Calculation" xfId="26255" builtinId="22" hidden="1" customBuiltin="1"/>
    <cellStyle name="Calculation" xfId="26259" builtinId="22" hidden="1" customBuiltin="1"/>
    <cellStyle name="Calculation" xfId="26236" builtinId="22" hidden="1" customBuiltin="1"/>
    <cellStyle name="Calculation" xfId="26262" builtinId="22" hidden="1" customBuiltin="1"/>
    <cellStyle name="Calculation" xfId="26296" builtinId="22" hidden="1" customBuiltin="1"/>
    <cellStyle name="Calculation" xfId="26340" builtinId="22" hidden="1" customBuiltin="1"/>
    <cellStyle name="Calculation" xfId="26362" builtinId="22" hidden="1" customBuiltin="1"/>
    <cellStyle name="Calculation" xfId="26384" builtinId="22" hidden="1" customBuiltin="1"/>
    <cellStyle name="Calculation" xfId="26405" builtinId="22" hidden="1" customBuiltin="1"/>
    <cellStyle name="Calculation" xfId="26427" builtinId="22" hidden="1" customBuiltin="1"/>
    <cellStyle name="Calculation" xfId="26449" builtinId="22" hidden="1" customBuiltin="1"/>
    <cellStyle name="Calculation" xfId="26470" builtinId="22" hidden="1" customBuiltin="1"/>
    <cellStyle name="Calculation" xfId="26495" builtinId="22" hidden="1" customBuiltin="1"/>
    <cellStyle name="Calculation" xfId="26674" builtinId="22" hidden="1" customBuiltin="1"/>
    <cellStyle name="Calculation" xfId="26718" builtinId="22" hidden="1" customBuiltin="1"/>
    <cellStyle name="Calculation" xfId="26740" builtinId="22" hidden="1" customBuiltin="1"/>
    <cellStyle name="Calculation" xfId="26761" builtinId="22" hidden="1" customBuiltin="1"/>
    <cellStyle name="Calculation" xfId="26666" builtinId="22" hidden="1" customBuiltin="1"/>
    <cellStyle name="Calculation" xfId="26794" builtinId="22" hidden="1" customBuiltin="1"/>
    <cellStyle name="Calculation" xfId="26822" builtinId="22" hidden="1" customBuiltin="1"/>
    <cellStyle name="Calculation" xfId="26857" builtinId="22" hidden="1" customBuiltin="1"/>
    <cellStyle name="Calculation" xfId="26918" builtinId="22" hidden="1" customBuiltin="1"/>
    <cellStyle name="Calculation" xfId="23891" builtinId="22" hidden="1" customBuiltin="1"/>
    <cellStyle name="Calculation" xfId="23926" builtinId="22" hidden="1" customBuiltin="1"/>
    <cellStyle name="Calculation" xfId="23899" builtinId="22" hidden="1" customBuiltin="1"/>
    <cellStyle name="Calculation" xfId="23929" builtinId="22" hidden="1" customBuiltin="1"/>
    <cellStyle name="Calculation" xfId="23971" builtinId="22" hidden="1" customBuiltin="1"/>
    <cellStyle name="Calculation" xfId="23997" builtinId="22" hidden="1" customBuiltin="1"/>
    <cellStyle name="Calculation" xfId="24021" builtinId="22" hidden="1" customBuiltin="1"/>
    <cellStyle name="Calculation" xfId="23780" builtinId="22" hidden="1" customBuiltin="1"/>
    <cellStyle name="Calculation" xfId="24095" builtinId="22" hidden="1" customBuiltin="1"/>
    <cellStyle name="Calculation" xfId="20976" builtinId="22" hidden="1" customBuiltin="1"/>
    <cellStyle name="Calculation" xfId="21003" builtinId="22" hidden="1" customBuiltin="1"/>
    <cellStyle name="Calculation" xfId="21040" builtinId="22" hidden="1" customBuiltin="1"/>
    <cellStyle name="Calculation" xfId="21065" builtinId="22" hidden="1" customBuiltin="1"/>
    <cellStyle name="Calculation" xfId="21088" builtinId="22" hidden="1" customBuiltin="1"/>
    <cellStyle name="Calculation" xfId="21115" builtinId="22" hidden="1" customBuiltin="1"/>
    <cellStyle name="Calculation" xfId="21154" builtinId="22" hidden="1" customBuiltin="1"/>
    <cellStyle name="Calculation" xfId="21183" builtinId="22" hidden="1" customBuiltin="1"/>
    <cellStyle name="Calculation" xfId="21215" builtinId="22" hidden="1" customBuiltin="1"/>
    <cellStyle name="Calculation" xfId="21246" builtinId="22" hidden="1" customBuiltin="1"/>
    <cellStyle name="Calculation" xfId="21273" builtinId="22" hidden="1" customBuiltin="1"/>
    <cellStyle name="Calculation" xfId="21280" builtinId="22" hidden="1" customBuiltin="1"/>
    <cellStyle name="Calculation" xfId="21317" builtinId="22" hidden="1" customBuiltin="1"/>
    <cellStyle name="Calculation" xfId="21343" builtinId="22" hidden="1" customBuiltin="1"/>
    <cellStyle name="Calculation" xfId="21366" builtinId="22" hidden="1" customBuiltin="1"/>
    <cellStyle name="Calculation" xfId="21389" builtinId="22" hidden="1" customBuiltin="1"/>
    <cellStyle name="Calculation" xfId="20376" builtinId="22" hidden="1" customBuiltin="1"/>
    <cellStyle name="Calculation" xfId="20318" builtinId="22" hidden="1" customBuiltin="1"/>
    <cellStyle name="Calculation" xfId="20322" builtinId="22" hidden="1" customBuiltin="1"/>
    <cellStyle name="Calculation" xfId="20380" builtinId="22" hidden="1" customBuiltin="1"/>
    <cellStyle name="Calculation" xfId="20358" builtinId="22" hidden="1" customBuiltin="1"/>
    <cellStyle name="Calculation" xfId="20398" builtinId="22" hidden="1" customBuiltin="1"/>
    <cellStyle name="Calculation" xfId="21542" builtinId="22" hidden="1" customBuiltin="1"/>
    <cellStyle name="Calculation" xfId="21586" builtinId="22" hidden="1" customBuiltin="1"/>
    <cellStyle name="Calculation" xfId="21607" builtinId="22" hidden="1" customBuiltin="1"/>
    <cellStyle name="Calculation" xfId="21628" builtinId="22" hidden="1" customBuiltin="1"/>
    <cellStyle name="Calculation" xfId="21535" builtinId="22" hidden="1" customBuiltin="1"/>
    <cellStyle name="Calculation" xfId="21663" builtinId="22" hidden="1" customBuiltin="1"/>
    <cellStyle name="Calculation" xfId="21790" builtinId="22" hidden="1" customBuiltin="1"/>
    <cellStyle name="Calculation" xfId="19838" builtinId="22" hidden="1" customBuiltin="1"/>
    <cellStyle name="Calculation" xfId="19867" builtinId="22" hidden="1" customBuiltin="1"/>
    <cellStyle name="Calculation" xfId="19916" builtinId="22" hidden="1" customBuiltin="1"/>
    <cellStyle name="Calculation" xfId="19986" builtinId="22" hidden="1" customBuiltin="1"/>
    <cellStyle name="Calculation" xfId="20025" builtinId="22" hidden="1" customBuiltin="1"/>
    <cellStyle name="Calculation" xfId="20135" builtinId="22" hidden="1" customBuiltin="1"/>
    <cellStyle name="Calculation" xfId="20156" builtinId="22" hidden="1" customBuiltin="1"/>
    <cellStyle name="Calculation" xfId="20179" builtinId="22" hidden="1" customBuiltin="1"/>
    <cellStyle name="Calculation" xfId="20201" builtinId="22" hidden="1" customBuiltin="1"/>
    <cellStyle name="Calculation" xfId="20222" builtinId="22" hidden="1" customBuiltin="1"/>
    <cellStyle name="Calculation" xfId="21728" builtinId="22" hidden="1" customBuiltin="1"/>
    <cellStyle name="Calculation" xfId="21767" builtinId="22" hidden="1" customBuiltin="1"/>
    <cellStyle name="Calculation" xfId="24977" builtinId="22" hidden="1" customBuiltin="1"/>
    <cellStyle name="Calculation" xfId="25018" builtinId="22" hidden="1" customBuiltin="1"/>
    <cellStyle name="Calculation" xfId="15360" builtinId="22" hidden="1" customBuiltin="1"/>
    <cellStyle name="Calculation" xfId="15364" builtinId="22" hidden="1" customBuiltin="1"/>
    <cellStyle name="Calculation" xfId="15341" builtinId="22" hidden="1" customBuiltin="1"/>
    <cellStyle name="Calculation" xfId="15405" builtinId="22" hidden="1" customBuiltin="1"/>
    <cellStyle name="Calculation" xfId="15429" builtinId="22" hidden="1" customBuiltin="1"/>
    <cellStyle name="Calculation" xfId="15454" builtinId="22" hidden="1" customBuiltin="1"/>
    <cellStyle name="Calculation" xfId="15482" builtinId="22" hidden="1" customBuiltin="1"/>
    <cellStyle name="Calculation" xfId="15520" builtinId="22" hidden="1" customBuiltin="1"/>
    <cellStyle name="Calculation" xfId="15548" builtinId="22" hidden="1" customBuiltin="1"/>
    <cellStyle name="Calculation" xfId="15610" builtinId="22" hidden="1" customBuiltin="1"/>
    <cellStyle name="Calculation" xfId="24947" builtinId="22" hidden="1" customBuiltin="1"/>
    <cellStyle name="Calculation" xfId="25065" builtinId="22" hidden="1" customBuiltin="1"/>
    <cellStyle name="Calculation" xfId="22024" builtinId="22" hidden="1" customBuiltin="1"/>
    <cellStyle name="Calculation" xfId="22051" builtinId="22" hidden="1" customBuiltin="1"/>
    <cellStyle name="Calculation" xfId="22055" builtinId="22" hidden="1" customBuiltin="1"/>
    <cellStyle name="Calculation" xfId="22032" builtinId="22" hidden="1" customBuiltin="1"/>
    <cellStyle name="Calculation" xfId="22058" builtinId="22" hidden="1" customBuiltin="1"/>
    <cellStyle name="Calculation" xfId="22094" builtinId="22" hidden="1" customBuiltin="1"/>
    <cellStyle name="Calculation" xfId="22119" builtinId="22" hidden="1" customBuiltin="1"/>
    <cellStyle name="Calculation" xfId="22143" builtinId="22" hidden="1" customBuiltin="1"/>
    <cellStyle name="Calculation" xfId="22209" builtinId="22" hidden="1" customBuiltin="1"/>
    <cellStyle name="Calculation" xfId="22238" builtinId="22" hidden="1" customBuiltin="1"/>
    <cellStyle name="Calculation" xfId="22270" builtinId="22" hidden="1" customBuiltin="1"/>
    <cellStyle name="Calculation" xfId="22301" builtinId="22" hidden="1" customBuiltin="1"/>
    <cellStyle name="Calculation" xfId="22328" builtinId="22" hidden="1" customBuiltin="1"/>
    <cellStyle name="Calculation" xfId="22309" builtinId="22" hidden="1" customBuiltin="1"/>
    <cellStyle name="Calculation" xfId="22335" builtinId="22" hidden="1" customBuiltin="1"/>
    <cellStyle name="Calculation" xfId="22373" builtinId="22" hidden="1" customBuiltin="1"/>
    <cellStyle name="Calculation" xfId="22419" builtinId="22" hidden="1" customBuiltin="1"/>
    <cellStyle name="Calculation" xfId="22442" builtinId="22" hidden="1" customBuiltin="1"/>
    <cellStyle name="Calculation" xfId="17186" builtinId="22" hidden="1" customBuiltin="1"/>
    <cellStyle name="Calculation" xfId="14033" builtinId="22" hidden="1" customBuiltin="1"/>
    <cellStyle name="Calculation" xfId="11056" builtinId="22" hidden="1" customBuiltin="1"/>
    <cellStyle name="Calculation" xfId="8784" builtinId="22" hidden="1" customBuiltin="1"/>
    <cellStyle name="Calculation" xfId="14485" builtinId="22" hidden="1" customBuiltin="1"/>
    <cellStyle name="Calculation" xfId="12489" builtinId="22" hidden="1" customBuiltin="1"/>
    <cellStyle name="Calculation" xfId="5889" builtinId="22" hidden="1" customBuiltin="1"/>
    <cellStyle name="Calculation" xfId="21820" builtinId="22" hidden="1" customBuiltin="1"/>
    <cellStyle name="Calculation" xfId="20102" builtinId="22" hidden="1" customBuiltin="1"/>
    <cellStyle name="Calculation" xfId="5418" builtinId="22" hidden="1" customBuiltin="1"/>
    <cellStyle name="Calculation" xfId="21871" builtinId="22" hidden="1" customBuiltin="1"/>
    <cellStyle name="Calculation" xfId="20865" builtinId="22" hidden="1" customBuiltin="1"/>
    <cellStyle name="Calculation" xfId="6233" builtinId="22" hidden="1" customBuiltin="1"/>
    <cellStyle name="Calculation" xfId="5886" builtinId="22" hidden="1" customBuiltin="1"/>
    <cellStyle name="Calculation" xfId="20538" builtinId="22" hidden="1" customBuiltin="1"/>
    <cellStyle name="Calculation" xfId="21844" builtinId="22" hidden="1" customBuiltin="1"/>
    <cellStyle name="Calculation" xfId="14635" builtinId="22" hidden="1" customBuiltin="1"/>
    <cellStyle name="Calculation" xfId="20783" builtinId="22" hidden="1" customBuiltin="1"/>
    <cellStyle name="Calculation" xfId="22542" builtinId="22" hidden="1" customBuiltin="1"/>
    <cellStyle name="Calculation" xfId="22577" builtinId="22" hidden="1" customBuiltin="1"/>
    <cellStyle name="Calculation" xfId="20287" builtinId="22" hidden="1" customBuiltin="1"/>
    <cellStyle name="Calculation" xfId="22640" builtinId="22" hidden="1" customBuiltin="1"/>
    <cellStyle name="Calculation" xfId="22673" builtinId="22" hidden="1" customBuiltin="1"/>
    <cellStyle name="Calculation" xfId="22708" builtinId="22" hidden="1" customBuiltin="1"/>
    <cellStyle name="Calculation" xfId="22741" builtinId="22" hidden="1" customBuiltin="1"/>
    <cellStyle name="Calculation" xfId="22749" builtinId="22" hidden="1" customBuiltin="1"/>
    <cellStyle name="Calculation" xfId="22778" builtinId="22" hidden="1" customBuiltin="1"/>
    <cellStyle name="Calculation" xfId="22827" builtinId="22" hidden="1" customBuiltin="1"/>
    <cellStyle name="Calculation" xfId="22863" builtinId="22" hidden="1" customBuiltin="1"/>
    <cellStyle name="Calculation" xfId="22897" builtinId="22" hidden="1" customBuiltin="1"/>
    <cellStyle name="Calculation" xfId="22937" builtinId="22" hidden="1" customBuiltin="1"/>
    <cellStyle name="Calculation" xfId="22982" builtinId="22" hidden="1" customBuiltin="1"/>
    <cellStyle name="Calculation" xfId="23015" builtinId="22" hidden="1" customBuiltin="1"/>
    <cellStyle name="Calculation" xfId="23083" builtinId="22" hidden="1" customBuiltin="1"/>
    <cellStyle name="Calculation" xfId="23113" builtinId="22" hidden="1" customBuiltin="1"/>
    <cellStyle name="Calculation" xfId="23117" builtinId="22" hidden="1" customBuiltin="1"/>
    <cellStyle name="Calculation" xfId="23091" builtinId="22" hidden="1" customBuiltin="1"/>
    <cellStyle name="Calculation" xfId="23120" builtinId="22" hidden="1" customBuiltin="1"/>
    <cellStyle name="Calculation" xfId="23169" builtinId="22" hidden="1" customBuiltin="1"/>
    <cellStyle name="Calculation" xfId="23205" builtinId="22" hidden="1" customBuiltin="1"/>
    <cellStyle name="Calculation" xfId="23239" builtinId="22" hidden="1" customBuiltin="1"/>
    <cellStyle name="Calculation" xfId="23343" builtinId="22" hidden="1" customBuiltin="1"/>
    <cellStyle name="Calculation" xfId="23364" builtinId="22" hidden="1" customBuiltin="1"/>
    <cellStyle name="Calculation" xfId="23387" builtinId="22" hidden="1" customBuiltin="1"/>
    <cellStyle name="Calculation" xfId="23409" builtinId="22" hidden="1" customBuiltin="1"/>
    <cellStyle name="Calculation" xfId="23430" builtinId="22" hidden="1" customBuiltin="1"/>
    <cellStyle name="Calculation" xfId="23656" builtinId="22" hidden="1" customBuiltin="1"/>
    <cellStyle name="Calculation" xfId="23678" builtinId="22" hidden="1" customBuiltin="1"/>
    <cellStyle name="Calculation" xfId="23704" builtinId="22" hidden="1" customBuiltin="1"/>
    <cellStyle name="Calculation" xfId="23730" builtinId="22" hidden="1" customBuiltin="1"/>
    <cellStyle name="Calculation" xfId="23754" builtinId="22" hidden="1" customBuiltin="1"/>
    <cellStyle name="Calculation" xfId="23647" builtinId="22" hidden="1" customBuiltin="1"/>
    <cellStyle name="Calculation" xfId="23794" builtinId="22" hidden="1" customBuiltin="1"/>
    <cellStyle name="Calculation" xfId="23859" builtinId="22" hidden="1" customBuiltin="1"/>
    <cellStyle name="Calculation" xfId="20703" builtinId="22" hidden="1" customBuiltin="1"/>
    <cellStyle name="Calculation" xfId="20777" builtinId="22" hidden="1" customBuiltin="1"/>
    <cellStyle name="Calculation" xfId="20805" builtinId="22" hidden="1" customBuiltin="1"/>
    <cellStyle name="Calculation" xfId="20829" builtinId="22" hidden="1" customBuiltin="1"/>
    <cellStyle name="Calculation" xfId="20583" builtinId="22" hidden="1" customBuiltin="1"/>
    <cellStyle name="Calculation" xfId="20876" builtinId="22" hidden="1" customBuiltin="1"/>
    <cellStyle name="Calculation" xfId="20906" builtinId="22" hidden="1" customBuiltin="1"/>
    <cellStyle name="Calculation" xfId="20938" builtinId="22" hidden="1" customBuiltin="1"/>
    <cellStyle name="Calculation" xfId="20996" builtinId="22" hidden="1" customBuiltin="1"/>
    <cellStyle name="Calculation" xfId="26922" builtinId="22" hidden="1" customBuiltin="1"/>
    <cellStyle name="Calculation" xfId="26895" builtinId="22" hidden="1" customBuiltin="1"/>
    <cellStyle name="Calculation" xfId="26925" builtinId="22" hidden="1" customBuiltin="1"/>
    <cellStyle name="Calculation" xfId="26964" builtinId="22" hidden="1" customBuiltin="1"/>
    <cellStyle name="Calculation" xfId="26986" builtinId="22" hidden="1" customBuiltin="1"/>
    <cellStyle name="Calculation" xfId="27007" builtinId="22" hidden="1" customBuiltin="1"/>
    <cellStyle name="Calculation" xfId="26782" builtinId="22" hidden="1" customBuiltin="1"/>
    <cellStyle name="Calculation" xfId="27049" builtinId="22" hidden="1" customBuiltin="1"/>
    <cellStyle name="Calculation" xfId="27076" builtinId="22" hidden="1" customBuiltin="1"/>
    <cellStyle name="Calculation" xfId="27137" builtinId="22" hidden="1" customBuiltin="1"/>
    <cellStyle name="Calculation" xfId="24157" builtinId="22" hidden="1" customBuiltin="1"/>
    <cellStyle name="Calculation" xfId="24184" builtinId="22" hidden="1" customBuiltin="1"/>
    <cellStyle name="Calculation" xfId="24188" builtinId="22" hidden="1" customBuiltin="1"/>
    <cellStyle name="Calculation" xfId="24165" builtinId="22" hidden="1" customBuiltin="1"/>
    <cellStyle name="Calculation" xfId="24191" builtinId="22" hidden="1" customBuiltin="1"/>
    <cellStyle name="Calculation" xfId="24228" builtinId="22" hidden="1" customBuiltin="1"/>
    <cellStyle name="Calculation" xfId="24252" builtinId="22" hidden="1" customBuiltin="1"/>
    <cellStyle name="Calculation" xfId="24275" builtinId="22" hidden="1" customBuiltin="1"/>
    <cellStyle name="Calculation" xfId="24302" builtinId="22" hidden="1" customBuiltin="1"/>
    <cellStyle name="Calculation" xfId="24341" builtinId="22" hidden="1" customBuiltin="1"/>
    <cellStyle name="Calculation" xfId="24369" builtinId="22" hidden="1" customBuiltin="1"/>
    <cellStyle name="Calculation" xfId="24458" builtinId="22" hidden="1" customBuiltin="1"/>
    <cellStyle name="Calculation" xfId="24462" builtinId="22" hidden="1" customBuiltin="1"/>
    <cellStyle name="Calculation" xfId="24439" builtinId="22" hidden="1" customBuiltin="1"/>
    <cellStyle name="Calculation" xfId="24465" builtinId="22" hidden="1" customBuiltin="1"/>
    <cellStyle name="Calculation" xfId="24502" builtinId="22" hidden="1" customBuiltin="1"/>
    <cellStyle name="Calculation" xfId="24550" builtinId="22" hidden="1" customBuiltin="1"/>
    <cellStyle name="Calculation" xfId="24573" builtinId="22" hidden="1" customBuiltin="1"/>
    <cellStyle name="Calculation" xfId="23579" builtinId="22" hidden="1" customBuiltin="1"/>
    <cellStyle name="Calculation" xfId="23522" builtinId="22" hidden="1" customBuiltin="1"/>
    <cellStyle name="Calculation" xfId="23526" builtinId="22" hidden="1" customBuiltin="1"/>
    <cellStyle name="Calculation" xfId="23583" builtinId="22" hidden="1" customBuiltin="1"/>
    <cellStyle name="Calculation" xfId="23562" builtinId="22" hidden="1" customBuiltin="1"/>
    <cellStyle name="Calculation" xfId="23601" builtinId="22" hidden="1" customBuiltin="1"/>
    <cellStyle name="Calculation" xfId="24725" builtinId="22" hidden="1" customBuiltin="1"/>
    <cellStyle name="Calculation" xfId="24746" builtinId="22" hidden="1" customBuiltin="1"/>
    <cellStyle name="Calculation" xfId="24769" builtinId="22" hidden="1" customBuiltin="1"/>
    <cellStyle name="Calculation" xfId="24790" builtinId="22" hidden="1" customBuiltin="1"/>
    <cellStyle name="Calculation" xfId="24811" builtinId="22" hidden="1" customBuiltin="1"/>
    <cellStyle name="Calculation" xfId="24939" builtinId="22" hidden="1" customBuiltin="1"/>
    <cellStyle name="Calculation" xfId="18317" builtinId="22" hidden="1" customBuiltin="1"/>
    <cellStyle name="Calculation" xfId="18338" builtinId="22" hidden="1" customBuiltin="1"/>
    <cellStyle name="Calculation" xfId="18359" builtinId="22" hidden="1" customBuiltin="1"/>
    <cellStyle name="Calculation" xfId="18394" builtinId="22" hidden="1" customBuiltin="1"/>
    <cellStyle name="Calculation" xfId="18424" builtinId="22" hidden="1" customBuiltin="1"/>
    <cellStyle name="Calculation" xfId="18459" builtinId="22" hidden="1" customBuiltin="1"/>
    <cellStyle name="Calculation" xfId="18490" builtinId="22" hidden="1" customBuiltin="1"/>
    <cellStyle name="Calculation" xfId="18522" builtinId="22" hidden="1" customBuiltin="1"/>
    <cellStyle name="Calculation" xfId="18526" builtinId="22" hidden="1" customBuiltin="1"/>
    <cellStyle name="Calculation" xfId="18498" builtinId="22" hidden="1" customBuiltin="1"/>
    <cellStyle name="Calculation" xfId="24874" builtinId="22" hidden="1" customBuiltin="1"/>
    <cellStyle name="Calculation" xfId="24974" builtinId="22" hidden="1" customBuiltin="1"/>
    <cellStyle name="Calculation" xfId="21933" builtinId="22" hidden="1" customBuiltin="1"/>
    <cellStyle name="Calculation" xfId="21962" builtinId="22" hidden="1" customBuiltin="1"/>
    <cellStyle name="Calculation" xfId="21994" builtinId="22" hidden="1" customBuiltin="1"/>
    <cellStyle name="Calculation" xfId="12797" builtinId="22" hidden="1" customBuiltin="1"/>
    <cellStyle name="Calculation" xfId="12828" builtinId="22" hidden="1" customBuiltin="1"/>
    <cellStyle name="Calculation" xfId="12867" builtinId="22" hidden="1" customBuiltin="1"/>
    <cellStyle name="Calculation" xfId="12929" builtinId="22" hidden="1" customBuiltin="1"/>
    <cellStyle name="Calculation" xfId="12958" builtinId="22" hidden="1" customBuiltin="1"/>
    <cellStyle name="Calculation" xfId="12985" builtinId="22" hidden="1" customBuiltin="1"/>
    <cellStyle name="Calculation" xfId="12989" builtinId="22" hidden="1" customBuiltin="1"/>
    <cellStyle name="Calculation" xfId="12966" builtinId="22" hidden="1" customBuiltin="1"/>
    <cellStyle name="Calculation" xfId="12992" builtinId="22" hidden="1" customBuiltin="1"/>
    <cellStyle name="Calculation" xfId="13057" builtinId="22" hidden="1" customBuiltin="1"/>
    <cellStyle name="Calculation" xfId="13084" builtinId="22" hidden="1" customBuiltin="1"/>
    <cellStyle name="Calculation" xfId="4127" builtinId="22" hidden="1" customBuiltin="1"/>
    <cellStyle name="Calculation" xfId="5345" builtinId="22" hidden="1" customBuiltin="1"/>
    <cellStyle name="Calculation" xfId="4320" builtinId="22" hidden="1" customBuiltin="1"/>
    <cellStyle name="Calculation" xfId="5866" builtinId="22" hidden="1" customBuiltin="1"/>
    <cellStyle name="Calculation" xfId="8263" builtinId="22" hidden="1" customBuiltin="1"/>
    <cellStyle name="Calculation" xfId="6103" builtinId="22" hidden="1" customBuiltin="1"/>
    <cellStyle name="Calculation" xfId="13108" builtinId="22" hidden="1" customBuiltin="1"/>
    <cellStyle name="Calculation" xfId="21693" builtinId="22" hidden="1" customBuiltin="1"/>
    <cellStyle name="Calculation" xfId="745" builtinId="22" hidden="1" customBuiltin="1"/>
    <cellStyle name="Calculation" xfId="6197" builtinId="22" hidden="1" customBuiltin="1"/>
    <cellStyle name="Calculation" xfId="17974" builtinId="22" hidden="1" customBuiltin="1"/>
    <cellStyle name="Calculation" xfId="17764" builtinId="22" hidden="1" customBuiltin="1"/>
    <cellStyle name="Calculation" xfId="12472" builtinId="22" hidden="1" customBuiltin="1"/>
    <cellStyle name="Calculation" xfId="12276" builtinId="22" hidden="1" customBuiltin="1"/>
    <cellStyle name="Calculation" xfId="12574" builtinId="22" hidden="1" customBuiltin="1"/>
    <cellStyle name="Calculation" xfId="12604" builtinId="22" hidden="1" customBuiltin="1"/>
    <cellStyle name="Calculation" xfId="12636" builtinId="22" hidden="1" customBuiltin="1"/>
    <cellStyle name="Calculation" xfId="12666" builtinId="22" hidden="1" customBuiltin="1"/>
    <cellStyle name="Calculation" xfId="12693" builtinId="22" hidden="1" customBuiltin="1"/>
    <cellStyle name="Calculation" xfId="12674" builtinId="22" hidden="1" customBuiltin="1"/>
    <cellStyle name="Calculation" xfId="12700" builtinId="22" hidden="1" customBuiltin="1"/>
    <cellStyle name="Calculation" xfId="12740" builtinId="22" hidden="1" customBuiltin="1"/>
    <cellStyle name="Calculation" xfId="12767" builtinId="22" hidden="1" customBuiltin="1"/>
    <cellStyle name="Calculation" xfId="12357" builtinId="22" hidden="1" customBuiltin="1"/>
    <cellStyle name="Calculation" xfId="12387" builtinId="22" hidden="1" customBuiltin="1"/>
    <cellStyle name="Calculation" xfId="12419" builtinId="22" hidden="1" customBuiltin="1"/>
    <cellStyle name="Calculation" xfId="12423" builtinId="22" hidden="1" customBuiltin="1"/>
    <cellStyle name="Calculation" xfId="12395" builtinId="22" hidden="1" customBuiltin="1"/>
    <cellStyle name="Calculation" xfId="12426" builtinId="22" hidden="1" customBuiltin="1"/>
    <cellStyle name="Calculation" xfId="12160" builtinId="22" hidden="1" customBuiltin="1"/>
    <cellStyle name="Calculation" xfId="12290" builtinId="22" hidden="1" customBuiltin="1"/>
    <cellStyle name="Calculation" xfId="12321" builtinId="22" hidden="1" customBuiltin="1"/>
    <cellStyle name="Calculation" xfId="12254" builtinId="22" hidden="1" customBuiltin="1"/>
    <cellStyle name="Calculation" xfId="12233" builtinId="22" hidden="1" customBuiltin="1"/>
    <cellStyle name="Calculation 2" xfId="34074" xr:uid="{00F33183-54CC-4C4B-BCAE-8447EB70C311}"/>
    <cellStyle name="Check Cell" xfId="9044" builtinId="23" hidden="1" customBuiltin="1"/>
    <cellStyle name="Check Cell" xfId="9015" builtinId="23" hidden="1" customBuiltin="1"/>
    <cellStyle name="Check Cell" xfId="9147" builtinId="23" hidden="1" customBuiltin="1"/>
    <cellStyle name="Check Cell" xfId="9171" builtinId="23" hidden="1" customBuiltin="1"/>
    <cellStyle name="Check Cell" xfId="9197" builtinId="23" hidden="1" customBuiltin="1"/>
    <cellStyle name="Check Cell" xfId="9264" builtinId="23" hidden="1" customBuiltin="1"/>
    <cellStyle name="Check Cell" xfId="9294" builtinId="23" hidden="1" customBuiltin="1"/>
    <cellStyle name="Check Cell" xfId="9327" builtinId="23" hidden="1" customBuiltin="1"/>
    <cellStyle name="Check Cell" xfId="9358" builtinId="23" hidden="1" customBuiltin="1"/>
    <cellStyle name="Check Cell" xfId="9385" builtinId="23" hidden="1" customBuiltin="1"/>
    <cellStyle name="Check Cell" xfId="9329" builtinId="23" hidden="1" customBuiltin="1"/>
    <cellStyle name="Check Cell" xfId="9300" builtinId="23" hidden="1" customBuiltin="1"/>
    <cellStyle name="Check Cell" xfId="9332" builtinId="23" hidden="1" customBuiltin="1"/>
    <cellStyle name="Check Cell" xfId="9431" builtinId="23" hidden="1" customBuiltin="1"/>
    <cellStyle name="Check Cell" xfId="9455" builtinId="23" hidden="1" customBuiltin="1"/>
    <cellStyle name="Check Cell" xfId="9503" builtinId="23" hidden="1" customBuiltin="1"/>
    <cellStyle name="Check Cell" xfId="8284" builtinId="23" hidden="1" customBuiltin="1"/>
    <cellStyle name="Check Cell" xfId="8359" builtinId="23" hidden="1" customBuiltin="1"/>
    <cellStyle name="Check Cell" xfId="8372" builtinId="23" hidden="1" customBuiltin="1"/>
    <cellStyle name="Check Cell" xfId="8521" builtinId="23" hidden="1" customBuiltin="1"/>
    <cellStyle name="Check Cell" xfId="8803" builtinId="23" hidden="1" customBuiltin="1"/>
    <cellStyle name="Check Cell" xfId="8773" builtinId="23" hidden="1" customBuiltin="1"/>
    <cellStyle name="Check Cell" xfId="8776" builtinId="23" hidden="1" customBuiltin="1"/>
    <cellStyle name="Check Cell" xfId="8885" builtinId="23" hidden="1" customBuiltin="1"/>
    <cellStyle name="Check Cell" xfId="8909" builtinId="23" hidden="1" customBuiltin="1"/>
    <cellStyle name="Check Cell" xfId="8847" builtinId="23" hidden="1" customBuiltin="1"/>
    <cellStyle name="Check Cell" xfId="9009" builtinId="23" hidden="1" customBuiltin="1"/>
    <cellStyle name="Check Cell" xfId="9042" builtinId="23" hidden="1" customBuiltin="1"/>
    <cellStyle name="Check Cell" xfId="9073" builtinId="23" hidden="1" customBuiltin="1"/>
    <cellStyle name="Check Cell" xfId="8622" builtinId="23" hidden="1" customBuiltin="1"/>
    <cellStyle name="Check Cell" xfId="8645" builtinId="23" hidden="1" customBuiltin="1"/>
    <cellStyle name="Check Cell" xfId="8706" builtinId="23" hidden="1" customBuiltin="1"/>
    <cellStyle name="Check Cell" xfId="8735" builtinId="23" hidden="1" customBuiltin="1"/>
    <cellStyle name="Check Cell" xfId="8105" builtinId="23" hidden="1" customBuiltin="1"/>
    <cellStyle name="Check Cell" xfId="8570" builtinId="23" hidden="1" customBuiltin="1"/>
    <cellStyle name="Check Cell" xfId="8594" builtinId="23" hidden="1" customBuiltin="1"/>
    <cellStyle name="Check Cell" xfId="8061" builtinId="23" hidden="1" customBuiltin="1"/>
    <cellStyle name="Check Cell" xfId="8040" builtinId="23" hidden="1" customBuiltin="1"/>
    <cellStyle name="Check Cell" xfId="8563" builtinId="23" hidden="1" customBuiltin="1"/>
    <cellStyle name="Check Cell" xfId="9225" builtinId="23" hidden="1" customBuiltin="1"/>
    <cellStyle name="Check Cell" xfId="10176" builtinId="23" hidden="1" customBuiltin="1"/>
    <cellStyle name="Check Cell" xfId="2835" builtinId="23" hidden="1" customBuiltin="1"/>
    <cellStyle name="Check Cell" xfId="11272" builtinId="23" hidden="1" customBuiltin="1"/>
    <cellStyle name="Check Cell" xfId="8318" builtinId="23" hidden="1" customBuiltin="1"/>
    <cellStyle name="Check Cell" xfId="12170" builtinId="23" hidden="1" customBuiltin="1"/>
    <cellStyle name="Check Cell" xfId="555" builtinId="23" hidden="1" customBuiltin="1"/>
    <cellStyle name="Check Cell" xfId="1797" builtinId="23" hidden="1" customBuiltin="1"/>
    <cellStyle name="Check Cell" xfId="6602" builtinId="23" hidden="1" customBuiltin="1"/>
    <cellStyle name="Check Cell" xfId="3462" builtinId="23" hidden="1" customBuiltin="1"/>
    <cellStyle name="Check Cell" xfId="12433" builtinId="23" hidden="1" customBuiltin="1"/>
    <cellStyle name="Check Cell" xfId="12638" builtinId="23" hidden="1" customBuiltin="1"/>
    <cellStyle name="Check Cell" xfId="12668" builtinId="23" hidden="1" customBuiltin="1"/>
    <cellStyle name="Check Cell" xfId="12695" builtinId="23" hidden="1" customBuiltin="1"/>
    <cellStyle name="Check Cell" xfId="12640" builtinId="23" hidden="1" customBuiltin="1"/>
    <cellStyle name="Check Cell" xfId="12612" builtinId="23" hidden="1" customBuiltin="1"/>
    <cellStyle name="Check Cell" xfId="12643" builtinId="23" hidden="1" customBuiltin="1"/>
    <cellStyle name="Check Cell" xfId="12742" builtinId="23" hidden="1" customBuiltin="1"/>
    <cellStyle name="Check Cell" xfId="8933" builtinId="23" hidden="1" customBuiltin="1"/>
    <cellStyle name="Check Cell" xfId="7533" builtinId="23" hidden="1" customBuiltin="1"/>
    <cellStyle name="Check Cell" xfId="2278" builtinId="23" hidden="1" customBuiltin="1"/>
    <cellStyle name="Check Cell" xfId="2397" builtinId="23" hidden="1" customBuiltin="1"/>
    <cellStyle name="Check Cell" xfId="2456" builtinId="23" hidden="1" customBuiltin="1"/>
    <cellStyle name="Check Cell" xfId="2485" builtinId="23" hidden="1" customBuiltin="1"/>
    <cellStyle name="Check Cell" xfId="2512" builtinId="23" hidden="1" customBuiltin="1"/>
    <cellStyle name="Check Cell" xfId="2458" builtinId="23" hidden="1" customBuiltin="1"/>
    <cellStyle name="Check Cell" xfId="2430" builtinId="23" hidden="1" customBuiltin="1"/>
    <cellStyle name="Check Cell" xfId="2461" builtinId="23" hidden="1" customBuiltin="1"/>
    <cellStyle name="Check Cell" xfId="2553" builtinId="23" hidden="1" customBuiltin="1"/>
    <cellStyle name="Check Cell" xfId="2575" builtinId="23" hidden="1" customBuiltin="1"/>
    <cellStyle name="Check Cell" xfId="11663" builtinId="23" hidden="1" customBuiltin="1"/>
    <cellStyle name="Check Cell" xfId="11691" builtinId="23" hidden="1" customBuiltin="1"/>
    <cellStyle name="Check Cell" xfId="11722" builtinId="23" hidden="1" customBuiltin="1"/>
    <cellStyle name="Check Cell" xfId="11795" builtinId="23" hidden="1" customBuiltin="1"/>
    <cellStyle name="Check Cell" xfId="11828" builtinId="23" hidden="1" customBuiltin="1"/>
    <cellStyle name="Check Cell" xfId="11859" builtinId="23" hidden="1" customBuiltin="1"/>
    <cellStyle name="Check Cell" xfId="11886" builtinId="23" hidden="1" customBuiltin="1"/>
    <cellStyle name="Check Cell" xfId="11830" builtinId="23" hidden="1" customBuiltin="1"/>
    <cellStyle name="Check Cell" xfId="11833" builtinId="23" hidden="1" customBuiltin="1"/>
    <cellStyle name="Check Cell" xfId="11071" builtinId="23" hidden="1" customBuiltin="1"/>
    <cellStyle name="Check Cell" xfId="8978" builtinId="23" hidden="1" customBuiltin="1"/>
    <cellStyle name="Check Cell" xfId="2721" builtinId="23" hidden="1" customBuiltin="1"/>
    <cellStyle name="Check Cell" xfId="2813" builtinId="23" hidden="1" customBuiltin="1"/>
    <cellStyle name="Check Cell" xfId="2856" builtinId="23" hidden="1" customBuiltin="1"/>
    <cellStyle name="Check Cell" xfId="2877" builtinId="23" hidden="1" customBuiltin="1"/>
    <cellStyle name="Check Cell" xfId="1900" builtinId="23" hidden="1" customBuiltin="1"/>
    <cellStyle name="Check Cell" xfId="1919" builtinId="23" hidden="1" customBuiltin="1"/>
    <cellStyle name="Check Cell" xfId="1927" builtinId="23" hidden="1" customBuiltin="1"/>
    <cellStyle name="Check Cell" xfId="1896" builtinId="23" hidden="1" customBuiltin="1"/>
    <cellStyle name="Check Cell" xfId="1980" builtinId="23" hidden="1" customBuiltin="1"/>
    <cellStyle name="Check Cell" xfId="1929" builtinId="23" hidden="1" customBuiltin="1"/>
    <cellStyle name="Check Cell" xfId="8389" builtinId="23" hidden="1" customBuiltin="1"/>
    <cellStyle name="Check Cell" xfId="9692" builtinId="23" hidden="1" customBuiltin="1"/>
    <cellStyle name="Check Cell" xfId="9715" builtinId="23" hidden="1" customBuiltin="1"/>
    <cellStyle name="Check Cell" xfId="9736" builtinId="23" hidden="1" customBuiltin="1"/>
    <cellStyle name="Check Cell" xfId="9757" builtinId="23" hidden="1" customBuiltin="1"/>
    <cellStyle name="Check Cell" xfId="9664" builtinId="23" hidden="1" customBuiltin="1"/>
    <cellStyle name="Check Cell" xfId="9790" builtinId="23" hidden="1" customBuiltin="1"/>
    <cellStyle name="Check Cell" xfId="9855" builtinId="23" hidden="1" customBuiltin="1"/>
    <cellStyle name="Check Cell" xfId="9886" builtinId="23" hidden="1" customBuiltin="1"/>
    <cellStyle name="Check Cell" xfId="9917" builtinId="23" hidden="1" customBuiltin="1"/>
    <cellStyle name="Check Cell" xfId="9857" builtinId="23" hidden="1" customBuiltin="1"/>
    <cellStyle name="Check Cell" xfId="9826" builtinId="23" hidden="1" customBuiltin="1"/>
    <cellStyle name="Check Cell" xfId="9860" builtinId="23" hidden="1" customBuiltin="1"/>
    <cellStyle name="Check Cell" xfId="9969" builtinId="23" hidden="1" customBuiltin="1"/>
    <cellStyle name="Check Cell" xfId="9993" builtinId="23" hidden="1" customBuiltin="1"/>
    <cellStyle name="Check Cell" xfId="10017" builtinId="23" hidden="1" customBuiltin="1"/>
    <cellStyle name="Check Cell" xfId="9930" builtinId="23" hidden="1" customBuiltin="1"/>
    <cellStyle name="Check Cell" xfId="10060" builtinId="23" hidden="1" customBuiltin="1"/>
    <cellStyle name="Check Cell" xfId="10120" builtinId="23" hidden="1" customBuiltin="1"/>
    <cellStyle name="Check Cell" xfId="10149" builtinId="23" hidden="1" customBuiltin="1"/>
    <cellStyle name="Check Cell" xfId="10122" builtinId="23" hidden="1" customBuiltin="1"/>
    <cellStyle name="Check Cell" xfId="10094" builtinId="23" hidden="1" customBuiltin="1"/>
    <cellStyle name="Check Cell" xfId="10125" builtinId="23" hidden="1" customBuiltin="1"/>
    <cellStyle name="Check Cell" xfId="10223" builtinId="23" hidden="1" customBuiltin="1"/>
    <cellStyle name="Check Cell" xfId="11015" builtinId="23" hidden="1" customBuiltin="1"/>
    <cellStyle name="Check Cell" xfId="11040" builtinId="23" hidden="1" customBuiltin="1"/>
    <cellStyle name="Check Cell" xfId="11098" builtinId="23" hidden="1" customBuiltin="1"/>
    <cellStyle name="Check Cell" xfId="11125" builtinId="23" hidden="1" customBuiltin="1"/>
    <cellStyle name="Check Cell" xfId="11007" builtinId="23" hidden="1" customBuiltin="1"/>
    <cellStyle name="Check Cell" xfId="11169" builtinId="23" hidden="1" customBuiltin="1"/>
    <cellStyle name="Check Cell" xfId="11201" builtinId="23" hidden="1" customBuiltin="1"/>
    <cellStyle name="Check Cell" xfId="11303" builtinId="23" hidden="1" customBuiltin="1"/>
    <cellStyle name="Check Cell" xfId="11238" builtinId="23" hidden="1" customBuiltin="1"/>
    <cellStyle name="Check Cell" xfId="11207" builtinId="23" hidden="1" customBuiltin="1"/>
    <cellStyle name="Check Cell" xfId="11241" builtinId="23" hidden="1" customBuiltin="1"/>
    <cellStyle name="Check Cell" xfId="11356" builtinId="23" hidden="1" customBuiltin="1"/>
    <cellStyle name="Check Cell" xfId="11386" builtinId="23" hidden="1" customBuiltin="1"/>
    <cellStyle name="Check Cell" xfId="11412" builtinId="23" hidden="1" customBuiltin="1"/>
    <cellStyle name="Check Cell" xfId="11315" builtinId="23" hidden="1" customBuiltin="1"/>
    <cellStyle name="Check Cell" xfId="11466" builtinId="23" hidden="1" customBuiltin="1"/>
    <cellStyle name="Check Cell" xfId="11497" builtinId="23" hidden="1" customBuiltin="1"/>
    <cellStyle name="Check Cell" xfId="11530" builtinId="23" hidden="1" customBuiltin="1"/>
    <cellStyle name="Check Cell" xfId="11562" builtinId="23" hidden="1" customBuiltin="1"/>
    <cellStyle name="Check Cell" xfId="11590" builtinId="23" hidden="1" customBuiltin="1"/>
    <cellStyle name="Check Cell" xfId="11532" builtinId="23" hidden="1" customBuiltin="1"/>
    <cellStyle name="Check Cell" xfId="11503" builtinId="23" hidden="1" customBuiltin="1"/>
    <cellStyle name="Check Cell" xfId="11637" builtinId="23" hidden="1" customBuiltin="1"/>
    <cellStyle name="Check Cell" xfId="5312" builtinId="23" hidden="1" customBuiltin="1"/>
    <cellStyle name="Check Cell" xfId="6144" builtinId="23" hidden="1" customBuiltin="1"/>
    <cellStyle name="Check Cell" xfId="4376" builtinId="23" hidden="1" customBuiltin="1"/>
    <cellStyle name="Check Cell" xfId="5783" builtinId="23" hidden="1" customBuiltin="1"/>
    <cellStyle name="Check Cell" xfId="4985" builtinId="23" hidden="1" customBuiltin="1"/>
    <cellStyle name="Check Cell" xfId="5439" builtinId="23" hidden="1" customBuiltin="1"/>
    <cellStyle name="Check Cell" xfId="6025" builtinId="23" hidden="1" customBuiltin="1"/>
    <cellStyle name="Check Cell" xfId="10414" builtinId="23" hidden="1" customBuiltin="1"/>
    <cellStyle name="Check Cell" xfId="7953" builtinId="23" hidden="1" customBuiltin="1"/>
    <cellStyle name="Check Cell" xfId="3892" builtinId="23" hidden="1" customBuiltin="1"/>
    <cellStyle name="Check Cell" xfId="5257" builtinId="23" hidden="1" customBuiltin="1"/>
    <cellStyle name="Check Cell" xfId="4889" builtinId="23" hidden="1" customBuiltin="1"/>
    <cellStyle name="Check Cell" xfId="6044" builtinId="23" hidden="1" customBuiltin="1"/>
    <cellStyle name="Check Cell" xfId="5793" builtinId="23" hidden="1" customBuiltin="1"/>
    <cellStyle name="Check Cell" xfId="6200" builtinId="23" hidden="1" customBuiltin="1"/>
    <cellStyle name="Check Cell" xfId="8128" builtinId="23" hidden="1" customBuiltin="1"/>
    <cellStyle name="Check Cell" xfId="5906" builtinId="23" hidden="1" customBuiltin="1"/>
    <cellStyle name="Check Cell" xfId="5259" builtinId="23" hidden="1" customBuiltin="1"/>
    <cellStyle name="Check Cell" xfId="7505" builtinId="23" hidden="1" customBuiltin="1"/>
    <cellStyle name="Check Cell" xfId="10747" builtinId="23" hidden="1" customBuiltin="1"/>
    <cellStyle name="Check Cell" xfId="5145" builtinId="23" hidden="1" customBuiltin="1"/>
    <cellStyle name="Check Cell" xfId="11236" builtinId="23" hidden="1" customBuiltin="1"/>
    <cellStyle name="Check Cell" xfId="9671" builtinId="23" hidden="1" customBuiltin="1"/>
    <cellStyle name="Check Cell" xfId="2424" builtinId="23" hidden="1" customBuiltin="1"/>
    <cellStyle name="Check Cell" xfId="8671" builtinId="23" hidden="1" customBuiltin="1"/>
    <cellStyle name="Check Cell" xfId="9047" builtinId="23" hidden="1" customBuiltin="1"/>
    <cellStyle name="Check Cell" xfId="13059" builtinId="23" hidden="1" customBuiltin="1"/>
    <cellStyle name="Check Cell" xfId="3459" builtinId="23" hidden="1" customBuiltin="1"/>
    <cellStyle name="Check Cell" xfId="2235" builtinId="23" hidden="1" customBuiltin="1"/>
    <cellStyle name="Check Cell" xfId="6969" builtinId="23" hidden="1" customBuiltin="1"/>
    <cellStyle name="Check Cell" xfId="8279" builtinId="23" hidden="1" customBuiltin="1"/>
    <cellStyle name="Check Cell" xfId="1352" builtinId="23" hidden="1" customBuiltin="1"/>
    <cellStyle name="Check Cell" xfId="7766" builtinId="23" hidden="1" customBuiltin="1"/>
    <cellStyle name="Check Cell" xfId="5356" builtinId="23" hidden="1" customBuiltin="1"/>
    <cellStyle name="Check Cell" xfId="6180" builtinId="23" hidden="1" customBuiltin="1"/>
    <cellStyle name="Check Cell" xfId="13172" builtinId="23" hidden="1" customBuiltin="1"/>
    <cellStyle name="Check Cell" xfId="13208" builtinId="23" hidden="1" customBuiltin="1"/>
    <cellStyle name="Check Cell" xfId="13243" builtinId="23" hidden="1" customBuiltin="1"/>
    <cellStyle name="Check Cell" xfId="4955" builtinId="23" hidden="1" customBuiltin="1"/>
    <cellStyle name="Check Cell" xfId="13306" builtinId="23" hidden="1" customBuiltin="1"/>
    <cellStyle name="Check Cell" xfId="6182" builtinId="23" hidden="1" customBuiltin="1"/>
    <cellStyle name="Check Cell" xfId="8771" builtinId="23" hidden="1" customBuiltin="1"/>
    <cellStyle name="Check Cell" xfId="1753" builtinId="23" hidden="1" customBuiltin="1"/>
    <cellStyle name="Check Cell" xfId="1775" builtinId="23" hidden="1" customBuiltin="1"/>
    <cellStyle name="Check Cell" xfId="1818" builtinId="23" hidden="1" customBuiltin="1"/>
    <cellStyle name="Check Cell" xfId="1843" builtinId="23" hidden="1" customBuiltin="1"/>
    <cellStyle name="Check Cell" xfId="2022" builtinId="23" hidden="1" customBuiltin="1"/>
    <cellStyle name="Check Cell" xfId="2043" builtinId="23" hidden="1" customBuiltin="1"/>
    <cellStyle name="Check Cell" xfId="2066" builtinId="23" hidden="1" customBuiltin="1"/>
    <cellStyle name="Check Cell" xfId="2088" builtinId="23" hidden="1" customBuiltin="1"/>
    <cellStyle name="Check Cell" xfId="2109" builtinId="23" hidden="1" customBuiltin="1"/>
    <cellStyle name="Check Cell" xfId="2015" builtinId="23" hidden="1" customBuiltin="1"/>
    <cellStyle name="Check Cell" xfId="2142" builtinId="23" hidden="1" customBuiltin="1"/>
    <cellStyle name="Check Cell" xfId="2170" builtinId="23" hidden="1" customBuiltin="1"/>
    <cellStyle name="Check Cell" xfId="2205" builtinId="23" hidden="1" customBuiltin="1"/>
    <cellStyle name="Check Cell" xfId="2266" builtinId="23" hidden="1" customBuiltin="1"/>
    <cellStyle name="Check Cell" xfId="2207" builtinId="23" hidden="1" customBuiltin="1"/>
    <cellStyle name="Check Cell" xfId="2210" builtinId="23" hidden="1" customBuiltin="1"/>
    <cellStyle name="Check Cell" xfId="2312" builtinId="23" hidden="1" customBuiltin="1"/>
    <cellStyle name="Check Cell" xfId="2334" builtinId="23" hidden="1" customBuiltin="1"/>
    <cellStyle name="Check Cell" xfId="2355" builtinId="23" hidden="1" customBuiltin="1"/>
    <cellStyle name="Check Cell" xfId="3715" builtinId="23" hidden="1" customBuiltin="1"/>
    <cellStyle name="Check Cell" xfId="3687" builtinId="23" hidden="1" customBuiltin="1"/>
    <cellStyle name="Check Cell" xfId="3718" builtinId="23" hidden="1" customBuiltin="1"/>
    <cellStyle name="Check Cell" xfId="3830" builtinId="23" hidden="1" customBuiltin="1"/>
    <cellStyle name="Check Cell" xfId="3851" builtinId="23" hidden="1" customBuiltin="1"/>
    <cellStyle name="Check Cell" xfId="3872" builtinId="23" hidden="1" customBuiltin="1"/>
    <cellStyle name="Check Cell" xfId="3983" builtinId="23" hidden="1" customBuiltin="1"/>
    <cellStyle name="Check Cell" xfId="4020" builtinId="23" hidden="1" customBuiltin="1"/>
    <cellStyle name="Check Cell" xfId="4054" builtinId="23" hidden="1" customBuiltin="1"/>
    <cellStyle name="Check Cell" xfId="4252" builtinId="23" hidden="1" customBuiltin="1"/>
    <cellStyle name="Check Cell" xfId="6387" builtinId="23" hidden="1" customBuiltin="1"/>
    <cellStyle name="Check Cell" xfId="6411" builtinId="23" hidden="1" customBuiltin="1"/>
    <cellStyle name="Check Cell" xfId="6440" builtinId="23" hidden="1" customBuiltin="1"/>
    <cellStyle name="Check Cell" xfId="6465" builtinId="23" hidden="1" customBuiltin="1"/>
    <cellStyle name="Check Cell" xfId="6488" builtinId="23" hidden="1" customBuiltin="1"/>
    <cellStyle name="Check Cell" xfId="6380" builtinId="23" hidden="1" customBuiltin="1"/>
    <cellStyle name="Check Cell" xfId="6528" builtinId="23" hidden="1" customBuiltin="1"/>
    <cellStyle name="Check Cell" xfId="6562" builtinId="23" hidden="1" customBuiltin="1"/>
    <cellStyle name="Check Cell" xfId="6600" builtinId="23" hidden="1" customBuiltin="1"/>
    <cellStyle name="Check Cell" xfId="6636" builtinId="23" hidden="1" customBuiltin="1"/>
    <cellStyle name="Check Cell" xfId="6671" builtinId="23" hidden="1" customBuiltin="1"/>
    <cellStyle name="Check Cell" xfId="6568" builtinId="23" hidden="1" customBuiltin="1"/>
    <cellStyle name="Check Cell" xfId="3485" builtinId="23" hidden="1" customBuiltin="1"/>
    <cellStyle name="Check Cell" xfId="3512" builtinId="23" hidden="1" customBuiltin="1"/>
    <cellStyle name="Check Cell" xfId="3431" builtinId="23" hidden="1" customBuiltin="1"/>
    <cellStyle name="Check Cell" xfId="3553" builtinId="23" hidden="1" customBuiltin="1"/>
    <cellStyle name="Check Cell" xfId="3574" builtinId="23" hidden="1" customBuiltin="1"/>
    <cellStyle name="Check Cell" xfId="3595" builtinId="23" hidden="1" customBuiltin="1"/>
    <cellStyle name="Check Cell" xfId="3654" builtinId="23" hidden="1" customBuiltin="1"/>
    <cellStyle name="Check Cell" xfId="3713" builtinId="23" hidden="1" customBuiltin="1"/>
    <cellStyle name="Check Cell" xfId="3741" builtinId="23" hidden="1" customBuiltin="1"/>
    <cellStyle name="Check Cell" xfId="3768" builtinId="23" hidden="1" customBuiltin="1"/>
    <cellStyle name="Check Cell" xfId="3337" builtinId="23" hidden="1" customBuiltin="1"/>
    <cellStyle name="Check Cell" xfId="3358" builtinId="23" hidden="1" customBuiltin="1"/>
    <cellStyle name="Check Cell" xfId="3425" builtinId="23" hidden="1" customBuiltin="1"/>
    <cellStyle name="Check Cell" xfId="3457" builtinId="23" hidden="1" customBuiltin="1"/>
    <cellStyle name="Check Cell" xfId="3181" builtinId="23" hidden="1" customBuiltin="1"/>
    <cellStyle name="Check Cell" xfId="3215" builtinId="23" hidden="1" customBuiltin="1"/>
    <cellStyle name="Check Cell" xfId="3316" builtinId="23" hidden="1" customBuiltin="1"/>
    <cellStyle name="Check Cell" xfId="3270" builtinId="23" hidden="1" customBuiltin="1"/>
    <cellStyle name="Check Cell" xfId="3239" builtinId="23" hidden="1" customBuiltin="1"/>
    <cellStyle name="Check Cell" xfId="3398" builtinId="23" hidden="1" customBuiltin="1"/>
    <cellStyle name="Check Cell" xfId="3912" builtinId="23" hidden="1" customBuiltin="1"/>
    <cellStyle name="Check Cell" xfId="1506" builtinId="23" hidden="1" customBuiltin="1"/>
    <cellStyle name="Check Cell" xfId="4791" builtinId="23" hidden="1" customBuiltin="1"/>
    <cellStyle name="Check Cell" xfId="292" builtinId="23" hidden="1" customBuiltin="1"/>
    <cellStyle name="Check Cell" xfId="914" builtinId="23" hidden="1" customBuiltin="1"/>
    <cellStyle name="Check Cell" xfId="12606" builtinId="23" hidden="1" customBuiltin="1"/>
    <cellStyle name="Check Cell" xfId="8835" builtinId="23" hidden="1" customBuiltin="1"/>
    <cellStyle name="Check Cell" xfId="10579" builtinId="23" hidden="1" customBuiltin="1"/>
    <cellStyle name="Check Cell" xfId="9820" builtinId="23" hidden="1" customBuiltin="1"/>
    <cellStyle name="Check Cell" xfId="11535" builtinId="23" hidden="1" customBuiltin="1"/>
    <cellStyle name="Check Cell" xfId="5790" builtinId="23" hidden="1" customBuiltin="1"/>
    <cellStyle name="Check Cell" xfId="12936" builtinId="23" hidden="1" customBuiltin="1"/>
    <cellStyle name="Check Cell" xfId="13086" builtinId="23" hidden="1" customBuiltin="1"/>
    <cellStyle name="Check Cell" xfId="13110" builtinId="23" hidden="1" customBuiltin="1"/>
    <cellStyle name="Check Cell" xfId="4750" builtinId="23" hidden="1" customBuiltin="1"/>
    <cellStyle name="Check Cell" xfId="5715" builtinId="23" hidden="1" customBuiltin="1"/>
    <cellStyle name="Check Cell" xfId="4208" builtinId="23" hidden="1" customBuiltin="1"/>
    <cellStyle name="Check Cell" xfId="7858" builtinId="23" hidden="1" customBuiltin="1"/>
    <cellStyle name="Check Cell" xfId="5349" builtinId="23" hidden="1" customBuiltin="1"/>
    <cellStyle name="Check Cell" xfId="3619" builtinId="23" hidden="1" customBuiltin="1"/>
    <cellStyle name="Check Cell" xfId="483" builtinId="23" hidden="1" customBuiltin="1"/>
    <cellStyle name="Check Cell" xfId="10246" builtinId="23" hidden="1" customBuiltin="1"/>
    <cellStyle name="Check Cell" xfId="10271" builtinId="23" hidden="1" customBuiltin="1"/>
    <cellStyle name="Check Cell" xfId="10366" builtinId="23" hidden="1" customBuiltin="1"/>
    <cellStyle name="Check Cell" xfId="10399" builtinId="23" hidden="1" customBuiltin="1"/>
    <cellStyle name="Check Cell" xfId="10429" builtinId="23" hidden="1" customBuiltin="1"/>
    <cellStyle name="Check Cell" xfId="10456" builtinId="23" hidden="1" customBuiltin="1"/>
    <cellStyle name="Check Cell" xfId="10401" builtinId="23" hidden="1" customBuiltin="1"/>
    <cellStyle name="Check Cell" xfId="10372" builtinId="23" hidden="1" customBuiltin="1"/>
    <cellStyle name="Check Cell" xfId="10404" builtinId="23" hidden="1" customBuiltin="1"/>
    <cellStyle name="Check Cell" xfId="10502" builtinId="23" hidden="1" customBuiltin="1"/>
    <cellStyle name="Check Cell" xfId="8274" builtinId="23" hidden="1" customBuiltin="1"/>
    <cellStyle name="Check Cell" xfId="8741" builtinId="23" hidden="1" customBuiltin="1"/>
    <cellStyle name="Check Cell" xfId="10898" builtinId="23" hidden="1" customBuiltin="1"/>
    <cellStyle name="Check Cell" xfId="12191" builtinId="23" hidden="1" customBuiltin="1"/>
    <cellStyle name="Check Cell" xfId="12214" builtinId="23" hidden="1" customBuiltin="1"/>
    <cellStyle name="Check Cell" xfId="12235" builtinId="23" hidden="1" customBuiltin="1"/>
    <cellStyle name="Check Cell" xfId="12256" builtinId="23" hidden="1" customBuiltin="1"/>
    <cellStyle name="Check Cell" xfId="12163" builtinId="23" hidden="1" customBuiltin="1"/>
    <cellStyle name="Check Cell" xfId="12292" builtinId="23" hidden="1" customBuiltin="1"/>
    <cellStyle name="Check Cell" xfId="12323" builtinId="23" hidden="1" customBuiltin="1"/>
    <cellStyle name="Check Cell" xfId="712" builtinId="23" hidden="1" customBuiltin="1"/>
    <cellStyle name="Check Cell" xfId="3681" builtinId="23" hidden="1" customBuiltin="1"/>
    <cellStyle name="Check Cell" xfId="7921" builtinId="23" hidden="1" customBuiltin="1"/>
    <cellStyle name="Check Cell" xfId="4348" builtinId="23" hidden="1" customBuiltin="1"/>
    <cellStyle name="Check Cell" xfId="4713" builtinId="23" hidden="1" customBuiltin="1"/>
    <cellStyle name="Check Cell" xfId="4554" builtinId="23" hidden="1" customBuiltin="1"/>
    <cellStyle name="Check Cell" xfId="4617" builtinId="23" hidden="1" customBuiltin="1"/>
    <cellStyle name="Check Cell" xfId="4929" builtinId="23" hidden="1" customBuiltin="1"/>
    <cellStyle name="Check Cell" xfId="4418" builtinId="23" hidden="1" customBuiltin="1"/>
    <cellStyle name="Check Cell" xfId="7615" builtinId="23" hidden="1" customBuiltin="1"/>
    <cellStyle name="Check Cell" xfId="10717" builtinId="23" hidden="1" customBuiltin="1"/>
    <cellStyle name="Check Cell" xfId="10727" builtinId="23" hidden="1" customBuiltin="1"/>
    <cellStyle name="Check Cell" xfId="6605" builtinId="23" hidden="1" customBuiltin="1"/>
    <cellStyle name="Check Cell" xfId="6769" builtinId="23" hidden="1" customBuiltin="1"/>
    <cellStyle name="Check Cell" xfId="6804" builtinId="23" hidden="1" customBuiltin="1"/>
    <cellStyle name="Check Cell" xfId="6684" builtinId="23" hidden="1" customBuiltin="1"/>
    <cellStyle name="Check Cell" xfId="6867" builtinId="23" hidden="1" customBuiltin="1"/>
    <cellStyle name="Check Cell" xfId="6900" builtinId="23" hidden="1" customBuiltin="1"/>
    <cellStyle name="Check Cell" xfId="6936" builtinId="23" hidden="1" customBuiltin="1"/>
    <cellStyle name="Check Cell" xfId="6999" builtinId="23" hidden="1" customBuiltin="1"/>
    <cellStyle name="Check Cell" xfId="6938" builtinId="23" hidden="1" customBuiltin="1"/>
    <cellStyle name="Check Cell" xfId="6906" builtinId="23" hidden="1" customBuiltin="1"/>
    <cellStyle name="Check Cell" xfId="6941" builtinId="23" hidden="1" customBuiltin="1"/>
    <cellStyle name="Check Cell" xfId="7055" builtinId="23" hidden="1" customBuiltin="1"/>
    <cellStyle name="Check Cell" xfId="7125" builtinId="23" hidden="1" customBuiltin="1"/>
    <cellStyle name="Check Cell" xfId="7165" builtinId="23" hidden="1" customBuiltin="1"/>
    <cellStyle name="Check Cell" xfId="7211" builtinId="23" hidden="1" customBuiltin="1"/>
    <cellStyle name="Check Cell" xfId="7245" builtinId="23" hidden="1" customBuiltin="1"/>
    <cellStyle name="Check Cell" xfId="7281" builtinId="23" hidden="1" customBuiltin="1"/>
    <cellStyle name="Check Cell" xfId="7314" builtinId="23" hidden="1" customBuiltin="1"/>
    <cellStyle name="Check Cell" xfId="7344" builtinId="23" hidden="1" customBuiltin="1"/>
    <cellStyle name="Check Cell" xfId="7283" builtinId="23" hidden="1" customBuiltin="1"/>
    <cellStyle name="Check Cell" xfId="1392" builtinId="23" hidden="1" customBuiltin="1"/>
    <cellStyle name="Check Cell" xfId="1542" builtinId="23" hidden="1" customBuiltin="1"/>
    <cellStyle name="Check Cell" xfId="1576" builtinId="23" hidden="1" customBuiltin="1"/>
    <cellStyle name="Check Cell" xfId="1611" builtinId="23" hidden="1" customBuiltin="1"/>
    <cellStyle name="Check Cell" xfId="1732" builtinId="23" hidden="1" customBuiltin="1"/>
    <cellStyle name="Check Cell" xfId="640" builtinId="23" hidden="1" customBuiltin="1"/>
    <cellStyle name="Check Cell" xfId="674" builtinId="23" hidden="1" customBuiltin="1"/>
    <cellStyle name="Check Cell" xfId="747" builtinId="23" hidden="1" customBuiltin="1"/>
    <cellStyle name="Check Cell" xfId="781" builtinId="23" hidden="1" customBuiltin="1"/>
    <cellStyle name="Check Cell" xfId="714" builtinId="23" hidden="1" customBuiltin="1"/>
    <cellStyle name="Check Cell" xfId="680" builtinId="23" hidden="1" customBuiltin="1"/>
    <cellStyle name="Check Cell" xfId="218" builtinId="23" hidden="1" customBuiltin="1"/>
    <cellStyle name="Check Cell" xfId="361" builtinId="23" hidden="1" customBuiltin="1"/>
    <cellStyle name="Check Cell" xfId="449" builtinId="23" hidden="1" customBuiltin="1"/>
    <cellStyle name="Check Cell" xfId="99" builtinId="23" hidden="1" customBuiltin="1"/>
    <cellStyle name="Check Cell" xfId="141" builtinId="23" hidden="1" customBuiltin="1"/>
    <cellStyle name="Check Cell" xfId="184" builtinId="23" hidden="1" customBuiltin="1"/>
    <cellStyle name="Check Cell" xfId="64" builtinId="23" hidden="1" customBuiltin="1"/>
    <cellStyle name="Check Cell" xfId="15" builtinId="23" hidden="1" customBuiltin="1"/>
    <cellStyle name="Check Cell" xfId="326" builtinId="23" hidden="1" customBuiltin="1"/>
    <cellStyle name="Check Cell" xfId="1045" builtinId="23" hidden="1" customBuiltin="1"/>
    <cellStyle name="Check Cell" xfId="2176" builtinId="23" hidden="1" customBuiltin="1"/>
    <cellStyle name="Check Cell" xfId="7091" builtinId="23" hidden="1" customBuiltin="1"/>
    <cellStyle name="Check Cell" xfId="3946" builtinId="23" hidden="1" customBuiltin="1"/>
    <cellStyle name="Check Cell" xfId="3212" builtinId="23" hidden="1" customBuiltin="1"/>
    <cellStyle name="Check Cell" xfId="11765" builtinId="23" hidden="1" customBuiltin="1"/>
    <cellStyle name="Check Cell" xfId="7844" builtinId="23" hidden="1" customBuiltin="1"/>
    <cellStyle name="Check Cell" xfId="10298" builtinId="23" hidden="1" customBuiltin="1"/>
    <cellStyle name="Check Cell" xfId="1200" builtinId="23" hidden="1" customBuiltin="1"/>
    <cellStyle name="Check Cell" xfId="1234" builtinId="23" hidden="1" customBuiltin="1"/>
    <cellStyle name="Check Cell" xfId="1274" builtinId="23" hidden="1" customBuiltin="1"/>
    <cellStyle name="Check Cell" xfId="1319" builtinId="23" hidden="1" customBuiltin="1"/>
    <cellStyle name="Check Cell" xfId="1387" builtinId="23" hidden="1" customBuiltin="1"/>
    <cellStyle name="Check Cell" xfId="1420" builtinId="23" hidden="1" customBuiltin="1"/>
    <cellStyle name="Check Cell" xfId="1450" builtinId="23" hidden="1" customBuiltin="1"/>
    <cellStyle name="Check Cell" xfId="1389" builtinId="23" hidden="1" customBuiltin="1"/>
    <cellStyle name="Check Cell" xfId="1358" builtinId="23" hidden="1" customBuiltin="1"/>
    <cellStyle name="Check Cell" xfId="519" builtinId="23" hidden="1" customBuiltin="1"/>
    <cellStyle name="Check Cell" xfId="589" builtinId="23" hidden="1" customBuiltin="1"/>
    <cellStyle name="Check Cell" xfId="442" builtinId="23" hidden="1" customBuiltin="1"/>
    <cellStyle name="Check Cell" xfId="1078" builtinId="23" hidden="1" customBuiltin="1"/>
    <cellStyle name="Check Cell" xfId="1108" builtinId="23" hidden="1" customBuiltin="1"/>
    <cellStyle name="Check Cell" xfId="1047" builtinId="23" hidden="1" customBuiltin="1"/>
    <cellStyle name="Check Cell" xfId="1050" builtinId="23" hidden="1" customBuiltin="1"/>
    <cellStyle name="Check Cell" xfId="1164" builtinId="23" hidden="1" customBuiltin="1"/>
    <cellStyle name="Check Cell" xfId="794" builtinId="23" hidden="1" customBuiltin="1"/>
    <cellStyle name="Check Cell" xfId="977" builtinId="23" hidden="1" customBuiltin="1"/>
    <cellStyle name="Check Cell" xfId="1010" builtinId="23" hidden="1" customBuiltin="1"/>
    <cellStyle name="Check Cell" xfId="879" builtinId="23" hidden="1" customBuiltin="1"/>
    <cellStyle name="Check Cell" xfId="843" builtinId="23" hidden="1" customBuiltin="1"/>
    <cellStyle name="Check Cell" xfId="1016" builtinId="23" hidden="1" customBuiltin="1"/>
    <cellStyle name="Check Cell" xfId="255" builtinId="23" hidden="1" customBuiltin="1"/>
    <cellStyle name="Check Cell" xfId="6733" builtinId="23" hidden="1" customBuiltin="1"/>
    <cellStyle name="Check Cell" xfId="10337" builtinId="23" hidden="1" customBuiltin="1"/>
    <cellStyle name="Check Cell" xfId="3282" builtinId="23" hidden="1" customBuiltin="1"/>
    <cellStyle name="Check Cell" xfId="3809" builtinId="23" hidden="1" customBuiltin="1"/>
    <cellStyle name="Check Cell" xfId="4306" builtinId="23" hidden="1" customBuiltin="1"/>
    <cellStyle name="Check Cell" xfId="5391" builtinId="23" hidden="1" customBuiltin="1"/>
    <cellStyle name="Check Cell" xfId="10088" builtinId="23" hidden="1" customBuiltin="1"/>
    <cellStyle name="Check Cell" xfId="11801" builtinId="23" hidden="1" customBuiltin="1"/>
    <cellStyle name="Check Cell" xfId="2657" builtinId="23" hidden="1" customBuiltin="1"/>
    <cellStyle name="Check Cell" xfId="9480" builtinId="23" hidden="1" customBuiltin="1"/>
    <cellStyle name="Check Cell" xfId="13603" builtinId="23" hidden="1" customBuiltin="1"/>
    <cellStyle name="Check Cell" xfId="13681" builtinId="23" hidden="1" customBuiltin="1"/>
    <cellStyle name="Check Cell" xfId="13716" builtinId="23" hidden="1" customBuiltin="1"/>
    <cellStyle name="Check Cell" xfId="13749" builtinId="23" hidden="1" customBuiltin="1"/>
    <cellStyle name="Check Cell" xfId="13718" builtinId="23" hidden="1" customBuiltin="1"/>
    <cellStyle name="Check Cell" xfId="13687" builtinId="23" hidden="1" customBuiltin="1"/>
    <cellStyle name="Check Cell" xfId="13721" builtinId="23" hidden="1" customBuiltin="1"/>
    <cellStyle name="Check Cell" xfId="13835" builtinId="23" hidden="1" customBuiltin="1"/>
    <cellStyle name="Check Cell" xfId="13871" builtinId="23" hidden="1" customBuiltin="1"/>
    <cellStyle name="Check Cell" xfId="13905" builtinId="23" hidden="1" customBuiltin="1"/>
    <cellStyle name="Check Cell" xfId="14313" builtinId="23" hidden="1" customBuiltin="1"/>
    <cellStyle name="Check Cell" xfId="14334" builtinId="23" hidden="1" customBuiltin="1"/>
    <cellStyle name="Check Cell" xfId="14356" builtinId="23" hidden="1" customBuiltin="1"/>
    <cellStyle name="Check Cell" xfId="14399" builtinId="23" hidden="1" customBuiltin="1"/>
    <cellStyle name="Check Cell" xfId="14441" builtinId="23" hidden="1" customBuiltin="1"/>
    <cellStyle name="Check Cell" xfId="14842" builtinId="23" hidden="1" customBuiltin="1"/>
    <cellStyle name="Check Cell" xfId="14866" builtinId="23" hidden="1" customBuiltin="1"/>
    <cellStyle name="Check Cell" xfId="14893" builtinId="23" hidden="1" customBuiltin="1"/>
    <cellStyle name="Check Cell" xfId="14917" builtinId="23" hidden="1" customBuiltin="1"/>
    <cellStyle name="Check Cell" xfId="14835" builtinId="23" hidden="1" customBuiltin="1"/>
    <cellStyle name="Check Cell" xfId="14976" builtinId="23" hidden="1" customBuiltin="1"/>
    <cellStyle name="Check Cell" xfId="15005" builtinId="23" hidden="1" customBuiltin="1"/>
    <cellStyle name="Check Cell" xfId="15072" builtinId="23" hidden="1" customBuiltin="1"/>
    <cellStyle name="Check Cell" xfId="15104" builtinId="23" hidden="1" customBuiltin="1"/>
    <cellStyle name="Check Cell" xfId="15042" builtinId="23" hidden="1" customBuiltin="1"/>
    <cellStyle name="Check Cell" xfId="15011" builtinId="23" hidden="1" customBuiltin="1"/>
    <cellStyle name="Check Cell" xfId="15045" builtinId="23" hidden="1" customBuiltin="1"/>
    <cellStyle name="Check Cell" xfId="15153" builtinId="23" hidden="1" customBuiltin="1"/>
    <cellStyle name="Check Cell" xfId="15200" builtinId="23" hidden="1" customBuiltin="1"/>
    <cellStyle name="Check Cell" xfId="15116" builtinId="23" hidden="1" customBuiltin="1"/>
    <cellStyle name="Check Cell" xfId="15244" builtinId="23" hidden="1" customBuiltin="1"/>
    <cellStyle name="Check Cell" xfId="15304" builtinId="23" hidden="1" customBuiltin="1"/>
    <cellStyle name="Check Cell" xfId="15335" builtinId="23" hidden="1" customBuiltin="1"/>
    <cellStyle name="Check Cell" xfId="15362" builtinId="23" hidden="1" customBuiltin="1"/>
    <cellStyle name="Check Cell" xfId="15306" builtinId="23" hidden="1" customBuiltin="1"/>
    <cellStyle name="Check Cell" xfId="15278" builtinId="23" hidden="1" customBuiltin="1"/>
    <cellStyle name="Check Cell" xfId="15309" builtinId="23" hidden="1" customBuiltin="1"/>
    <cellStyle name="Check Cell" xfId="15407" builtinId="23" hidden="1" customBuiltin="1"/>
    <cellStyle name="Check Cell" xfId="15431" builtinId="23" hidden="1" customBuiltin="1"/>
    <cellStyle name="Check Cell" xfId="15456" builtinId="23" hidden="1" customBuiltin="1"/>
    <cellStyle name="Check Cell" xfId="15484" builtinId="23" hidden="1" customBuiltin="1"/>
    <cellStyle name="Check Cell" xfId="15550" builtinId="23" hidden="1" customBuiltin="1"/>
    <cellStyle name="Check Cell" xfId="15582" builtinId="23" hidden="1" customBuiltin="1"/>
    <cellStyle name="Check Cell" xfId="15612" builtinId="23" hidden="1" customBuiltin="1"/>
    <cellStyle name="Check Cell" xfId="15639" builtinId="23" hidden="1" customBuiltin="1"/>
    <cellStyle name="Check Cell" xfId="15584" builtinId="23" hidden="1" customBuiltin="1"/>
    <cellStyle name="Check Cell" xfId="15556" builtinId="23" hidden="1" customBuiltin="1"/>
    <cellStyle name="Check Cell" xfId="15587" builtinId="23" hidden="1" customBuiltin="1"/>
    <cellStyle name="Check Cell" xfId="15684" builtinId="23" hidden="1" customBuiltin="1"/>
    <cellStyle name="Check Cell" xfId="15707" builtinId="23" hidden="1" customBuiltin="1"/>
    <cellStyle name="Check Cell" xfId="15731" builtinId="23" hidden="1" customBuiltin="1"/>
    <cellStyle name="Check Cell" xfId="14589" builtinId="23" hidden="1" customBuiltin="1"/>
    <cellStyle name="Check Cell" xfId="14652" builtinId="23" hidden="1" customBuiltin="1"/>
    <cellStyle name="Check Cell" xfId="14666" builtinId="23" hidden="1" customBuiltin="1"/>
    <cellStyle name="Check Cell" xfId="14580" builtinId="23" hidden="1" customBuiltin="1"/>
    <cellStyle name="Check Cell" xfId="14793" builtinId="23" hidden="1" customBuiltin="1"/>
    <cellStyle name="Check Cell" xfId="14680" builtinId="23" hidden="1" customBuiltin="1"/>
    <cellStyle name="Check Cell" xfId="15913" builtinId="23" hidden="1" customBuiltin="1"/>
    <cellStyle name="Check Cell" xfId="15934" builtinId="23" hidden="1" customBuiltin="1"/>
    <cellStyle name="Check Cell" xfId="15978" builtinId="23" hidden="1" customBuiltin="1"/>
    <cellStyle name="Check Cell" xfId="15999" builtinId="23" hidden="1" customBuiltin="1"/>
    <cellStyle name="Check Cell" xfId="16031" builtinId="23" hidden="1" customBuiltin="1"/>
    <cellStyle name="Check Cell" xfId="16061" builtinId="23" hidden="1" customBuiltin="1"/>
    <cellStyle name="Check Cell" xfId="16097" builtinId="23" hidden="1" customBuiltin="1"/>
    <cellStyle name="Check Cell" xfId="16127" builtinId="23" hidden="1" customBuiltin="1"/>
    <cellStyle name="Check Cell" xfId="16158" builtinId="23" hidden="1" customBuiltin="1"/>
    <cellStyle name="Check Cell" xfId="16099" builtinId="23" hidden="1" customBuiltin="1"/>
    <cellStyle name="Check Cell" xfId="16067" builtinId="23" hidden="1" customBuiltin="1"/>
    <cellStyle name="Check Cell" xfId="16102" builtinId="23" hidden="1" customBuiltin="1"/>
    <cellStyle name="Check Cell" xfId="16233" builtinId="23" hidden="1" customBuiltin="1"/>
    <cellStyle name="Check Cell" xfId="16259" builtinId="23" hidden="1" customBuiltin="1"/>
    <cellStyle name="Check Cell" xfId="16305" builtinId="23" hidden="1" customBuiltin="1"/>
    <cellStyle name="Check Cell" xfId="16333" builtinId="23" hidden="1" customBuiltin="1"/>
    <cellStyle name="Check Cell" xfId="16365" builtinId="23" hidden="1" customBuiltin="1"/>
    <cellStyle name="Check Cell" xfId="16394" builtinId="23" hidden="1" customBuiltin="1"/>
    <cellStyle name="Check Cell" xfId="16421" builtinId="23" hidden="1" customBuiltin="1"/>
    <cellStyle name="Check Cell" xfId="16367" builtinId="23" hidden="1" customBuiltin="1"/>
    <cellStyle name="Check Cell" xfId="16339" builtinId="23" hidden="1" customBuiltin="1"/>
    <cellStyle name="Check Cell" xfId="16370" builtinId="23" hidden="1" customBuiltin="1"/>
    <cellStyle name="Check Cell" xfId="16487" builtinId="23" hidden="1" customBuiltin="1"/>
    <cellStyle name="Check Cell" xfId="16510" builtinId="23" hidden="1" customBuiltin="1"/>
    <cellStyle name="Check Cell" xfId="16575" builtinId="23" hidden="1" customBuiltin="1"/>
    <cellStyle name="Check Cell" xfId="16603" builtinId="23" hidden="1" customBuiltin="1"/>
    <cellStyle name="Check Cell" xfId="16636" builtinId="23" hidden="1" customBuiltin="1"/>
    <cellStyle name="Check Cell" xfId="16666" builtinId="23" hidden="1" customBuiltin="1"/>
    <cellStyle name="Check Cell" xfId="16693" builtinId="23" hidden="1" customBuiltin="1"/>
    <cellStyle name="Check Cell" xfId="16638" builtinId="23" hidden="1" customBuiltin="1"/>
    <cellStyle name="Check Cell" xfId="16609" builtinId="23" hidden="1" customBuiltin="1"/>
    <cellStyle name="Check Cell" xfId="16641" builtinId="23" hidden="1" customBuiltin="1"/>
    <cellStyle name="Check Cell" xfId="16761" builtinId="23" hidden="1" customBuiltin="1"/>
    <cellStyle name="Check Cell" xfId="16783" builtinId="23" hidden="1" customBuiltin="1"/>
    <cellStyle name="Check Cell" xfId="14573" builtinId="23" hidden="1" customBuiltin="1"/>
    <cellStyle name="Check Cell" xfId="7676" builtinId="23" hidden="1" customBuiltin="1"/>
    <cellStyle name="Check Cell" xfId="6131" builtinId="23" hidden="1" customBuiltin="1"/>
    <cellStyle name="Check Cell" xfId="16860" builtinId="23" hidden="1" customBuiltin="1"/>
    <cellStyle name="Check Cell" xfId="16897" builtinId="23" hidden="1" customBuiltin="1"/>
    <cellStyle name="Check Cell" xfId="16975" builtinId="23" hidden="1" customBuiltin="1"/>
    <cellStyle name="Check Cell" xfId="14268" builtinId="23" hidden="1" customBuiltin="1"/>
    <cellStyle name="Check Cell" xfId="4098" builtinId="23" hidden="1" customBuiltin="1"/>
    <cellStyle name="Check Cell" xfId="4854" builtinId="23" hidden="1" customBuiltin="1"/>
    <cellStyle name="Check Cell" xfId="9624" builtinId="23" hidden="1" customBuiltin="1"/>
    <cellStyle name="Check Cell" xfId="4227" builtinId="23" hidden="1" customBuiltin="1"/>
    <cellStyle name="Check Cell" xfId="4233" builtinId="23" hidden="1" customBuiltin="1"/>
    <cellStyle name="Check Cell" xfId="4951" builtinId="23" hidden="1" customBuiltin="1"/>
    <cellStyle name="Check Cell" xfId="14027" builtinId="23" hidden="1" customBuiltin="1"/>
    <cellStyle name="Check Cell" xfId="16926" builtinId="23" hidden="1" customBuiltin="1"/>
    <cellStyle name="Check Cell" xfId="16935" builtinId="23" hidden="1" customBuiltin="1"/>
    <cellStyle name="Check Cell" xfId="16923" builtinId="23" hidden="1" customBuiltin="1"/>
    <cellStyle name="Check Cell" xfId="5372" builtinId="23" hidden="1" customBuiltin="1"/>
    <cellStyle name="Check Cell" xfId="14585" builtinId="23" hidden="1" customBuiltin="1"/>
    <cellStyle name="Check Cell" xfId="14464" builtinId="23" hidden="1" customBuiltin="1"/>
    <cellStyle name="Check Cell" xfId="14054" builtinId="23" hidden="1" customBuiltin="1"/>
    <cellStyle name="Check Cell" xfId="11944" builtinId="23" hidden="1" customBuiltin="1"/>
    <cellStyle name="Check Cell" xfId="16830" builtinId="23" hidden="1" customBuiltin="1"/>
    <cellStyle name="Check Cell" xfId="14243" builtinId="23" hidden="1" customBuiltin="1"/>
    <cellStyle name="Check Cell" xfId="16957" builtinId="23" hidden="1" customBuiltin="1"/>
    <cellStyle name="Check Cell" xfId="13940" builtinId="23" hidden="1" customBuiltin="1"/>
    <cellStyle name="Check Cell" xfId="14615" builtinId="23" hidden="1" customBuiltin="1"/>
    <cellStyle name="Check Cell" xfId="14459" builtinId="23" hidden="1" customBuiltin="1"/>
    <cellStyle name="Check Cell" xfId="5059" builtinId="23" hidden="1" customBuiltin="1"/>
    <cellStyle name="Check Cell" xfId="8290" builtinId="23" hidden="1" customBuiltin="1"/>
    <cellStyle name="Check Cell" xfId="4209" builtinId="23" hidden="1" customBuiltin="1"/>
    <cellStyle name="Check Cell" xfId="11675" builtinId="23" hidden="1" customBuiltin="1"/>
    <cellStyle name="Check Cell" xfId="4674" builtinId="23" hidden="1" customBuiltin="1"/>
    <cellStyle name="Check Cell" xfId="7576" builtinId="23" hidden="1" customBuiltin="1"/>
    <cellStyle name="Check Cell" xfId="7668" builtinId="23" hidden="1" customBuiltin="1"/>
    <cellStyle name="Check Cell" xfId="5527" builtinId="23" hidden="1" customBuiltin="1"/>
    <cellStyle name="Check Cell" xfId="8160" builtinId="23" hidden="1" customBuiltin="1"/>
    <cellStyle name="Check Cell" xfId="12297" builtinId="23" hidden="1" customBuiltin="1"/>
    <cellStyle name="Check Cell" xfId="5574" builtinId="23" hidden="1" customBuiltin="1"/>
    <cellStyle name="Check Cell" xfId="4588" builtinId="23" hidden="1" customBuiltin="1"/>
    <cellStyle name="Check Cell" xfId="4972" builtinId="23" hidden="1" customBuiltin="1"/>
    <cellStyle name="Check Cell" xfId="4540" builtinId="23" hidden="1" customBuiltin="1"/>
    <cellStyle name="Check Cell" xfId="4956" builtinId="23" hidden="1" customBuiltin="1"/>
    <cellStyle name="Check Cell" xfId="13966" builtinId="23" hidden="1" customBuiltin="1"/>
    <cellStyle name="Check Cell" xfId="14212" builtinId="23" hidden="1" customBuiltin="1"/>
    <cellStyle name="Check Cell" xfId="14294" builtinId="23" hidden="1" customBuiltin="1"/>
    <cellStyle name="Check Cell" xfId="7551" builtinId="23" hidden="1" customBuiltin="1"/>
    <cellStyle name="Check Cell" xfId="17172" builtinId="23" hidden="1" customBuiltin="1"/>
    <cellStyle name="Check Cell" xfId="17197" builtinId="23" hidden="1" customBuiltin="1"/>
    <cellStyle name="Check Cell" xfId="17224" builtinId="23" hidden="1" customBuiltin="1"/>
    <cellStyle name="Check Cell" xfId="17251" builtinId="23" hidden="1" customBuiltin="1"/>
    <cellStyle name="Check Cell" xfId="17276" builtinId="23" hidden="1" customBuiltin="1"/>
    <cellStyle name="Check Cell" xfId="17316" builtinId="23" hidden="1" customBuiltin="1"/>
    <cellStyle name="Check Cell" xfId="17348" builtinId="23" hidden="1" customBuiltin="1"/>
    <cellStyle name="Check Cell" xfId="17383" builtinId="23" hidden="1" customBuiltin="1"/>
    <cellStyle name="Check Cell" xfId="17447" builtinId="23" hidden="1" customBuiltin="1"/>
    <cellStyle name="Check Cell" xfId="17385" builtinId="23" hidden="1" customBuiltin="1"/>
    <cellStyle name="Check Cell" xfId="17354" builtinId="23" hidden="1" customBuiltin="1"/>
    <cellStyle name="Check Cell" xfId="17388" builtinId="23" hidden="1" customBuiltin="1"/>
    <cellStyle name="Check Cell" xfId="17499" builtinId="23" hidden="1" customBuiltin="1"/>
    <cellStyle name="Check Cell" xfId="17527" builtinId="23" hidden="1" customBuiltin="1"/>
    <cellStyle name="Check Cell" xfId="17552" builtinId="23" hidden="1" customBuiltin="1"/>
    <cellStyle name="Check Cell" xfId="17460" builtinId="23" hidden="1" customBuiltin="1"/>
    <cellStyle name="Check Cell" xfId="17629" builtinId="23" hidden="1" customBuiltin="1"/>
    <cellStyle name="Check Cell" xfId="17661" builtinId="23" hidden="1" customBuiltin="1"/>
    <cellStyle name="Check Cell" xfId="17691" builtinId="23" hidden="1" customBuiltin="1"/>
    <cellStyle name="Check Cell" xfId="17663" builtinId="23" hidden="1" customBuiltin="1"/>
    <cellStyle name="Check Cell" xfId="17635" builtinId="23" hidden="1" customBuiltin="1"/>
    <cellStyle name="Check Cell" xfId="17666" builtinId="23" hidden="1" customBuiltin="1"/>
    <cellStyle name="Check Cell" xfId="17766" builtinId="23" hidden="1" customBuiltin="1"/>
    <cellStyle name="Check Cell" xfId="17793" builtinId="23" hidden="1" customBuiltin="1"/>
    <cellStyle name="Check Cell" xfId="17817" builtinId="23" hidden="1" customBuiltin="1"/>
    <cellStyle name="Check Cell" xfId="17845" builtinId="23" hidden="1" customBuiltin="1"/>
    <cellStyle name="Check Cell" xfId="17884" builtinId="23" hidden="1" customBuiltin="1"/>
    <cellStyle name="Check Cell" xfId="17913" builtinId="23" hidden="1" customBuiltin="1"/>
    <cellStyle name="Check Cell" xfId="17945" builtinId="23" hidden="1" customBuiltin="1"/>
    <cellStyle name="Check Cell" xfId="17976" builtinId="23" hidden="1" customBuiltin="1"/>
    <cellStyle name="Check Cell" xfId="17947" builtinId="23" hidden="1" customBuiltin="1"/>
    <cellStyle name="Check Cell" xfId="17950" builtinId="23" hidden="1" customBuiltin="1"/>
    <cellStyle name="Check Cell" xfId="18048" builtinId="23" hidden="1" customBuiltin="1"/>
    <cellStyle name="Check Cell" xfId="18074" builtinId="23" hidden="1" customBuiltin="1"/>
    <cellStyle name="Check Cell" xfId="18098" builtinId="23" hidden="1" customBuiltin="1"/>
    <cellStyle name="Check Cell" xfId="18122" builtinId="23" hidden="1" customBuiltin="1"/>
    <cellStyle name="Check Cell" xfId="14210" builtinId="23" hidden="1" customBuiltin="1"/>
    <cellStyle name="Check Cell" xfId="17056" builtinId="23" hidden="1" customBuiltin="1"/>
    <cellStyle name="Check Cell" xfId="17065" builtinId="23" hidden="1" customBuiltin="1"/>
    <cellStyle name="Check Cell" xfId="5109" builtinId="23" hidden="1" customBuiltin="1"/>
    <cellStyle name="Check Cell" xfId="17124" builtinId="23" hidden="1" customBuiltin="1"/>
    <cellStyle name="Check Cell" xfId="17068" builtinId="23" hidden="1" customBuiltin="1"/>
    <cellStyle name="Check Cell" xfId="18296" builtinId="23" hidden="1" customBuiltin="1"/>
    <cellStyle name="Check Cell" xfId="18340" builtinId="23" hidden="1" customBuiltin="1"/>
    <cellStyle name="Check Cell" xfId="18361" builtinId="23" hidden="1" customBuiltin="1"/>
    <cellStyle name="Check Cell" xfId="18268" builtinId="23" hidden="1" customBuiltin="1"/>
    <cellStyle name="Check Cell" xfId="18396" builtinId="23" hidden="1" customBuiltin="1"/>
    <cellStyle name="Check Cell" xfId="18426" builtinId="23" hidden="1" customBuiltin="1"/>
    <cellStyle name="Check Cell" xfId="18461" builtinId="23" hidden="1" customBuiltin="1"/>
    <cellStyle name="Check Cell" xfId="18492" builtinId="23" hidden="1" customBuiltin="1"/>
    <cellStyle name="Check Cell" xfId="18524" builtinId="23" hidden="1" customBuiltin="1"/>
    <cellStyle name="Check Cell" xfId="18463" builtinId="23" hidden="1" customBuiltin="1"/>
    <cellStyle name="Check Cell" xfId="18432" builtinId="23" hidden="1" customBuiltin="1"/>
    <cellStyle name="Check Cell" xfId="18466" builtinId="23" hidden="1" customBuiltin="1"/>
    <cellStyle name="Check Cell" xfId="18599" builtinId="23" hidden="1" customBuiltin="1"/>
    <cellStyle name="Check Cell" xfId="18536" builtinId="23" hidden="1" customBuiltin="1"/>
    <cellStyle name="Check Cell" xfId="18673" builtinId="23" hidden="1" customBuiltin="1"/>
    <cellStyle name="Check Cell" xfId="18703" builtinId="23" hidden="1" customBuiltin="1"/>
    <cellStyle name="Check Cell" xfId="18735" builtinId="23" hidden="1" customBuiltin="1"/>
    <cellStyle name="Check Cell" xfId="18765" builtinId="23" hidden="1" customBuiltin="1"/>
    <cellStyle name="Check Cell" xfId="18793" builtinId="23" hidden="1" customBuiltin="1"/>
    <cellStyle name="Check Cell" xfId="18737" builtinId="23" hidden="1" customBuiltin="1"/>
    <cellStyle name="Check Cell" xfId="18709" builtinId="23" hidden="1" customBuiltin="1"/>
    <cellStyle name="Check Cell" xfId="18740" builtinId="23" hidden="1" customBuiltin="1"/>
    <cellStyle name="Check Cell" xfId="18838" builtinId="23" hidden="1" customBuiltin="1"/>
    <cellStyle name="Check Cell" xfId="18865" builtinId="23" hidden="1" customBuiltin="1"/>
    <cellStyle name="Check Cell" xfId="18918" builtinId="23" hidden="1" customBuiltin="1"/>
    <cellStyle name="Check Cell" xfId="18985" builtinId="23" hidden="1" customBuiltin="1"/>
    <cellStyle name="Check Cell" xfId="19017" builtinId="23" hidden="1" customBuiltin="1"/>
    <cellStyle name="Check Cell" xfId="19048" builtinId="23" hidden="1" customBuiltin="1"/>
    <cellStyle name="Check Cell" xfId="19076" builtinId="23" hidden="1" customBuiltin="1"/>
    <cellStyle name="Check Cell" xfId="19019" builtinId="23" hidden="1" customBuiltin="1"/>
    <cellStyle name="Check Cell" xfId="18991" builtinId="23" hidden="1" customBuiltin="1"/>
    <cellStyle name="Check Cell" xfId="19022" builtinId="23" hidden="1" customBuiltin="1"/>
    <cellStyle name="Check Cell" xfId="19121" builtinId="23" hidden="1" customBuiltin="1"/>
    <cellStyle name="Check Cell" xfId="19144" builtinId="23" hidden="1" customBuiltin="1"/>
    <cellStyle name="Check Cell" xfId="19168" builtinId="23" hidden="1" customBuiltin="1"/>
    <cellStyle name="Check Cell" xfId="19191" builtinId="23" hidden="1" customBuiltin="1"/>
    <cellStyle name="Check Cell" xfId="5824" builtinId="23" hidden="1" customBuiltin="1"/>
    <cellStyle name="Check Cell" xfId="14223" builtinId="23" hidden="1" customBuiltin="1"/>
    <cellStyle name="Check Cell" xfId="6105" builtinId="23" hidden="1" customBuiltin="1"/>
    <cellStyle name="Check Cell" xfId="10990" builtinId="23" hidden="1" customBuiltin="1"/>
    <cellStyle name="Check Cell" xfId="4244" builtinId="23" hidden="1" customBuiltin="1"/>
    <cellStyle name="Check Cell" xfId="4691" builtinId="23" hidden="1" customBuiltin="1"/>
    <cellStyle name="Check Cell" xfId="13988" builtinId="23" hidden="1" customBuiltin="1"/>
    <cellStyle name="Check Cell" xfId="8175" builtinId="23" hidden="1" customBuiltin="1"/>
    <cellStyle name="Check Cell" xfId="7393" builtinId="23" hidden="1" customBuiltin="1"/>
    <cellStyle name="Check Cell" xfId="17800" builtinId="23" hidden="1" customBuiltin="1"/>
    <cellStyle name="Check Cell" xfId="17142" builtinId="23" hidden="1" customBuiltin="1"/>
    <cellStyle name="Check Cell" xfId="10610" builtinId="23" hidden="1" customBuiltin="1"/>
    <cellStyle name="Check Cell" xfId="19125" builtinId="23" hidden="1" customBuiltin="1"/>
    <cellStyle name="Check Cell" xfId="10690" builtinId="23" hidden="1" customBuiltin="1"/>
    <cellStyle name="Check Cell" xfId="4459" builtinId="23" hidden="1" customBuiltin="1"/>
    <cellStyle name="Check Cell" xfId="9178" builtinId="23" hidden="1" customBuiltin="1"/>
    <cellStyle name="Check Cell" xfId="19254" builtinId="23" hidden="1" customBuiltin="1"/>
    <cellStyle name="Check Cell" xfId="19291" builtinId="23" hidden="1" customBuiltin="1"/>
    <cellStyle name="Check Cell" xfId="19326" builtinId="23" hidden="1" customBuiltin="1"/>
    <cellStyle name="Check Cell" xfId="19389" builtinId="23" hidden="1" customBuiltin="1"/>
    <cellStyle name="Check Cell" xfId="19422" builtinId="23" hidden="1" customBuiltin="1"/>
    <cellStyle name="Check Cell" xfId="19457" builtinId="23" hidden="1" customBuiltin="1"/>
    <cellStyle name="Check Cell" xfId="19490" builtinId="23" hidden="1" customBuiltin="1"/>
    <cellStyle name="Check Cell" xfId="19520" builtinId="23" hidden="1" customBuiltin="1"/>
    <cellStyle name="Check Cell" xfId="19459" builtinId="23" hidden="1" customBuiltin="1"/>
    <cellStyle name="Check Cell" xfId="19462" builtinId="23" hidden="1" customBuiltin="1"/>
    <cellStyle name="Check Cell" xfId="19576" builtinId="23" hidden="1" customBuiltin="1"/>
    <cellStyle name="Check Cell" xfId="19612" builtinId="23" hidden="1" customBuiltin="1"/>
    <cellStyle name="Check Cell" xfId="19646" builtinId="23" hidden="1" customBuiltin="1"/>
    <cellStyle name="Check Cell" xfId="19686" builtinId="23" hidden="1" customBuiltin="1"/>
    <cellStyle name="Check Cell" xfId="19731" builtinId="23" hidden="1" customBuiltin="1"/>
    <cellStyle name="Check Cell" xfId="19764" builtinId="23" hidden="1" customBuiltin="1"/>
    <cellStyle name="Check Cell" xfId="19832" builtinId="23" hidden="1" customBuiltin="1"/>
    <cellStyle name="Check Cell" xfId="19862" builtinId="23" hidden="1" customBuiltin="1"/>
    <cellStyle name="Check Cell" xfId="19801" builtinId="23" hidden="1" customBuiltin="1"/>
    <cellStyle name="Check Cell" xfId="19770" builtinId="23" hidden="1" customBuiltin="1"/>
    <cellStyle name="Check Cell" xfId="19804" builtinId="23" hidden="1" customBuiltin="1"/>
    <cellStyle name="Check Cell" xfId="19918" builtinId="23" hidden="1" customBuiltin="1"/>
    <cellStyle name="Check Cell" xfId="19988" builtinId="23" hidden="1" customBuiltin="1"/>
    <cellStyle name="Check Cell" xfId="20027" builtinId="23" hidden="1" customBuiltin="1"/>
    <cellStyle name="Check Cell" xfId="20137" builtinId="23" hidden="1" customBuiltin="1"/>
    <cellStyle name="Check Cell" xfId="20158" builtinId="23" hidden="1" customBuiltin="1"/>
    <cellStyle name="Check Cell" xfId="20181" builtinId="23" hidden="1" customBuiltin="1"/>
    <cellStyle name="Check Cell" xfId="20203" builtinId="23" hidden="1" customBuiltin="1"/>
    <cellStyle name="Check Cell" xfId="20224" builtinId="23" hidden="1" customBuiltin="1"/>
    <cellStyle name="Check Cell" xfId="20456" builtinId="23" hidden="1" customBuiltin="1"/>
    <cellStyle name="Check Cell" xfId="20481" builtinId="23" hidden="1" customBuiltin="1"/>
    <cellStyle name="Check Cell" xfId="20507" builtinId="23" hidden="1" customBuiltin="1"/>
    <cellStyle name="Check Cell" xfId="17747" builtinId="23" hidden="1" customBuiltin="1"/>
    <cellStyle name="Check Cell" xfId="18004" builtinId="23" hidden="1" customBuiltin="1"/>
    <cellStyle name="Check Cell" xfId="6114" builtinId="23" hidden="1" customBuiltin="1"/>
    <cellStyle name="Check Cell" xfId="13779" builtinId="23" hidden="1" customBuiltin="1"/>
    <cellStyle name="Check Cell" xfId="12576" builtinId="23" hidden="1" customBuiltin="1"/>
    <cellStyle name="Check Cell" xfId="7251" builtinId="23" hidden="1" customBuiltin="1"/>
    <cellStyle name="Check Cell" xfId="7286" builtinId="23" hidden="1" customBuiltin="1"/>
    <cellStyle name="Check Cell" xfId="7401" builtinId="23" hidden="1" customBuiltin="1"/>
    <cellStyle name="Check Cell" xfId="7437" builtinId="23" hidden="1" customBuiltin="1"/>
    <cellStyle name="Check Cell" xfId="7471" builtinId="23" hidden="1" customBuiltin="1"/>
    <cellStyle name="Check Cell" xfId="7973" builtinId="23" hidden="1" customBuiltin="1"/>
    <cellStyle name="Check Cell" xfId="7994" builtinId="23" hidden="1" customBuiltin="1"/>
    <cellStyle name="Check Cell" xfId="8017" builtinId="23" hidden="1" customBuiltin="1"/>
    <cellStyle name="Check Cell" xfId="4596" builtinId="23" hidden="1" customBuiltin="1"/>
    <cellStyle name="Check Cell" xfId="18275" builtinId="23" hidden="1" customBuiltin="1"/>
    <cellStyle name="Check Cell" xfId="5533" builtinId="23" hidden="1" customBuiltin="1"/>
    <cellStyle name="Check Cell" xfId="14378" builtinId="23" hidden="1" customBuiltin="1"/>
    <cellStyle name="Check Cell" xfId="12799" builtinId="23" hidden="1" customBuiltin="1"/>
    <cellStyle name="Check Cell" xfId="24876" builtinId="23" hidden="1" customBuiltin="1"/>
    <cellStyle name="Check Cell" xfId="24911" builtinId="23" hidden="1" customBuiltin="1"/>
    <cellStyle name="Check Cell" xfId="24941" builtinId="23" hidden="1" customBuiltin="1"/>
    <cellStyle name="Check Cell" xfId="24972" builtinId="23" hidden="1" customBuiltin="1"/>
    <cellStyle name="Check Cell" xfId="24913" builtinId="23" hidden="1" customBuiltin="1"/>
    <cellStyle name="Check Cell" xfId="24916" builtinId="23" hidden="1" customBuiltin="1"/>
    <cellStyle name="Check Cell" xfId="25020" builtinId="23" hidden="1" customBuiltin="1"/>
    <cellStyle name="Check Cell" xfId="25043" builtinId="23" hidden="1" customBuiltin="1"/>
    <cellStyle name="Check Cell" xfId="19799" builtinId="23" hidden="1" customBuiltin="1"/>
    <cellStyle name="Check Cell" xfId="18574" builtinId="23" hidden="1" customBuiltin="1"/>
    <cellStyle name="Check Cell" xfId="16651" builtinId="23" hidden="1" customBuiltin="1"/>
    <cellStyle name="Check Cell" xfId="16465" builtinId="23" hidden="1" customBuiltin="1"/>
    <cellStyle name="Check Cell" xfId="15040" builtinId="23" hidden="1" customBuiltin="1"/>
    <cellStyle name="Check Cell" xfId="13034" builtinId="23" hidden="1" customBuiltin="1"/>
    <cellStyle name="Check Cell" xfId="3029" builtinId="23" hidden="1" customBuiltin="1"/>
    <cellStyle name="Check Cell" xfId="3050" builtinId="23" hidden="1" customBuiltin="1"/>
    <cellStyle name="Check Cell" xfId="3073" builtinId="23" hidden="1" customBuiltin="1"/>
    <cellStyle name="Check Cell" xfId="3094" builtinId="23" hidden="1" customBuiltin="1"/>
    <cellStyle name="Check Cell" xfId="3115" builtinId="23" hidden="1" customBuiltin="1"/>
    <cellStyle name="Check Cell" xfId="3147" builtinId="23" hidden="1" customBuiltin="1"/>
    <cellStyle name="Check Cell" xfId="3175" builtinId="23" hidden="1" customBuiltin="1"/>
    <cellStyle name="Check Cell" xfId="3210" builtinId="23" hidden="1" customBuiltin="1"/>
    <cellStyle name="Check Cell" xfId="20258" builtinId="23" hidden="1" customBuiltin="1"/>
    <cellStyle name="Check Cell" xfId="18889" builtinId="23" hidden="1" customBuiltin="1"/>
    <cellStyle name="Check Cell" xfId="17416" builtinId="23" hidden="1" customBuiltin="1"/>
    <cellStyle name="Check Cell" xfId="16738" builtinId="23" hidden="1" customBuiltin="1"/>
    <cellStyle name="Check Cell" xfId="15272" builtinId="23" hidden="1" customBuiltin="1"/>
    <cellStyle name="Check Cell" xfId="4958" builtinId="23" hidden="1" customBuiltin="1"/>
    <cellStyle name="Check Cell" xfId="22579" builtinId="23" hidden="1" customBuiltin="1"/>
    <cellStyle name="Check Cell" xfId="17084" builtinId="23" hidden="1" customBuiltin="1"/>
    <cellStyle name="Check Cell" xfId="22675" builtinId="23" hidden="1" customBuiltin="1"/>
    <cellStyle name="Check Cell" xfId="22710" builtinId="23" hidden="1" customBuiltin="1"/>
    <cellStyle name="Check Cell" xfId="22743" builtinId="23" hidden="1" customBuiltin="1"/>
    <cellStyle name="Check Cell" xfId="22712" builtinId="23" hidden="1" customBuiltin="1"/>
    <cellStyle name="Check Cell" xfId="22681" builtinId="23" hidden="1" customBuiltin="1"/>
    <cellStyle name="Check Cell" xfId="22715" builtinId="23" hidden="1" customBuiltin="1"/>
    <cellStyle name="Check Cell" xfId="7520" builtinId="23" hidden="1" customBuiltin="1"/>
    <cellStyle name="Check Cell" xfId="4747" builtinId="23" hidden="1" customBuiltin="1"/>
    <cellStyle name="Check Cell" xfId="17720" builtinId="23" hidden="1" customBuiltin="1"/>
    <cellStyle name="Check Cell" xfId="5840" builtinId="23" hidden="1" customBuiltin="1"/>
    <cellStyle name="Check Cell" xfId="15522" builtinId="23" hidden="1" customBuiltin="1"/>
    <cellStyle name="Check Cell" xfId="13039" builtinId="23" hidden="1" customBuiltin="1"/>
    <cellStyle name="Check Cell" xfId="10714" builtinId="23" hidden="1" customBuiltin="1"/>
    <cellStyle name="Check Cell" xfId="4412" builtinId="23" hidden="1" customBuiltin="1"/>
    <cellStyle name="Check Cell" xfId="7651" builtinId="23" hidden="1" customBuiltin="1"/>
    <cellStyle name="Check Cell" xfId="8134" builtinId="23" hidden="1" customBuiltin="1"/>
    <cellStyle name="Check Cell" xfId="7650" builtinId="23" hidden="1" customBuiltin="1"/>
    <cellStyle name="Check Cell" xfId="4836" builtinId="23" hidden="1" customBuiltin="1"/>
    <cellStyle name="Check Cell" xfId="10598" builtinId="23" hidden="1" customBuiltin="1"/>
    <cellStyle name="Check Cell" xfId="7888" builtinId="23" hidden="1" customBuiltin="1"/>
    <cellStyle name="Check Cell" xfId="24882" builtinId="23" hidden="1" customBuiltin="1"/>
    <cellStyle name="Check Cell" xfId="14146" builtinId="23" hidden="1" customBuiltin="1"/>
    <cellStyle name="Check Cell" xfId="17919" builtinId="23" hidden="1" customBuiltin="1"/>
    <cellStyle name="Check Cell" xfId="14056" builtinId="23" hidden="1" customBuiltin="1"/>
    <cellStyle name="Check Cell" xfId="15754" builtinId="23" hidden="1" customBuiltin="1"/>
    <cellStyle name="Check Cell" xfId="13374" builtinId="23" hidden="1" customBuiltin="1"/>
    <cellStyle name="Check Cell" xfId="27426" builtinId="23" hidden="1" customBuiltin="1"/>
    <cellStyle name="Check Cell" xfId="27372" builtinId="23" hidden="1" customBuiltin="1"/>
    <cellStyle name="Check Cell" xfId="27375" builtinId="23" hidden="1" customBuiltin="1"/>
    <cellStyle name="Check Cell" xfId="27467" builtinId="23" hidden="1" customBuiltin="1"/>
    <cellStyle name="Check Cell" xfId="27489" builtinId="23" hidden="1" customBuiltin="1"/>
    <cellStyle name="Check Cell" xfId="27531" builtinId="23" hidden="1" customBuiltin="1"/>
    <cellStyle name="Check Cell" xfId="26554" builtinId="23" hidden="1" customBuiltin="1"/>
    <cellStyle name="Check Cell" xfId="26573" builtinId="23" hidden="1" customBuiltin="1"/>
    <cellStyle name="Check Cell" xfId="3022" builtinId="23" hidden="1" customBuiltin="1"/>
    <cellStyle name="Check Cell" xfId="19428" builtinId="23" hidden="1" customBuiltin="1"/>
    <cellStyle name="Check Cell" xfId="18319" builtinId="23" hidden="1" customBuiltin="1"/>
    <cellStyle name="Check Cell" xfId="5217" builtinId="23" hidden="1" customBuiltin="1"/>
    <cellStyle name="Check Cell" xfId="15906" builtinId="23" hidden="1" customBuiltin="1"/>
    <cellStyle name="Check Cell" xfId="13648" builtinId="23" hidden="1" customBuiltin="1"/>
    <cellStyle name="Check Cell" xfId="2596" builtinId="23" hidden="1" customBuiltin="1"/>
    <cellStyle name="Check Cell" xfId="2620" builtinId="23" hidden="1" customBuiltin="1"/>
    <cellStyle name="Check Cell" xfId="2684" builtinId="23" hidden="1" customBuiltin="1"/>
    <cellStyle name="Check Cell" xfId="2716" builtinId="23" hidden="1" customBuiltin="1"/>
    <cellStyle name="Check Cell" xfId="2745" builtinId="23" hidden="1" customBuiltin="1"/>
    <cellStyle name="Check Cell" xfId="2772" builtinId="23" hidden="1" customBuiltin="1"/>
    <cellStyle name="Check Cell" xfId="2718" builtinId="23" hidden="1" customBuiltin="1"/>
    <cellStyle name="Check Cell" xfId="2690" builtinId="23" hidden="1" customBuiltin="1"/>
    <cellStyle name="Check Cell" xfId="717" builtinId="23" hidden="1" customBuiltin="1"/>
    <cellStyle name="Check Cell" xfId="22773" builtinId="23" hidden="1" customBuiltin="1"/>
    <cellStyle name="Check Cell" xfId="19954" builtinId="23" hidden="1" customBuiltin="1"/>
    <cellStyle name="Check Cell" xfId="18626" builtinId="23" hidden="1" customBuiltin="1"/>
    <cellStyle name="Check Cell" xfId="10628" builtinId="23" hidden="1" customBuiltin="1"/>
    <cellStyle name="Check Cell" xfId="16170" builtinId="23" hidden="1" customBuiltin="1"/>
    <cellStyle name="Check Cell" xfId="13953" builtinId="23" hidden="1" customBuiltin="1"/>
    <cellStyle name="Check Cell" xfId="5325" builtinId="23" hidden="1" customBuiltin="1"/>
    <cellStyle name="Check Cell" xfId="4811" builtinId="23" hidden="1" customBuiltin="1"/>
    <cellStyle name="Check Cell" xfId="4315" builtinId="23" hidden="1" customBuiltin="1"/>
    <cellStyle name="Check Cell" xfId="14422" builtinId="23" hidden="1" customBuiltin="1"/>
    <cellStyle name="Check Cell" xfId="17026" builtinId="23" hidden="1" customBuiltin="1"/>
    <cellStyle name="Check Cell" xfId="21025" builtinId="23" hidden="1" customBuiltin="1"/>
    <cellStyle name="Check Cell" xfId="14494" builtinId="23" hidden="1" customBuiltin="1"/>
    <cellStyle name="Check Cell" xfId="16252" builtinId="23" hidden="1" customBuiltin="1"/>
    <cellStyle name="Check Cell" xfId="21067" builtinId="23" hidden="1" customBuiltin="1"/>
    <cellStyle name="Check Cell" xfId="6051" builtinId="23" hidden="1" customBuiltin="1"/>
    <cellStyle name="Check Cell" xfId="15957" builtinId="23" hidden="1" customBuiltin="1"/>
    <cellStyle name="Check Cell" xfId="18956" builtinId="23" hidden="1" customBuiltin="1"/>
    <cellStyle name="Check Cell" xfId="17164" builtinId="23" hidden="1" customBuiltin="1"/>
    <cellStyle name="Check Cell" xfId="16537" builtinId="23" hidden="1" customBuiltin="1"/>
    <cellStyle name="Check Cell" xfId="14941" builtinId="23" hidden="1" customBuiltin="1"/>
    <cellStyle name="Check Cell" xfId="10526" builtinId="23" hidden="1" customBuiltin="1"/>
    <cellStyle name="Check Cell" xfId="10549" builtinId="23" hidden="1" customBuiltin="1"/>
    <cellStyle name="Check Cell" xfId="8268" builtinId="23" hidden="1" customBuiltin="1"/>
    <cellStyle name="Check Cell" xfId="5598" builtinId="23" hidden="1" customBuiltin="1"/>
    <cellStyle name="Check Cell" xfId="5204" builtinId="23" hidden="1" customBuiltin="1"/>
    <cellStyle name="Check Cell" xfId="10643" builtinId="23" hidden="1" customBuiltin="1"/>
    <cellStyle name="Check Cell" xfId="10684" builtinId="23" hidden="1" customBuiltin="1"/>
    <cellStyle name="Check Cell" xfId="10772" builtinId="23" hidden="1" customBuiltin="1"/>
    <cellStyle name="Check Cell" xfId="9100" builtinId="23" hidden="1" customBuiltin="1"/>
    <cellStyle name="Check Cell" xfId="27510" builtinId="23" hidden="1" customBuiltin="1"/>
    <cellStyle name="Check Cell" xfId="16210" builtinId="23" hidden="1" customBuiltin="1"/>
    <cellStyle name="Check Cell" xfId="5724" builtinId="23" hidden="1" customBuiltin="1"/>
    <cellStyle name="Check Cell" xfId="17599" builtinId="23" hidden="1" customBuiltin="1"/>
    <cellStyle name="Check Cell" xfId="16813" builtinId="23" hidden="1" customBuiltin="1"/>
    <cellStyle name="Check Cell" xfId="15177" builtinId="23" hidden="1" customBuiltin="1"/>
    <cellStyle name="Check Cell" xfId="26864" builtinId="23" hidden="1" customBuiltin="1"/>
    <cellStyle name="Check Cell" xfId="26966" builtinId="23" hidden="1" customBuiltin="1"/>
    <cellStyle name="Check Cell" xfId="27009" builtinId="23" hidden="1" customBuiltin="1"/>
    <cellStyle name="Check Cell" xfId="26932" builtinId="23" hidden="1" customBuiltin="1"/>
    <cellStyle name="Check Cell" xfId="27078" builtinId="23" hidden="1" customBuiltin="1"/>
    <cellStyle name="Check Cell" xfId="27110" builtinId="23" hidden="1" customBuiltin="1"/>
    <cellStyle name="Check Cell" xfId="27139" builtinId="23" hidden="1" customBuiltin="1"/>
    <cellStyle name="Check Cell" xfId="27166" builtinId="23" hidden="1" customBuiltin="1"/>
    <cellStyle name="Check Cell" xfId="4855" builtinId="23" hidden="1" customBuiltin="1"/>
    <cellStyle name="Check Cell" xfId="7561" builtinId="23" hidden="1" customBuiltin="1"/>
    <cellStyle name="Check Cell" xfId="20077" builtinId="23" hidden="1" customBuiltin="1"/>
    <cellStyle name="Check Cell" xfId="7618" builtinId="23" hidden="1" customBuiltin="1"/>
    <cellStyle name="Check Cell" xfId="8080" builtinId="23" hidden="1" customBuiltin="1"/>
    <cellStyle name="Check Cell" xfId="6063" builtinId="23" hidden="1" customBuiltin="1"/>
    <cellStyle name="Check Cell" xfId="20061" builtinId="23" hidden="1" customBuiltin="1"/>
    <cellStyle name="Check Cell" xfId="20093" builtinId="23" hidden="1" customBuiltin="1"/>
    <cellStyle name="Check Cell" xfId="23296" builtinId="23" hidden="1" customBuiltin="1"/>
    <cellStyle name="Check Cell" xfId="24261" builtinId="23" hidden="1" customBuiltin="1"/>
    <cellStyle name="Check Cell" xfId="23628" builtinId="23" hidden="1" customBuiltin="1"/>
    <cellStyle name="Check Cell" xfId="21946" builtinId="23" hidden="1" customBuiltin="1"/>
    <cellStyle name="Check Cell" xfId="17199" builtinId="23" hidden="1" customBuiltin="1"/>
    <cellStyle name="Check Cell" xfId="25547" builtinId="23" hidden="1" customBuiltin="1"/>
    <cellStyle name="Check Cell" xfId="20097" builtinId="23" hidden="1" customBuiltin="1"/>
    <cellStyle name="Check Cell" xfId="7637" builtinId="23" hidden="1" customBuiltin="1"/>
    <cellStyle name="Check Cell" xfId="23302" builtinId="23" hidden="1" customBuiltin="1"/>
    <cellStyle name="Check Cell" xfId="25674" builtinId="23" hidden="1" customBuiltin="1"/>
    <cellStyle name="Check Cell" xfId="25710" builtinId="23" hidden="1" customBuiltin="1"/>
    <cellStyle name="Check Cell" xfId="25745" builtinId="23" hidden="1" customBuiltin="1"/>
    <cellStyle name="Check Cell" xfId="20368" builtinId="23" hidden="1" customBuiltin="1"/>
    <cellStyle name="Check Cell" xfId="25841" builtinId="23" hidden="1" customBuiltin="1"/>
    <cellStyle name="Check Cell" xfId="25346" builtinId="23" hidden="1" customBuiltin="1"/>
    <cellStyle name="Check Cell" xfId="25411" builtinId="23" hidden="1" customBuiltin="1"/>
    <cellStyle name="Check Cell" xfId="25472" builtinId="23" hidden="1" customBuiltin="1"/>
    <cellStyle name="Check Cell" xfId="25499" builtinId="23" hidden="1" customBuiltin="1"/>
    <cellStyle name="Check Cell" xfId="25445" builtinId="23" hidden="1" customBuiltin="1"/>
    <cellStyle name="Check Cell" xfId="25448" builtinId="23" hidden="1" customBuiltin="1"/>
    <cellStyle name="Check Cell" xfId="25566" builtinId="23" hidden="1" customBuiltin="1"/>
    <cellStyle name="Check Cell" xfId="25589" builtinId="23" hidden="1" customBuiltin="1"/>
    <cellStyle name="Check Cell" xfId="25612" builtinId="23" hidden="1" customBuiltin="1"/>
    <cellStyle name="Check Cell" xfId="25228" builtinId="23" hidden="1" customBuiltin="1"/>
    <cellStyle name="Check Cell" xfId="25174" builtinId="23" hidden="1" customBuiltin="1"/>
    <cellStyle name="Check Cell" xfId="25270" builtinId="23" hidden="1" customBuiltin="1"/>
    <cellStyle name="Check Cell" xfId="25294" builtinId="23" hidden="1" customBuiltin="1"/>
    <cellStyle name="Check Cell" xfId="25140" builtinId="23" hidden="1" customBuiltin="1"/>
    <cellStyle name="Check Cell" xfId="25172" builtinId="23" hidden="1" customBuiltin="1"/>
    <cellStyle name="Check Cell" xfId="25201" builtinId="23" hidden="1" customBuiltin="1"/>
    <cellStyle name="Check Cell" xfId="24984" builtinId="23" hidden="1" customBuiltin="1"/>
    <cellStyle name="Check Cell" xfId="25067" builtinId="23" hidden="1" customBuiltin="1"/>
    <cellStyle name="Check Cell" xfId="25177" builtinId="23" hidden="1" customBuiltin="1"/>
    <cellStyle name="Check Cell" xfId="14242" builtinId="23" hidden="1" customBuiltin="1"/>
    <cellStyle name="Check Cell" xfId="26429" builtinId="23" hidden="1" customBuiltin="1"/>
    <cellStyle name="Check Cell" xfId="20426" builtinId="23" hidden="1" customBuiltin="1"/>
    <cellStyle name="Check Cell" xfId="28296" builtinId="23" hidden="1" customBuiltin="1"/>
    <cellStyle name="Check Cell" xfId="26634" builtinId="23" hidden="1" customBuiltin="1"/>
    <cellStyle name="Check Cell" xfId="12389" builtinId="23" hidden="1" customBuiltin="1"/>
    <cellStyle name="Check Cell" xfId="20831" builtinId="23" hidden="1" customBuiltin="1"/>
    <cellStyle name="Check Cell" xfId="15065" builtinId="23" hidden="1" customBuiltin="1"/>
    <cellStyle name="Check Cell" xfId="21701" builtinId="23" hidden="1" customBuiltin="1"/>
    <cellStyle name="Check Cell" xfId="24304" builtinId="23" hidden="1" customBuiltin="1"/>
    <cellStyle name="Check Cell" xfId="23345" builtinId="23" hidden="1" customBuiltin="1"/>
    <cellStyle name="Check Cell" xfId="12769" builtinId="23" hidden="1" customBuiltin="1"/>
    <cellStyle name="Check Cell" xfId="12869" builtinId="23" hidden="1" customBuiltin="1"/>
    <cellStyle name="Check Cell" xfId="12899" builtinId="23" hidden="1" customBuiltin="1"/>
    <cellStyle name="Check Cell" xfId="12931" builtinId="23" hidden="1" customBuiltin="1"/>
    <cellStyle name="Check Cell" xfId="12960" builtinId="23" hidden="1" customBuiltin="1"/>
    <cellStyle name="Check Cell" xfId="12987" builtinId="23" hidden="1" customBuiltin="1"/>
    <cellStyle name="Check Cell" xfId="12933" builtinId="23" hidden="1" customBuiltin="1"/>
    <cellStyle name="Check Cell" xfId="12905" builtinId="23" hidden="1" customBuiltin="1"/>
    <cellStyle name="Check Cell" xfId="25417" builtinId="23" hidden="1" customBuiltin="1"/>
    <cellStyle name="Check Cell" xfId="27980" builtinId="23" hidden="1" customBuiltin="1"/>
    <cellStyle name="Check Cell" xfId="22272" builtinId="23" hidden="1" customBuiltin="1"/>
    <cellStyle name="Check Cell" xfId="22303" builtinId="23" hidden="1" customBuiltin="1"/>
    <cellStyle name="Check Cell" xfId="22246" builtinId="23" hidden="1" customBuiltin="1"/>
    <cellStyle name="Check Cell" xfId="22277" builtinId="23" hidden="1" customBuiltin="1"/>
    <cellStyle name="Check Cell" xfId="22375" builtinId="23" hidden="1" customBuiltin="1"/>
    <cellStyle name="Check Cell" xfId="22398" builtinId="23" hidden="1" customBuiltin="1"/>
    <cellStyle name="Check Cell" xfId="22421" builtinId="23" hidden="1" customBuiltin="1"/>
    <cellStyle name="Check Cell" xfId="22444" builtinId="23" hidden="1" customBuiltin="1"/>
    <cellStyle name="Check Cell" xfId="11937" builtinId="23" hidden="1" customBuiltin="1"/>
    <cellStyle name="Check Cell" xfId="4129" builtinId="23" hidden="1" customBuiltin="1"/>
    <cellStyle name="Check Cell" xfId="21588" builtinId="23" hidden="1" customBuiltin="1"/>
    <cellStyle name="Check Cell" xfId="20878" builtinId="23" hidden="1" customBuiltin="1"/>
    <cellStyle name="Check Cell" xfId="11931" builtinId="23" hidden="1" customBuiltin="1"/>
    <cellStyle name="Check Cell" xfId="11991" builtinId="23" hidden="1" customBuiltin="1"/>
    <cellStyle name="Check Cell" xfId="12016" builtinId="23" hidden="1" customBuiltin="1"/>
    <cellStyle name="Check Cell" xfId="7841" builtinId="23" hidden="1" customBuiltin="1"/>
    <cellStyle name="Check Cell" xfId="10886" builtinId="23" hidden="1" customBuiltin="1"/>
    <cellStyle name="Check Cell" xfId="10895" builtinId="23" hidden="1" customBuiltin="1"/>
    <cellStyle name="Check Cell" xfId="5761" builtinId="23" hidden="1" customBuiltin="1"/>
    <cellStyle name="Check Cell" xfId="10962" builtinId="23" hidden="1" customBuiltin="1"/>
    <cellStyle name="Check Cell" xfId="28108" builtinId="23" hidden="1" customBuiltin="1"/>
    <cellStyle name="Check Cell" xfId="25543" builtinId="23" hidden="1" customBuiltin="1"/>
    <cellStyle name="Check Cell" xfId="20048" builtinId="23" hidden="1" customBuiltin="1"/>
    <cellStyle name="Check Cell" xfId="21074" builtinId="23" hidden="1" customBuiltin="1"/>
    <cellStyle name="Check Cell" xfId="18684" builtinId="23" hidden="1" customBuiltin="1"/>
    <cellStyle name="Check Cell" xfId="4682" builtinId="23" hidden="1" customBuiltin="1"/>
    <cellStyle name="Check Cell" xfId="22379" builtinId="23" hidden="1" customBuiltin="1"/>
    <cellStyle name="Check Cell" xfId="15435" builtinId="23" hidden="1" customBuiltin="1"/>
    <cellStyle name="Check Cell" xfId="16999" builtinId="23" hidden="1" customBuiltin="1"/>
    <cellStyle name="Check Cell" xfId="20055" builtinId="23" hidden="1" customBuiltin="1"/>
    <cellStyle name="Check Cell" xfId="22507" builtinId="23" hidden="1" customBuiltin="1"/>
    <cellStyle name="Check Cell" xfId="22544" builtinId="23" hidden="1" customBuiltin="1"/>
    <cellStyle name="Check Cell" xfId="25876" builtinId="23" hidden="1" customBuiltin="1"/>
    <cellStyle name="Check Cell" xfId="25939" builtinId="23" hidden="1" customBuiltin="1"/>
    <cellStyle name="Check Cell" xfId="25878" builtinId="23" hidden="1" customBuiltin="1"/>
    <cellStyle name="Check Cell" xfId="25847" builtinId="23" hidden="1" customBuiltin="1"/>
    <cellStyle name="Check Cell" xfId="25881" builtinId="23" hidden="1" customBuiltin="1"/>
    <cellStyle name="Check Cell" xfId="25995" builtinId="23" hidden="1" customBuiltin="1"/>
    <cellStyle name="Check Cell" xfId="26031" builtinId="23" hidden="1" customBuiltin="1"/>
    <cellStyle name="Check Cell" xfId="26102" builtinId="23" hidden="1" customBuiltin="1"/>
    <cellStyle name="Check Cell" xfId="26140" builtinId="23" hidden="1" customBuiltin="1"/>
    <cellStyle name="Check Cell" xfId="26168" builtinId="23" hidden="1" customBuiltin="1"/>
    <cellStyle name="Check Cell" xfId="26200" builtinId="23" hidden="1" customBuiltin="1"/>
    <cellStyle name="Check Cell" xfId="26230" builtinId="23" hidden="1" customBuiltin="1"/>
    <cellStyle name="Check Cell" xfId="26202" builtinId="23" hidden="1" customBuiltin="1"/>
    <cellStyle name="Check Cell" xfId="26174" builtinId="23" hidden="1" customBuiltin="1"/>
    <cellStyle name="Check Cell" xfId="26205" builtinId="23" hidden="1" customBuiltin="1"/>
    <cellStyle name="Check Cell" xfId="26298" builtinId="23" hidden="1" customBuiltin="1"/>
    <cellStyle name="Check Cell" xfId="26321" builtinId="23" hidden="1" customBuiltin="1"/>
    <cellStyle name="Check Cell" xfId="26342" builtinId="23" hidden="1" customBuiltin="1"/>
    <cellStyle name="Check Cell" xfId="26364" builtinId="23" hidden="1" customBuiltin="1"/>
    <cellStyle name="Check Cell" xfId="26386" builtinId="23" hidden="1" customBuiltin="1"/>
    <cellStyle name="Check Cell" xfId="26407" builtinId="23" hidden="1" customBuiltin="1"/>
    <cellStyle name="Check Cell" xfId="26451" builtinId="23" hidden="1" customBuiltin="1"/>
    <cellStyle name="Check Cell" xfId="26472" builtinId="23" hidden="1" customBuiltin="1"/>
    <cellStyle name="Check Cell" xfId="26497" builtinId="23" hidden="1" customBuiltin="1"/>
    <cellStyle name="Check Cell" xfId="26676" builtinId="23" hidden="1" customBuiltin="1"/>
    <cellStyle name="Check Cell" xfId="27986" builtinId="23" hidden="1" customBuiltin="1"/>
    <cellStyle name="Check Cell" xfId="28017" builtinId="23" hidden="1" customBuiltin="1"/>
    <cellStyle name="Check Cell" xfId="28129" builtinId="23" hidden="1" customBuiltin="1"/>
    <cellStyle name="Check Cell" xfId="28150" builtinId="23" hidden="1" customBuiltin="1"/>
    <cellStyle name="Check Cell" xfId="28174" builtinId="23" hidden="1" customBuiltin="1"/>
    <cellStyle name="Check Cell" xfId="28209" builtinId="23" hidden="1" customBuiltin="1"/>
    <cellStyle name="Check Cell" xfId="28236" builtinId="23" hidden="1" customBuiltin="1"/>
    <cellStyle name="Check Cell" xfId="28270" builtinId="23" hidden="1" customBuiltin="1"/>
    <cellStyle name="Check Cell" xfId="28242" builtinId="23" hidden="1" customBuiltin="1"/>
    <cellStyle name="Check Cell" xfId="28273" builtinId="23" hidden="1" customBuiltin="1"/>
    <cellStyle name="Check Cell" xfId="28364" builtinId="23" hidden="1" customBuiltin="1"/>
    <cellStyle name="Check Cell" xfId="28385" builtinId="23" hidden="1" customBuiltin="1"/>
    <cellStyle name="Check Cell" xfId="28406" builtinId="23" hidden="1" customBuiltin="1"/>
    <cellStyle name="Check Cell" xfId="28427" builtinId="23" hidden="1" customBuiltin="1"/>
    <cellStyle name="Check Cell" xfId="28323" builtinId="23" hidden="1" customBuiltin="1"/>
    <cellStyle name="Check Cell" xfId="27628" builtinId="23" hidden="1" customBuiltin="1"/>
    <cellStyle name="Check Cell" xfId="27051" builtinId="23" hidden="1" customBuiltin="1"/>
    <cellStyle name="Check Cell" xfId="26257" builtinId="23" hidden="1" customBuiltin="1"/>
    <cellStyle name="Check Cell" xfId="24213" builtinId="23" hidden="1" customBuiltin="1"/>
    <cellStyle name="Check Cell" xfId="25112" builtinId="23" hidden="1" customBuiltin="1"/>
    <cellStyle name="Check Cell" xfId="24460" builtinId="23" hidden="1" customBuiltin="1"/>
    <cellStyle name="Check Cell" xfId="23706" builtinId="23" hidden="1" customBuiltin="1"/>
    <cellStyle name="Check Cell" xfId="22330" builtinId="23" hidden="1" customBuiltin="1"/>
    <cellStyle name="Check Cell" xfId="27794" builtinId="23" hidden="1" customBuiltin="1"/>
    <cellStyle name="Check Cell" xfId="27825" builtinId="23" hidden="1" customBuiltin="1"/>
    <cellStyle name="Check Cell" xfId="27767" builtinId="23" hidden="1" customBuiltin="1"/>
    <cellStyle name="Check Cell" xfId="27736" builtinId="23" hidden="1" customBuiltin="1"/>
    <cellStyle name="Check Cell" xfId="27871" builtinId="23" hidden="1" customBuiltin="1"/>
    <cellStyle name="Check Cell" xfId="27892" builtinId="23" hidden="1" customBuiltin="1"/>
    <cellStyle name="Check Cell" xfId="27913" builtinId="23" hidden="1" customBuiltin="1"/>
    <cellStyle name="Check Cell" xfId="27953" builtinId="23" hidden="1" customBuiltin="1"/>
    <cellStyle name="Check Cell" xfId="28012" builtinId="23" hidden="1" customBuiltin="1"/>
    <cellStyle name="Check Cell" xfId="28067" builtinId="23" hidden="1" customBuiltin="1"/>
    <cellStyle name="Check Cell" xfId="28014" builtinId="23" hidden="1" customBuiltin="1"/>
    <cellStyle name="Check Cell" xfId="27649" builtinId="23" hidden="1" customBuiltin="1"/>
    <cellStyle name="Check Cell" xfId="27670" builtinId="23" hidden="1" customBuiltin="1"/>
    <cellStyle name="Check Cell" xfId="27577" builtinId="23" hidden="1" customBuiltin="1"/>
    <cellStyle name="Check Cell" xfId="27730" builtinId="23" hidden="1" customBuiltin="1"/>
    <cellStyle name="Check Cell" xfId="27765" builtinId="23" hidden="1" customBuiltin="1"/>
    <cellStyle name="Check Cell" xfId="26583" builtinId="23" hidden="1" customBuiltin="1"/>
    <cellStyle name="Check Cell" xfId="27584" builtinId="23" hidden="1" customBuiltin="1"/>
    <cellStyle name="Check Cell" xfId="27605" builtinId="23" hidden="1" customBuiltin="1"/>
    <cellStyle name="Check Cell" xfId="26550" builtinId="23" hidden="1" customBuiltin="1"/>
    <cellStyle name="Check Cell" xfId="26581" builtinId="23" hidden="1" customBuiltin="1"/>
    <cellStyle name="Check Cell" xfId="27702" builtinId="23" hidden="1" customBuiltin="1"/>
    <cellStyle name="Check Cell" xfId="28268" builtinId="23" hidden="1" customBuiltin="1"/>
    <cellStyle name="Check Cell" xfId="25909" builtinId="23" hidden="1" customBuiltin="1"/>
    <cellStyle name="Check Cell" xfId="22274" builtinId="23" hidden="1" customBuiltin="1"/>
    <cellStyle name="Check Cell" xfId="25146" builtinId="23" hidden="1" customBuiltin="1"/>
    <cellStyle name="Check Cell" xfId="14519" builtinId="23" hidden="1" customBuiltin="1"/>
    <cellStyle name="Check Cell" xfId="5336" builtinId="23" hidden="1" customBuiltin="1"/>
    <cellStyle name="Check Cell" xfId="23241" builtinId="23" hidden="1" customBuiltin="1"/>
    <cellStyle name="Check Cell" xfId="21970" builtinId="23" hidden="1" customBuiltin="1"/>
    <cellStyle name="Check Cell" xfId="24552" builtinId="23" hidden="1" customBuiltin="1"/>
    <cellStyle name="Check Cell" xfId="27344" builtinId="23" hidden="1" customBuiltin="1"/>
    <cellStyle name="Check Cell" xfId="20316" builtinId="23" hidden="1" customBuiltin="1"/>
    <cellStyle name="Check Cell" xfId="13339" builtinId="23" hidden="1" customBuiltin="1"/>
    <cellStyle name="Check Cell" xfId="13407" builtinId="23" hidden="1" customBuiltin="1"/>
    <cellStyle name="Check Cell" xfId="13437" builtinId="23" hidden="1" customBuiltin="1"/>
    <cellStyle name="Check Cell" xfId="13376" builtinId="23" hidden="1" customBuiltin="1"/>
    <cellStyle name="Check Cell" xfId="13345" builtinId="23" hidden="1" customBuiltin="1"/>
    <cellStyle name="Check Cell" xfId="13379" builtinId="23" hidden="1" customBuiltin="1"/>
    <cellStyle name="Check Cell" xfId="13493" builtinId="23" hidden="1" customBuiltin="1"/>
    <cellStyle name="Check Cell" xfId="13529" builtinId="23" hidden="1" customBuiltin="1"/>
    <cellStyle name="Check Cell" xfId="13563" builtinId="23" hidden="1" customBuiltin="1"/>
    <cellStyle name="Check Cell" xfId="27837" builtinId="23" hidden="1" customBuiltin="1"/>
    <cellStyle name="Check Cell" xfId="25318" builtinId="23" hidden="1" customBuiltin="1"/>
    <cellStyle name="Check Cell" xfId="21792" builtinId="23" hidden="1" customBuiltin="1"/>
    <cellStyle name="Check Cell" xfId="21732" builtinId="23" hidden="1" customBuiltin="1"/>
    <cellStyle name="Check Cell" xfId="21735" builtinId="23" hidden="1" customBuiltin="1"/>
    <cellStyle name="Check Cell" xfId="21840" builtinId="23" hidden="1" customBuiltin="1"/>
    <cellStyle name="Check Cell" xfId="21864" builtinId="23" hidden="1" customBuiltin="1"/>
    <cellStyle name="Check Cell" xfId="21888" builtinId="23" hidden="1" customBuiltin="1"/>
    <cellStyle name="Check Cell" xfId="21804" builtinId="23" hidden="1" customBuiltin="1"/>
    <cellStyle name="Check Cell" xfId="21935" builtinId="23" hidden="1" customBuiltin="1"/>
    <cellStyle name="Check Cell" xfId="21964" builtinId="23" hidden="1" customBuiltin="1"/>
    <cellStyle name="Check Cell" xfId="21996" builtinId="23" hidden="1" customBuiltin="1"/>
    <cellStyle name="Check Cell" xfId="22026" builtinId="23" hidden="1" customBuiltin="1"/>
    <cellStyle name="Check Cell" xfId="22053" builtinId="23" hidden="1" customBuiltin="1"/>
    <cellStyle name="Check Cell" xfId="21998" builtinId="23" hidden="1" customBuiltin="1"/>
    <cellStyle name="Check Cell" xfId="22001" builtinId="23" hidden="1" customBuiltin="1"/>
    <cellStyle name="Check Cell" xfId="22096" builtinId="23" hidden="1" customBuiltin="1"/>
    <cellStyle name="Check Cell" xfId="22145" builtinId="23" hidden="1" customBuiltin="1"/>
    <cellStyle name="Check Cell" xfId="22173" builtinId="23" hidden="1" customBuiltin="1"/>
    <cellStyle name="Check Cell" xfId="22211" builtinId="23" hidden="1" customBuiltin="1"/>
    <cellStyle name="Check Cell" xfId="22240" builtinId="23" hidden="1" customBuiltin="1"/>
    <cellStyle name="Check Cell" xfId="23650" builtinId="23" hidden="1" customBuiltin="1"/>
    <cellStyle name="Check Cell" xfId="23796" builtinId="23" hidden="1" customBuiltin="1"/>
    <cellStyle name="Check Cell" xfId="23826" builtinId="23" hidden="1" customBuiltin="1"/>
    <cellStyle name="Check Cell" xfId="23861" builtinId="23" hidden="1" customBuiltin="1"/>
    <cellStyle name="Check Cell" xfId="23893" builtinId="23" hidden="1" customBuiltin="1"/>
    <cellStyle name="Check Cell" xfId="23924" builtinId="23" hidden="1" customBuiltin="1"/>
    <cellStyle name="Check Cell" xfId="23863" builtinId="23" hidden="1" customBuiltin="1"/>
    <cellStyle name="Check Cell" xfId="23973" builtinId="23" hidden="1" customBuiltin="1"/>
    <cellStyle name="Check Cell" xfId="23999" builtinId="23" hidden="1" customBuiltin="1"/>
    <cellStyle name="Check Cell" xfId="24023" builtinId="23" hidden="1" customBuiltin="1"/>
    <cellStyle name="Check Cell" xfId="23936" builtinId="23" hidden="1" customBuiltin="1"/>
    <cellStyle name="Check Cell" xfId="24069" builtinId="23" hidden="1" customBuiltin="1"/>
    <cellStyle name="Check Cell" xfId="24097" builtinId="23" hidden="1" customBuiltin="1"/>
    <cellStyle name="Check Cell" xfId="24129" builtinId="23" hidden="1" customBuiltin="1"/>
    <cellStyle name="Check Cell" xfId="24159" builtinId="23" hidden="1" customBuiltin="1"/>
    <cellStyle name="Check Cell" xfId="24186" builtinId="23" hidden="1" customBuiltin="1"/>
    <cellStyle name="Check Cell" xfId="24131" builtinId="23" hidden="1" customBuiltin="1"/>
    <cellStyle name="Check Cell" xfId="24103" builtinId="23" hidden="1" customBuiltin="1"/>
    <cellStyle name="Check Cell" xfId="24134" builtinId="23" hidden="1" customBuiltin="1"/>
    <cellStyle name="Check Cell" xfId="24230" builtinId="23" hidden="1" customBuiltin="1"/>
    <cellStyle name="Check Cell" xfId="24254" builtinId="23" hidden="1" customBuiltin="1"/>
    <cellStyle name="Check Cell" xfId="24277" builtinId="23" hidden="1" customBuiltin="1"/>
    <cellStyle name="Check Cell" xfId="24343" builtinId="23" hidden="1" customBuiltin="1"/>
    <cellStyle name="Check Cell" xfId="23171" builtinId="23" hidden="1" customBuiltin="1"/>
    <cellStyle name="Check Cell" xfId="23207" builtinId="23" hidden="1" customBuiltin="1"/>
    <cellStyle name="Check Cell" xfId="23277" builtinId="23" hidden="1" customBuiltin="1"/>
    <cellStyle name="Check Cell" xfId="23366" builtinId="23" hidden="1" customBuiltin="1"/>
    <cellStyle name="Check Cell" xfId="23389" builtinId="23" hidden="1" customBuiltin="1"/>
    <cellStyle name="Check Cell" xfId="23411" builtinId="23" hidden="1" customBuiltin="1"/>
    <cellStyle name="Check Cell" xfId="23463" builtinId="23" hidden="1" customBuiltin="1"/>
    <cellStyle name="Check Cell" xfId="23680" builtinId="23" hidden="1" customBuiltin="1"/>
    <cellStyle name="Check Cell" xfId="23732" builtinId="23" hidden="1" customBuiltin="1"/>
    <cellStyle name="Check Cell" xfId="23756" builtinId="23" hidden="1" customBuiltin="1"/>
    <cellStyle name="Check Cell" xfId="23052" builtinId="23" hidden="1" customBuiltin="1"/>
    <cellStyle name="Check Cell" xfId="23085" builtinId="23" hidden="1" customBuiltin="1"/>
    <cellStyle name="Check Cell" xfId="23115" builtinId="23" hidden="1" customBuiltin="1"/>
    <cellStyle name="Check Cell" xfId="23023" builtinId="23" hidden="1" customBuiltin="1"/>
    <cellStyle name="Check Cell" xfId="23057" builtinId="23" hidden="1" customBuiltin="1"/>
    <cellStyle name="Check Cell" xfId="22939" builtinId="23" hidden="1" customBuiltin="1"/>
    <cellStyle name="Check Cell" xfId="22984" builtinId="23" hidden="1" customBuiltin="1"/>
    <cellStyle name="Check Cell" xfId="23017" builtinId="23" hidden="1" customBuiltin="1"/>
    <cellStyle name="Check Cell" xfId="22865" builtinId="23" hidden="1" customBuiltin="1"/>
    <cellStyle name="Check Cell" xfId="22829" builtinId="23" hidden="1" customBuiltin="1"/>
    <cellStyle name="Check Cell" xfId="23054" builtinId="23" hidden="1" customBuiltin="1"/>
    <cellStyle name="Check Cell" xfId="23832" builtinId="23" hidden="1" customBuiltin="1"/>
    <cellStyle name="Check Cell" xfId="21537" builtinId="23" hidden="1" customBuiltin="1"/>
    <cellStyle name="Check Cell" xfId="27115" builtinId="23" hidden="1" customBuiltin="1"/>
    <cellStyle name="Check Cell" xfId="20728" builtinId="23" hidden="1" customBuiltin="1"/>
    <cellStyle name="Check Cell" xfId="21156" builtinId="23" hidden="1" customBuiltin="1"/>
    <cellStyle name="Check Cell" xfId="12830" builtinId="23" hidden="1" customBuiltin="1"/>
    <cellStyle name="Check Cell" xfId="25383" builtinId="23" hidden="1" customBuiltin="1"/>
    <cellStyle name="Check Cell" xfId="26988" builtinId="23" hidden="1" customBuiltin="1"/>
    <cellStyle name="Check Cell" xfId="26065" builtinId="23" hidden="1" customBuiltin="1"/>
    <cellStyle name="Check Cell" xfId="22642" builtinId="23" hidden="1" customBuiltin="1"/>
    <cellStyle name="Check Cell" xfId="27770" builtinId="23" hidden="1" customBuiltin="1"/>
    <cellStyle name="Check Cell" xfId="6294" builtinId="23" hidden="1" customBuiltin="1"/>
    <cellStyle name="Check Cell" xfId="11618" builtinId="23" hidden="1" customBuiltin="1"/>
    <cellStyle name="Check Cell" xfId="7565" builtinId="23" hidden="1" customBuiltin="1"/>
    <cellStyle name="Check Cell" xfId="6091" builtinId="23" hidden="1" customBuiltin="1"/>
    <cellStyle name="Check Cell" xfId="5311" builtinId="23" hidden="1" customBuiltin="1"/>
    <cellStyle name="Check Cell" xfId="11671" builtinId="23" hidden="1" customBuiltin="1"/>
    <cellStyle name="Check Cell" xfId="10982" builtinId="23" hidden="1" customBuiltin="1"/>
    <cellStyle name="Check Cell" xfId="4654" builtinId="23" hidden="1" customBuiltin="1"/>
    <cellStyle name="Check Cell" xfId="23432" builtinId="23" hidden="1" customBuiltin="1"/>
    <cellStyle name="Check Cell" xfId="20779" builtinId="23" hidden="1" customBuiltin="1"/>
    <cellStyle name="Check Cell" xfId="26697" builtinId="23" hidden="1" customBuiltin="1"/>
    <cellStyle name="Check Cell" xfId="26720" builtinId="23" hidden="1" customBuiltin="1"/>
    <cellStyle name="Check Cell" xfId="26763" builtinId="23" hidden="1" customBuiltin="1"/>
    <cellStyle name="Check Cell" xfId="26669" builtinId="23" hidden="1" customBuiltin="1"/>
    <cellStyle name="Check Cell" xfId="26796" builtinId="23" hidden="1" customBuiltin="1"/>
    <cellStyle name="Check Cell" xfId="26824" builtinId="23" hidden="1" customBuiltin="1"/>
    <cellStyle name="Check Cell" xfId="26859" builtinId="23" hidden="1" customBuiltin="1"/>
    <cellStyle name="Check Cell" xfId="26889" builtinId="23" hidden="1" customBuiltin="1"/>
    <cellStyle name="Check Cell" xfId="26920" builtinId="23" hidden="1" customBuiltin="1"/>
    <cellStyle name="Check Cell" xfId="26861" builtinId="23" hidden="1" customBuiltin="1"/>
    <cellStyle name="Check Cell" xfId="26830" builtinId="23" hidden="1" customBuiltin="1"/>
    <cellStyle name="Check Cell" xfId="25808" builtinId="23" hidden="1" customBuiltin="1"/>
    <cellStyle name="Check Cell" xfId="25443" builtinId="23" hidden="1" customBuiltin="1"/>
    <cellStyle name="Check Cell" xfId="12359" builtinId="23" hidden="1" customBuiltin="1"/>
    <cellStyle name="Check Cell" xfId="12421" builtinId="23" hidden="1" customBuiltin="1"/>
    <cellStyle name="Check Cell" xfId="12361" builtinId="23" hidden="1" customBuiltin="1"/>
    <cellStyle name="Check Cell" xfId="12329" builtinId="23" hidden="1" customBuiltin="1"/>
    <cellStyle name="Check Cell" xfId="12364" builtinId="23" hidden="1" customBuiltin="1"/>
    <cellStyle name="Check Cell" xfId="12474" builtinId="23" hidden="1" customBuiltin="1"/>
    <cellStyle name="Check Cell" xfId="12501" builtinId="23" hidden="1" customBuiltin="1"/>
    <cellStyle name="Check Cell" xfId="12528" builtinId="23" hidden="1" customBuiltin="1"/>
    <cellStyle name="Check Cell" xfId="20998" builtinId="23" hidden="1" customBuiltin="1"/>
    <cellStyle name="Check Cell" xfId="23658" builtinId="23" hidden="1" customBuiltin="1"/>
    <cellStyle name="Check Cell" xfId="27112" builtinId="23" hidden="1" customBuiltin="1"/>
    <cellStyle name="Check Cell" xfId="27084" builtinId="23" hidden="1" customBuiltin="1"/>
    <cellStyle name="Check Cell" xfId="27207" builtinId="23" hidden="1" customBuiltin="1"/>
    <cellStyle name="Check Cell" xfId="27229" builtinId="23" hidden="1" customBuiltin="1"/>
    <cellStyle name="Check Cell" xfId="27250" builtinId="23" hidden="1" customBuiltin="1"/>
    <cellStyle name="Check Cell" xfId="27274" builtinId="23" hidden="1" customBuiltin="1"/>
    <cellStyle name="Check Cell" xfId="27311" builtinId="23" hidden="1" customBuiltin="1"/>
    <cellStyle name="Check Cell" xfId="27338" builtinId="23" hidden="1" customBuiltin="1"/>
    <cellStyle name="Check Cell" xfId="27370" builtinId="23" hidden="1" customBuiltin="1"/>
    <cellStyle name="Check Cell" xfId="27399" builtinId="23" hidden="1" customBuiltin="1"/>
    <cellStyle name="Check Cell" xfId="24371" builtinId="23" hidden="1" customBuiltin="1"/>
    <cellStyle name="Check Cell" xfId="24403" builtinId="23" hidden="1" customBuiltin="1"/>
    <cellStyle name="Check Cell" xfId="24433" builtinId="23" hidden="1" customBuiltin="1"/>
    <cellStyle name="Check Cell" xfId="24405" builtinId="23" hidden="1" customBuiltin="1"/>
    <cellStyle name="Check Cell" xfId="24377" builtinId="23" hidden="1" customBuiltin="1"/>
    <cellStyle name="Check Cell" xfId="24408" builtinId="23" hidden="1" customBuiltin="1"/>
    <cellStyle name="Check Cell" xfId="24504" builtinId="23" hidden="1" customBuiltin="1"/>
    <cellStyle name="Check Cell" xfId="24529" builtinId="23" hidden="1" customBuiltin="1"/>
    <cellStyle name="Check Cell" xfId="24575" builtinId="23" hidden="1" customBuiltin="1"/>
    <cellStyle name="Check Cell" xfId="23524" builtinId="23" hidden="1" customBuiltin="1"/>
    <cellStyle name="Check Cell" xfId="23545" builtinId="23" hidden="1" customBuiltin="1"/>
    <cellStyle name="Check Cell" xfId="23554" builtinId="23" hidden="1" customBuiltin="1"/>
    <cellStyle name="Check Cell" xfId="23520" builtinId="23" hidden="1" customBuiltin="1"/>
    <cellStyle name="Check Cell" xfId="23556" builtinId="23" hidden="1" customBuiltin="1"/>
    <cellStyle name="Check Cell" xfId="24727" builtinId="23" hidden="1" customBuiltin="1"/>
    <cellStyle name="Check Cell" xfId="24748" builtinId="23" hidden="1" customBuiltin="1"/>
    <cellStyle name="Check Cell" xfId="24771" builtinId="23" hidden="1" customBuiltin="1"/>
    <cellStyle name="Check Cell" xfId="24792" builtinId="23" hidden="1" customBuiltin="1"/>
    <cellStyle name="Check Cell" xfId="24813" builtinId="23" hidden="1" customBuiltin="1"/>
    <cellStyle name="Check Cell" xfId="24720" builtinId="23" hidden="1" customBuiltin="1"/>
    <cellStyle name="Check Cell" xfId="24847" builtinId="23" hidden="1" customBuiltin="1"/>
    <cellStyle name="Check Cell" xfId="21630" builtinId="23" hidden="1" customBuiltin="1"/>
    <cellStyle name="Check Cell" xfId="21665" builtinId="23" hidden="1" customBuiltin="1"/>
    <cellStyle name="Check Cell" xfId="21695" builtinId="23" hidden="1" customBuiltin="1"/>
    <cellStyle name="Check Cell" xfId="21730" builtinId="23" hidden="1" customBuiltin="1"/>
    <cellStyle name="Check Cell" xfId="21761" builtinId="23" hidden="1" customBuiltin="1"/>
    <cellStyle name="Check Cell" xfId="20940" builtinId="23" hidden="1" customBuiltin="1"/>
    <cellStyle name="Check Cell" xfId="20970" builtinId="23" hidden="1" customBuiltin="1"/>
    <cellStyle name="Check Cell" xfId="20942" builtinId="23" hidden="1" customBuiltin="1"/>
    <cellStyle name="Check Cell" xfId="20914" builtinId="23" hidden="1" customBuiltin="1"/>
    <cellStyle name="Check Cell" xfId="20945" builtinId="23" hidden="1" customBuiltin="1"/>
    <cellStyle name="Check Cell" xfId="21042" builtinId="23" hidden="1" customBuiltin="1"/>
    <cellStyle name="Check Cell" xfId="20665" builtinId="23" hidden="1" customBuiltin="1"/>
    <cellStyle name="Check Cell" xfId="20697" builtinId="23" hidden="1" customBuiltin="1"/>
    <cellStyle name="Check Cell" xfId="20636" builtinId="23" hidden="1" customBuiltin="1"/>
    <cellStyle name="Check Cell" xfId="20670" builtinId="23" hidden="1" customBuiltin="1"/>
    <cellStyle name="Check Cell" xfId="20448" builtinId="23" hidden="1" customBuiltin="1"/>
    <cellStyle name="Check Cell" xfId="20599" builtinId="23" hidden="1" customBuiltin="1"/>
    <cellStyle name="Check Cell" xfId="20630" builtinId="23" hidden="1" customBuiltin="1"/>
    <cellStyle name="Check Cell" xfId="20559" builtinId="23" hidden="1" customBuiltin="1"/>
    <cellStyle name="Check Cell" xfId="20534" builtinId="23" hidden="1" customBuiltin="1"/>
    <cellStyle name="Check Cell" xfId="20667" builtinId="23" hidden="1" customBuiltin="1"/>
    <cellStyle name="Check Cell" xfId="21275" builtinId="23" hidden="1" customBuiltin="1"/>
    <cellStyle name="Check Cell" xfId="22121" builtinId="23" hidden="1" customBuiltin="1"/>
    <cellStyle name="Check Cell" xfId="23611" builtinId="23" hidden="1" customBuiltin="1"/>
    <cellStyle name="Check Cell" xfId="23866" builtinId="23" hidden="1" customBuiltin="1"/>
    <cellStyle name="Check Cell" xfId="22899" builtinId="23" hidden="1" customBuiltin="1"/>
    <cellStyle name="Check Cell" xfId="11961" builtinId="23" hidden="1" customBuiltin="1"/>
    <cellStyle name="Check Cell" xfId="28040" builtinId="23" hidden="1" customBuiltin="1"/>
    <cellStyle name="Check Cell" xfId="26742" builtinId="23" hidden="1" customBuiltin="1"/>
    <cellStyle name="Check Cell" xfId="21391" builtinId="23" hidden="1" customBuiltin="1"/>
    <cellStyle name="Check Cell" xfId="20320" builtinId="23" hidden="1" customBuiltin="1"/>
    <cellStyle name="Check Cell" xfId="20341" builtinId="23" hidden="1" customBuiltin="1"/>
    <cellStyle name="Check Cell" xfId="20350" builtinId="23" hidden="1" customBuiltin="1"/>
    <cellStyle name="Check Cell" xfId="20408" builtinId="23" hidden="1" customBuiltin="1"/>
    <cellStyle name="Check Cell" xfId="20352" builtinId="23" hidden="1" customBuiltin="1"/>
    <cellStyle name="Check Cell" xfId="21544" builtinId="23" hidden="1" customBuiltin="1"/>
    <cellStyle name="Check Cell" xfId="21565" builtinId="23" hidden="1" customBuiltin="1"/>
    <cellStyle name="Check Cell" xfId="21609" builtinId="23" hidden="1" customBuiltin="1"/>
    <cellStyle name="Check Cell" xfId="20807" builtinId="23" hidden="1" customBuiltin="1"/>
    <cellStyle name="Check Cell" xfId="20741" builtinId="23" hidden="1" customBuiltin="1"/>
    <cellStyle name="Check Cell" xfId="20908" builtinId="23" hidden="1" customBuiltin="1"/>
    <cellStyle name="Check Cell" xfId="21219" builtinId="23" hidden="1" customBuiltin="1"/>
    <cellStyle name="Check Cell" xfId="21191" builtinId="23" hidden="1" customBuiltin="1"/>
    <cellStyle name="Check Cell" xfId="21222" builtinId="23" hidden="1" customBuiltin="1"/>
    <cellStyle name="Check Cell" xfId="21319" builtinId="23" hidden="1" customBuiltin="1"/>
    <cellStyle name="Check Cell" xfId="21345" builtinId="23" hidden="1" customBuiltin="1"/>
    <cellStyle name="Check Cell" xfId="21368" builtinId="23" hidden="1" customBuiltin="1"/>
    <cellStyle name="Check Cell" xfId="21185" builtinId="23" hidden="1" customBuiltin="1"/>
    <cellStyle name="Check Cell" xfId="21217" builtinId="23" hidden="1" customBuiltin="1"/>
    <cellStyle name="Check Cell" xfId="21248" builtinId="23" hidden="1" customBuiltin="1"/>
    <cellStyle name="Check Cell" xfId="21117" builtinId="23" hidden="1" customBuiltin="1"/>
    <cellStyle name="Check Cell" xfId="21090" builtinId="23" hidden="1" customBuiltin="1"/>
    <cellStyle name="Check Cell 2" xfId="34075" xr:uid="{20A774A8-16F0-48ED-8FCE-8E7766FF6F93}"/>
    <cellStyle name="Comma" xfId="20771" builtinId="3" hidden="1"/>
    <cellStyle name="Comma" xfId="20709" builtinId="3" hidden="1"/>
    <cellStyle name="Comma" xfId="20932" builtinId="3" hidden="1"/>
    <cellStyle name="Comma" xfId="20866" builtinId="3" hidden="1"/>
    <cellStyle name="Comma" xfId="21035" builtinId="3" hidden="1"/>
    <cellStyle name="Comma" xfId="21110" builtinId="3" hidden="1"/>
    <cellStyle name="Comma" xfId="21209" builtinId="3" hidden="1"/>
    <cellStyle name="Comma" xfId="21144" builtinId="3" hidden="1"/>
    <cellStyle name="Comma" xfId="21312" builtinId="3" hidden="1"/>
    <cellStyle name="Comma" xfId="20275" builtinId="3" hidden="1"/>
    <cellStyle name="Comma" xfId="20381" builtinId="3" hidden="1"/>
    <cellStyle name="Comma" xfId="1379" builtinId="3" hidden="1"/>
    <cellStyle name="Comma" xfId="1306" builtinId="3" hidden="1"/>
    <cellStyle name="Comma" xfId="1499" builtinId="3" hidden="1"/>
    <cellStyle name="Comma" xfId="1604" builtinId="3" hidden="1"/>
    <cellStyle name="Comma" xfId="1768" builtinId="3" hidden="1"/>
    <cellStyle name="Comma" xfId="2059" builtinId="3" hidden="1"/>
    <cellStyle name="Comma" xfId="2011" builtinId="3" hidden="1"/>
    <cellStyle name="Comma" xfId="2197" builtinId="3" hidden="1"/>
    <cellStyle name="Comma" xfId="2130" builtinId="3" hidden="1"/>
    <cellStyle name="Comma" xfId="704" builtinId="3" hidden="1"/>
    <cellStyle name="Comma" xfId="627" builtinId="3" hidden="1"/>
    <cellStyle name="Comma" xfId="835" builtinId="3" hidden="1"/>
    <cellStyle name="Comma" xfId="12630" builtinId="3" hidden="1"/>
    <cellStyle name="Comma" xfId="12565" builtinId="3" hidden="1"/>
    <cellStyle name="Comma" xfId="12735" builtinId="3" hidden="1"/>
    <cellStyle name="Comma" xfId="12823" builtinId="3" hidden="1"/>
    <cellStyle name="Comma" xfId="12923" builtinId="3" hidden="1"/>
    <cellStyle name="Comma" xfId="12858" builtinId="3" hidden="1"/>
    <cellStyle name="Comma" xfId="6266" builtinId="3" hidden="1"/>
    <cellStyle name="Comma" xfId="6316" builtinId="3" hidden="1"/>
    <cellStyle name="Comma" xfId="11367" builtinId="3" hidden="1"/>
    <cellStyle name="Comma" xfId="4219" builtinId="3" hidden="1"/>
    <cellStyle name="Comma" xfId="6363" builtinId="3" hidden="1"/>
    <cellStyle name="Comma" xfId="10876" builtinId="3" hidden="1"/>
    <cellStyle name="Comma" xfId="13164" builtinId="3" hidden="1"/>
    <cellStyle name="Comma" xfId="10887" builtinId="3" hidden="1"/>
    <cellStyle name="Comma" xfId="13366" builtinId="3" hidden="1"/>
    <cellStyle name="Comma" xfId="13293" builtinId="3" hidden="1"/>
    <cellStyle name="Comma" xfId="13486" builtinId="3" hidden="1"/>
    <cellStyle name="Comma" xfId="13596" builtinId="3" hidden="1"/>
    <cellStyle name="Comma" xfId="13708" builtinId="3" hidden="1"/>
    <cellStyle name="Comma" xfId="13635" builtinId="3" hidden="1"/>
    <cellStyle name="Comma" xfId="13828" builtinId="3" hidden="1"/>
    <cellStyle name="Comma" xfId="13946" builtinId="3" hidden="1"/>
    <cellStyle name="Comma" xfId="11630" builtinId="3" hidden="1"/>
    <cellStyle name="Comma" xfId="11715" builtinId="3" hidden="1"/>
    <cellStyle name="Comma" xfId="3976" builtinId="3" hidden="1"/>
    <cellStyle name="Comma" xfId="6342" builtinId="3" hidden="1"/>
    <cellStyle name="Comma" xfId="6432" builtinId="3" hidden="1"/>
    <cellStyle name="Comma" xfId="6373" builtinId="3" hidden="1"/>
    <cellStyle name="Comma" xfId="6515" builtinId="3" hidden="1"/>
    <cellStyle name="Comma" xfId="6725" builtinId="3" hidden="1"/>
    <cellStyle name="Comma" xfId="6650" builtinId="3" hidden="1"/>
    <cellStyle name="Comma" xfId="6928" builtinId="3" hidden="1"/>
    <cellStyle name="Comma" xfId="6854" builtinId="3" hidden="1"/>
    <cellStyle name="Comma" xfId="7048" builtinId="3" hidden="1"/>
    <cellStyle name="Comma" xfId="7158" builtinId="3" hidden="1"/>
    <cellStyle name="Comma" xfId="12401" builtinId="3" hidden="1"/>
    <cellStyle name="Comma" xfId="10595" builtinId="3" hidden="1"/>
    <cellStyle name="Comma" xfId="4103" builtinId="3" hidden="1"/>
    <cellStyle name="Comma" xfId="9620" builtinId="3" hidden="1"/>
    <cellStyle name="Comma" xfId="4445" builtinId="3" hidden="1"/>
    <cellStyle name="Comma" xfId="14049" builtinId="3" hidden="1"/>
    <cellStyle name="Comma" xfId="128" builtinId="3" hidden="1"/>
    <cellStyle name="Comma" xfId="16564" builtinId="3" hidden="1"/>
    <cellStyle name="Comma" xfId="16731" builtinId="3" hidden="1"/>
    <cellStyle name="Comma" xfId="12557" builtinId="3" hidden="1"/>
    <cellStyle name="Comma" xfId="16530" builtinId="3" hidden="1"/>
    <cellStyle name="Comma" xfId="16628" builtinId="3" hidden="1"/>
    <cellStyle name="Comma" xfId="16458" builtinId="3" hidden="1"/>
    <cellStyle name="Comma" xfId="7614" builtinId="3" hidden="1"/>
    <cellStyle name="Comma" xfId="14963" builtinId="3" hidden="1"/>
    <cellStyle name="Comma" xfId="4920" builtinId="3" hidden="1"/>
    <cellStyle name="Comma" xfId="11414" builtinId="3" hidden="1"/>
    <cellStyle name="Comma" xfId="16725" builtinId="3" hidden="1"/>
    <cellStyle name="Comma" xfId="14195" builtinId="3" hidden="1"/>
    <cellStyle name="Comma" xfId="14175" builtinId="3" hidden="1"/>
    <cellStyle name="Comma" xfId="10607" builtinId="3" hidden="1"/>
    <cellStyle name="Comma" xfId="5119" builtinId="3" hidden="1"/>
    <cellStyle name="Comma" xfId="4749" builtinId="3" hidden="1"/>
    <cellStyle name="Comma" xfId="4622" builtinId="3" hidden="1"/>
    <cellStyle name="Comma" xfId="18385" builtinId="3" hidden="1"/>
    <cellStyle name="Comma" xfId="25012" builtinId="3" hidden="1"/>
    <cellStyle name="Comma" xfId="7273" builtinId="3" hidden="1"/>
    <cellStyle name="Comma" xfId="7197" builtinId="3" hidden="1"/>
    <cellStyle name="Comma" xfId="9898" builtinId="3" hidden="1"/>
    <cellStyle name="Comma" xfId="10112" builtinId="3" hidden="1"/>
    <cellStyle name="Comma" xfId="10216" builtinId="3" hidden="1"/>
    <cellStyle name="Comma" xfId="10291" builtinId="3" hidden="1"/>
    <cellStyle name="Comma" xfId="10391" builtinId="3" hidden="1"/>
    <cellStyle name="Comma" xfId="10326" builtinId="3" hidden="1"/>
    <cellStyle name="Comma" xfId="10495" builtinId="3" hidden="1"/>
    <cellStyle name="Comma" xfId="5897" builtinId="3" hidden="1"/>
    <cellStyle name="Comma" xfId="5621" builtinId="3" hidden="1"/>
    <cellStyle name="Comma" xfId="2304" builtinId="3" hidden="1"/>
    <cellStyle name="Comma" xfId="8149" builtinId="3" hidden="1"/>
    <cellStyle name="Comma" xfId="8465" builtinId="3" hidden="1"/>
    <cellStyle name="Comma" xfId="9635" builtinId="3" hidden="1"/>
    <cellStyle name="Comma" xfId="9708" builtinId="3" hidden="1"/>
    <cellStyle name="Comma" xfId="9660" builtinId="3" hidden="1"/>
    <cellStyle name="Comma" xfId="9847" builtinId="3" hidden="1"/>
    <cellStyle name="Comma" xfId="9319" builtinId="3" hidden="1"/>
    <cellStyle name="Comma" xfId="9252" builtinId="3" hidden="1"/>
    <cellStyle name="Comma" xfId="9424" builtinId="3" hidden="1"/>
    <cellStyle name="Comma" xfId="9140" builtinId="3" hidden="1"/>
    <cellStyle name="Comma" xfId="9218" builtinId="3" hidden="1"/>
    <cellStyle name="Comma" xfId="8965" builtinId="3" hidden="1"/>
    <cellStyle name="Comma" xfId="1860" builtinId="3" hidden="1"/>
    <cellStyle name="Comma" xfId="6592" builtinId="3" hidden="1"/>
    <cellStyle name="Comma" xfId="27863" builtinId="3" hidden="1"/>
    <cellStyle name="Comma" xfId="27806" builtinId="3" hidden="1"/>
    <cellStyle name="Comma" xfId="28004" builtinId="3" hidden="1"/>
    <cellStyle name="Comma" xfId="27942" builtinId="3" hidden="1"/>
    <cellStyle name="Comma" xfId="28101" builtinId="3" hidden="1"/>
    <cellStyle name="Comma" xfId="28167" builtinId="3" hidden="1"/>
    <cellStyle name="Comma" xfId="28260" builtinId="3" hidden="1"/>
    <cellStyle name="Comma" xfId="28198" builtinId="3" hidden="1"/>
    <cellStyle name="Comma" xfId="28357" builtinId="3" hidden="1"/>
    <cellStyle name="Comma" xfId="23535" builtinId="3" hidden="1"/>
    <cellStyle name="Comma" xfId="17303" builtinId="3" hidden="1"/>
    <cellStyle name="Comma" xfId="5731" builtinId="3" hidden="1"/>
    <cellStyle name="Comma" xfId="4771" builtinId="3" hidden="1"/>
    <cellStyle name="Comma" xfId="11820" builtinId="3" hidden="1"/>
    <cellStyle name="Comma" xfId="11752" builtinId="3" hidden="1"/>
    <cellStyle name="Comma" xfId="4137" builtinId="3" hidden="1"/>
    <cellStyle name="Comma" xfId="10930" builtinId="3" hidden="1"/>
    <cellStyle name="Comma" xfId="12135" builtinId="3" hidden="1"/>
    <cellStyle name="Comma" xfId="12207" builtinId="3" hidden="1"/>
    <cellStyle name="Comma" xfId="12159" builtinId="3" hidden="1"/>
    <cellStyle name="Comma" xfId="12351" builtinId="3" hidden="1"/>
    <cellStyle name="Comma" xfId="12280" builtinId="3" hidden="1"/>
    <cellStyle name="Comma" xfId="12466" builtinId="3" hidden="1"/>
    <cellStyle name="Comma" xfId="11228" builtinId="3" hidden="1"/>
    <cellStyle name="Comma" xfId="11156" builtinId="3" hidden="1"/>
    <cellStyle name="Comma" xfId="11348" builtinId="3" hidden="1"/>
    <cellStyle name="Comma" xfId="2448" builtinId="3" hidden="1"/>
    <cellStyle name="Comma" xfId="2385" builtinId="3" hidden="1"/>
    <cellStyle name="Comma" xfId="2546" builtinId="3" hidden="1"/>
    <cellStyle name="Comma" xfId="2613" builtinId="3" hidden="1"/>
    <cellStyle name="Comma" xfId="2708" builtinId="3" hidden="1"/>
    <cellStyle name="Comma" xfId="2806" builtinId="3" hidden="1"/>
    <cellStyle name="Comma" xfId="1954" builtinId="3" hidden="1"/>
    <cellStyle name="Comma" xfId="3066" builtinId="3" hidden="1"/>
    <cellStyle name="Comma" xfId="3019" builtinId="3" hidden="1"/>
    <cellStyle name="Comma" xfId="3202" builtinId="3" hidden="1"/>
    <cellStyle name="Comma" xfId="3136" builtinId="3" hidden="1"/>
    <cellStyle name="Comma" xfId="3308" builtinId="3" hidden="1"/>
    <cellStyle name="Comma" xfId="3251" builtinId="3" hidden="1"/>
    <cellStyle name="Comma" xfId="3449" builtinId="3" hidden="1"/>
    <cellStyle name="Comma" xfId="3387" builtinId="3" hidden="1"/>
    <cellStyle name="Comma" xfId="3546" builtinId="3" hidden="1"/>
    <cellStyle name="Comma" xfId="3612" builtinId="3" hidden="1"/>
    <cellStyle name="Comma" xfId="3705" builtinId="3" hidden="1"/>
    <cellStyle name="Comma" xfId="3643" builtinId="3" hidden="1"/>
    <cellStyle name="Comma" xfId="3802" builtinId="3" hidden="1"/>
    <cellStyle name="Comma" xfId="1157" builtinId="3" hidden="1"/>
    <cellStyle name="Comma" xfId="1267" builtinId="3" hidden="1"/>
    <cellStyle name="Comma" xfId="9778" builtinId="3" hidden="1"/>
    <cellStyle name="Comma" xfId="9961" builtinId="3" hidden="1"/>
    <cellStyle name="Comma" xfId="14804" builtinId="3" hidden="1"/>
    <cellStyle name="Comma" xfId="14886" builtinId="3" hidden="1"/>
    <cellStyle name="Comma" xfId="14831" builtinId="3" hidden="1"/>
    <cellStyle name="Comma" xfId="15032" builtinId="3" hidden="1"/>
    <cellStyle name="Comma" xfId="15145" builtinId="3" hidden="1"/>
    <cellStyle name="Comma" xfId="15085" builtinId="3" hidden="1"/>
    <cellStyle name="Comma" xfId="15296" builtinId="3" hidden="1"/>
    <cellStyle name="Comma" xfId="15232" builtinId="3" hidden="1"/>
    <cellStyle name="Comma" xfId="15400" builtinId="3" hidden="1"/>
    <cellStyle name="Comma" xfId="15477" builtinId="3" hidden="1"/>
    <cellStyle name="Comma" xfId="15574" builtinId="3" hidden="1"/>
    <cellStyle name="Comma" xfId="2247" builtinId="3" hidden="1"/>
    <cellStyle name="Comma" xfId="23619" builtinId="3" hidden="1"/>
    <cellStyle name="Comma" xfId="23699" builtinId="3" hidden="1"/>
    <cellStyle name="Comma" xfId="23646" builtinId="3" hidden="1"/>
    <cellStyle name="Comma" xfId="23853" builtinId="3" hidden="1"/>
    <cellStyle name="Comma" xfId="23783" builtinId="3" hidden="1"/>
    <cellStyle name="Comma" xfId="14349" builtinId="3" hidden="1"/>
    <cellStyle name="Comma" xfId="23164" builtinId="3" hidden="1"/>
    <cellStyle name="Comma" xfId="23270" builtinId="3" hidden="1"/>
    <cellStyle name="Comma" xfId="23382" builtinId="3" hidden="1"/>
    <cellStyle name="Comma" xfId="23044" builtinId="3" hidden="1"/>
    <cellStyle name="Comma" xfId="22971" builtinId="3" hidden="1"/>
    <cellStyle name="Comma" xfId="22932" builtinId="3" hidden="1"/>
    <cellStyle name="Comma" xfId="2996" builtinId="3" hidden="1"/>
    <cellStyle name="Comma" xfId="1987" builtinId="3" hidden="1"/>
    <cellStyle name="Comma" xfId="23480" builtinId="3" hidden="1"/>
    <cellStyle name="Comma" xfId="23584" builtinId="3" hidden="1"/>
    <cellStyle name="Comma" xfId="24694" builtinId="3" hidden="1"/>
    <cellStyle name="Comma" xfId="24057" builtinId="3" hidden="1"/>
    <cellStyle name="Comma" xfId="24223" builtinId="3" hidden="1"/>
    <cellStyle name="Comma" xfId="24297" builtinId="3" hidden="1"/>
    <cellStyle name="Comma" xfId="23905" builtinId="3" hidden="1"/>
    <cellStyle name="Comma" xfId="24121" builtinId="3" hidden="1"/>
    <cellStyle name="Comma" xfId="23965" builtinId="3" hidden="1"/>
    <cellStyle name="Comma" xfId="23546" builtinId="3" hidden="1"/>
    <cellStyle name="Comma" xfId="5753" builtinId="3" hidden="1"/>
    <cellStyle name="Comma" xfId="15510" builtinId="3" hidden="1"/>
    <cellStyle name="Comma" xfId="15677" builtinId="3" hidden="1"/>
    <cellStyle name="Comma" xfId="14475" builtinId="3" hidden="1"/>
    <cellStyle name="Comma" xfId="14740" builtinId="3" hidden="1"/>
    <cellStyle name="Comma" xfId="15879" builtinId="3" hidden="1"/>
    <cellStyle name="Comma" xfId="15950" builtinId="3" hidden="1"/>
    <cellStyle name="Comma" xfId="15903" builtinId="3" hidden="1"/>
    <cellStyle name="Comma" xfId="16089" builtinId="3" hidden="1"/>
    <cellStyle name="Comma" xfId="16020" builtinId="3" hidden="1"/>
    <cellStyle name="Comma" xfId="16202" builtinId="3" hidden="1"/>
    <cellStyle name="Comma" xfId="16139" builtinId="3" hidden="1"/>
    <cellStyle name="Comma" xfId="16357" builtinId="3" hidden="1"/>
    <cellStyle name="Comma" xfId="16294" builtinId="3" hidden="1"/>
    <cellStyle name="Comma" xfId="17160" builtinId="3" hidden="1"/>
    <cellStyle name="Comma" xfId="17375" builtinId="3" hidden="1"/>
    <cellStyle name="Comma" xfId="17491" builtinId="3" hidden="1"/>
    <cellStyle name="Comma" xfId="17428" builtinId="3" hidden="1"/>
    <cellStyle name="Comma" xfId="17653" builtinId="3" hidden="1"/>
    <cellStyle name="Comma" xfId="17587" builtinId="3" hidden="1"/>
    <cellStyle name="Comma" xfId="17759" builtinId="3" hidden="1"/>
    <cellStyle name="Comma" xfId="17838" builtinId="3" hidden="1"/>
    <cellStyle name="Comma" xfId="17937" builtinId="3" hidden="1"/>
    <cellStyle name="Comma" xfId="17872" builtinId="3" hidden="1"/>
    <cellStyle name="Comma" xfId="10712" builtinId="3" hidden="1"/>
    <cellStyle name="Comma" xfId="6321" builtinId="3" hidden="1"/>
    <cellStyle name="Comma" xfId="5417" builtinId="3" hidden="1"/>
    <cellStyle name="Comma" xfId="17987" builtinId="3" hidden="1"/>
    <cellStyle name="Comma" xfId="11371" builtinId="3" hidden="1"/>
    <cellStyle name="Comma" xfId="23983" builtinId="3" hidden="1"/>
    <cellStyle name="Comma" xfId="10863" builtinId="3" hidden="1"/>
    <cellStyle name="Comma" xfId="23330" builtinId="3" hidden="1"/>
    <cellStyle name="Comma" xfId="25666" builtinId="3" hidden="1"/>
    <cellStyle name="Comma" xfId="25868" builtinId="3" hidden="1"/>
    <cellStyle name="Comma" xfId="25988" builtinId="3" hidden="1"/>
    <cellStyle name="Comma" xfId="26095" builtinId="3" hidden="1"/>
    <cellStyle name="Comma" xfId="26192" builtinId="3" hidden="1"/>
    <cellStyle name="Comma" xfId="26127" builtinId="3" hidden="1"/>
    <cellStyle name="Comma" xfId="26291" builtinId="3" hidden="1"/>
    <cellStyle name="Comma" xfId="26357" builtinId="3" hidden="1"/>
    <cellStyle name="Comma" xfId="26422" builtinId="3" hidden="1"/>
    <cellStyle name="Comma" xfId="26641" builtinId="3" hidden="1"/>
    <cellStyle name="Comma" xfId="26713" builtinId="3" hidden="1"/>
    <cellStyle name="Comma" xfId="26665" builtinId="3" hidden="1"/>
    <cellStyle name="Comma" xfId="26851" builtinId="3" hidden="1"/>
    <cellStyle name="Comma" xfId="26784" builtinId="3" hidden="1"/>
    <cellStyle name="Comma" xfId="26958" builtinId="3" hidden="1"/>
    <cellStyle name="Comma" xfId="26901" builtinId="3" hidden="1"/>
    <cellStyle name="Comma" xfId="27102" builtinId="3" hidden="1"/>
    <cellStyle name="Comma" xfId="24764" builtinId="3" hidden="1"/>
    <cellStyle name="Comma" xfId="24717" builtinId="3" hidden="1"/>
    <cellStyle name="Comma" xfId="19449" builtinId="3" hidden="1"/>
    <cellStyle name="Comma" xfId="19376" builtinId="3" hidden="1"/>
    <cellStyle name="Comma" xfId="19569" builtinId="3" hidden="1"/>
    <cellStyle name="Comma" xfId="19679" builtinId="3" hidden="1"/>
    <cellStyle name="Comma" xfId="19718" builtinId="3" hidden="1"/>
    <cellStyle name="Comma" xfId="19911" builtinId="3" hidden="1"/>
    <cellStyle name="Comma" xfId="20020" builtinId="3" hidden="1"/>
    <cellStyle name="Comma" xfId="20174" builtinId="3" hidden="1"/>
    <cellStyle name="Comma" xfId="20417" builtinId="3" hidden="1"/>
    <cellStyle name="Comma" xfId="20500" builtinId="3" hidden="1"/>
    <cellStyle name="Comma" xfId="20444" builtinId="3" hidden="1"/>
    <cellStyle name="Comma" xfId="21917" builtinId="3" hidden="1"/>
    <cellStyle name="Comma" xfId="7796" builtinId="3" hidden="1"/>
    <cellStyle name="Comma" xfId="4172" builtinId="3" hidden="1"/>
    <cellStyle name="Comma" xfId="6209" builtinId="3" hidden="1"/>
    <cellStyle name="Comma" xfId="3887" builtinId="3" hidden="1"/>
    <cellStyle name="Comma" xfId="5004" builtinId="3" hidden="1"/>
    <cellStyle name="Comma" xfId="17057" builtinId="3" hidden="1"/>
    <cellStyle name="Comma" xfId="5624" builtinId="3" hidden="1"/>
    <cellStyle name="Comma" xfId="5202" builtinId="3" hidden="1"/>
    <cellStyle name="Comma" xfId="7819" builtinId="3" hidden="1"/>
    <cellStyle name="Comma" xfId="7644" builtinId="3" hidden="1"/>
    <cellStyle name="Comma" xfId="5538" builtinId="3" hidden="1"/>
    <cellStyle name="Comma" xfId="5665" builtinId="3" hidden="1"/>
    <cellStyle name="Comma" xfId="25795" builtinId="3" hidden="1"/>
    <cellStyle name="Comma" xfId="27460" builtinId="3" hidden="1"/>
    <cellStyle name="Comma" xfId="11284" builtinId="3" hidden="1"/>
    <cellStyle name="Comma" xfId="11522" builtinId="3" hidden="1"/>
    <cellStyle name="Comma" xfId="11453" builtinId="3" hidden="1"/>
    <cellStyle name="Comma" xfId="10973" builtinId="3" hidden="1"/>
    <cellStyle name="Comma" xfId="11064" builtinId="3" hidden="1"/>
    <cellStyle name="Comma" xfId="11003" builtinId="3" hidden="1"/>
    <cellStyle name="Comma" xfId="4356" builtinId="3" hidden="1"/>
    <cellStyle name="Comma" xfId="10488" builtinId="3" hidden="1"/>
    <cellStyle name="Comma" xfId="3895" builtinId="3" hidden="1"/>
    <cellStyle name="Comma" xfId="13027" builtinId="3" hidden="1"/>
    <cellStyle name="Comma" xfId="10049" builtinId="3" hidden="1"/>
    <cellStyle name="Comma" xfId="20657" builtinId="3" hidden="1"/>
    <cellStyle name="Comma" xfId="20586" builtinId="3" hidden="1"/>
    <cellStyle name="Comma" xfId="18655" builtinId="3" hidden="1"/>
    <cellStyle name="Comma" xfId="4766" builtinId="3" hidden="1"/>
    <cellStyle name="Comma" xfId="20789" builtinId="3" hidden="1"/>
    <cellStyle name="Comma" xfId="16876" builtinId="3" hidden="1"/>
    <cellStyle name="Comma" xfId="20114" builtinId="3" hidden="1"/>
    <cellStyle name="Comma" xfId="20331" builtinId="3" hidden="1"/>
    <cellStyle name="Comma" xfId="22499" builtinId="3" hidden="1"/>
    <cellStyle name="Comma" xfId="20342" builtinId="3" hidden="1"/>
    <cellStyle name="Comma" xfId="22702" builtinId="3" hidden="1"/>
    <cellStyle name="Comma" xfId="18041" builtinId="3" hidden="1"/>
    <cellStyle name="Comma" xfId="21773" builtinId="3" hidden="1"/>
    <cellStyle name="Comma" xfId="21988" builtinId="3" hidden="1"/>
    <cellStyle name="Comma" xfId="21924" builtinId="3" hidden="1"/>
    <cellStyle name="Comma" xfId="22089" builtinId="3" hidden="1"/>
    <cellStyle name="Comma" xfId="22166" builtinId="3" hidden="1"/>
    <cellStyle name="Comma" xfId="22264" builtinId="3" hidden="1"/>
    <cellStyle name="Comma" xfId="21722" builtinId="3" hidden="1"/>
    <cellStyle name="Comma" xfId="21654" builtinId="3" hidden="1"/>
    <cellStyle name="Comma" xfId="21832" builtinId="3" hidden="1"/>
    <cellStyle name="Comma" xfId="21581" builtinId="3" hidden="1"/>
    <cellStyle name="Comma" xfId="21534" builtinId="3" hidden="1"/>
    <cellStyle name="Comma" xfId="21510" builtinId="3" hidden="1"/>
    <cellStyle name="Comma" xfId="18505" builtinId="3" hidden="1"/>
    <cellStyle name="Comma" xfId="19791" builtinId="3" hidden="1"/>
    <cellStyle name="Comma" xfId="760" builtinId="3" hidden="1"/>
    <cellStyle name="Comma" xfId="1037" builtinId="3" hidden="1"/>
    <cellStyle name="Comma" xfId="964" builtinId="3" hidden="1"/>
    <cellStyle name="Comma" xfId="395" builtinId="3" hidden="1"/>
    <cellStyle name="Comma" xfId="512" builtinId="3" hidden="1"/>
    <cellStyle name="Comma" xfId="435" builtinId="3" hidden="1"/>
    <cellStyle name="Comma" xfId="134" builtinId="3" hidden="1"/>
    <cellStyle name="Comma" xfId="248" builtinId="3" hidden="1"/>
    <cellStyle name="Comma" xfId="7" builtinId="3" hidden="1"/>
    <cellStyle name="Comma" xfId="2645" builtinId="3" hidden="1"/>
    <cellStyle name="Comma" xfId="11924" builtinId="3" hidden="1"/>
    <cellStyle name="Comma" xfId="22629" builtinId="3" hidden="1"/>
    <cellStyle name="Comma" xfId="22822" builtinId="3" hidden="1"/>
    <cellStyle name="Comma" xfId="24903" builtinId="3" hidden="1"/>
    <cellStyle name="Comma" xfId="24836" builtinId="3" hidden="1"/>
    <cellStyle name="Comma" xfId="24953" builtinId="3" hidden="1"/>
    <cellStyle name="Comma" xfId="25164" builtinId="3" hidden="1"/>
    <cellStyle name="Comma" xfId="25101" builtinId="3" hidden="1"/>
    <cellStyle name="Comma" xfId="25263" builtinId="3" hidden="1"/>
    <cellStyle name="Comma" xfId="25339" builtinId="3" hidden="1"/>
    <cellStyle name="Comma" xfId="25435" builtinId="3" hidden="1"/>
    <cellStyle name="Comma" xfId="25372" builtinId="3" hidden="1"/>
    <cellStyle name="Comma" xfId="25536" builtinId="3" hidden="1"/>
    <cellStyle name="Comma" xfId="24395" builtinId="3" hidden="1"/>
    <cellStyle name="Comma" xfId="24331" builtinId="3" hidden="1"/>
    <cellStyle name="Comma" xfId="24497" builtinId="3" hidden="1"/>
    <cellStyle name="Comma" xfId="17097" builtinId="3" hidden="1"/>
    <cellStyle name="Comma" xfId="18241" builtinId="3" hidden="1"/>
    <cellStyle name="Comma" xfId="18312" builtinId="3" hidden="1"/>
    <cellStyle name="Comma" xfId="18265" builtinId="3" hidden="1"/>
    <cellStyle name="Comma" xfId="18453" builtinId="3" hidden="1"/>
    <cellStyle name="Comma" xfId="18566" builtinId="3" hidden="1"/>
    <cellStyle name="Comma" xfId="18727" builtinId="3" hidden="1"/>
    <cellStyle name="Comma" xfId="18662" builtinId="3" hidden="1"/>
    <cellStyle name="Comma" xfId="18831" builtinId="3" hidden="1"/>
    <cellStyle name="Comma" xfId="18911" builtinId="3" hidden="1"/>
    <cellStyle name="Comma" xfId="19009" builtinId="3" hidden="1"/>
    <cellStyle name="Comma" xfId="18944" builtinId="3" hidden="1"/>
    <cellStyle name="Comma" xfId="19114" builtinId="3" hidden="1"/>
    <cellStyle name="Comma" xfId="6158" builtinId="3" hidden="1"/>
    <cellStyle name="Comma" xfId="14026" builtinId="3" hidden="1"/>
    <cellStyle name="Comma" xfId="10899" builtinId="3" hidden="1"/>
    <cellStyle name="Comma" xfId="17509" builtinId="3" hidden="1"/>
    <cellStyle name="Comma" xfId="5951" builtinId="3" hidden="1"/>
    <cellStyle name="Comma" xfId="6056" builtinId="3" hidden="1"/>
    <cellStyle name="Comma" xfId="17046" builtinId="3" hidden="1"/>
    <cellStyle name="Comma" xfId="19246" builtinId="3" hidden="1"/>
    <cellStyle name="Comma" xfId="17133" builtinId="3" hidden="1"/>
    <cellStyle name="Comma" xfId="17217" builtinId="3" hidden="1"/>
    <cellStyle name="Comma" xfId="22199" builtinId="3" hidden="1"/>
    <cellStyle name="Comma" xfId="22368" builtinId="3" hidden="1"/>
    <cellStyle name="Comma" xfId="27200" builtinId="3" hidden="1"/>
    <cellStyle name="Comma" xfId="27267" builtinId="3" hidden="1"/>
    <cellStyle name="Comma" xfId="27362" builtinId="3" hidden="1"/>
    <cellStyle name="Comma" xfId="27299" builtinId="3" hidden="1"/>
    <cellStyle name="Comma" xfId="26514" builtinId="3" hidden="1"/>
    <cellStyle name="Comma" xfId="26608" builtinId="3" hidden="1"/>
    <cellStyle name="Comma" xfId="27551" builtinId="3" hidden="1"/>
    <cellStyle name="Comma" xfId="27621" builtinId="3" hidden="1"/>
    <cellStyle name="Comma" xfId="27574" builtinId="3" hidden="1"/>
    <cellStyle name="Comma" xfId="27757" builtinId="3" hidden="1"/>
    <cellStyle name="Comma" xfId="27691" builtinId="3" hidden="1"/>
    <cellStyle name="Comma" xfId="6329" builtinId="3" hidden="1"/>
    <cellStyle name="Comma" xfId="8763" builtinId="3" hidden="1"/>
    <cellStyle name="Comma" xfId="8694" builtinId="3" hidden="1"/>
    <cellStyle name="Comma" xfId="8877" builtinId="3" hidden="1"/>
    <cellStyle name="Comma" xfId="8816" builtinId="3" hidden="1"/>
    <cellStyle name="Comma" xfId="9034" builtinId="3" hidden="1"/>
    <cellStyle name="Comma" xfId="27039" builtinId="3" hidden="1"/>
    <cellStyle name="Comma" xfId="8532" builtinId="3" hidden="1"/>
    <cellStyle name="Comma" xfId="8614" builtinId="3" hidden="1"/>
    <cellStyle name="Comma" xfId="8559" builtinId="3" hidden="1"/>
    <cellStyle name="Comma" xfId="7512" builtinId="3" hidden="1"/>
    <cellStyle name="Comma" xfId="8010" builtinId="3" hidden="1"/>
    <cellStyle name="Comma" xfId="7394" builtinId="3" hidden="1"/>
    <cellStyle name="Comma" xfId="34031" xr:uid="{00000000-0005-0000-0000-00008D640000}"/>
    <cellStyle name="Comma [0]" xfId="52" builtinId="6" customBuiltin="1"/>
    <cellStyle name="Comma [1]" xfId="46" xr:uid="{00000000-0005-0000-0000-000091640000}"/>
    <cellStyle name="Comma [2]" xfId="28446" xr:uid="{704AB673-9223-469D-8B12-7CD871075A70}"/>
    <cellStyle name="Comma [4]" xfId="47" xr:uid="{00000000-0005-0000-0000-000092640000}"/>
    <cellStyle name="Comma 10" xfId="34419" xr:uid="{BDE6C5DC-65A2-430A-ADA5-EAF36C0E0E21}"/>
    <cellStyle name="Comma 10 2" xfId="34662" xr:uid="{FB8B426D-7354-4B07-9FF8-449EA991255C}"/>
    <cellStyle name="Comma 10 2 2" xfId="35145" xr:uid="{42DB87D7-0126-403C-91C7-3DF16EBCE283}"/>
    <cellStyle name="Comma 10 2 2 2" xfId="37199" xr:uid="{0FCE390B-6F0C-4DDE-A66D-FCC5C6BC8EFF}"/>
    <cellStyle name="Comma 10 2 2 2 2" xfId="45411" xr:uid="{F548C957-6FB7-4158-A45E-A79A0C024972}"/>
    <cellStyle name="Comma 10 2 2 2 3" xfId="41306" xr:uid="{C4131805-B226-4EB6-8C71-ADADCFE451A1}"/>
    <cellStyle name="Comma 10 2 2 2 4" xfId="46920" xr:uid="{D9D3101A-EB99-462F-89C7-221B09A45325}"/>
    <cellStyle name="Comma 10 2 2 3" xfId="38225" xr:uid="{D5195C24-8E90-421F-B47A-A40F84508346}"/>
    <cellStyle name="Comma 10 2 2 3 2" xfId="46437" xr:uid="{B4C639D4-0E74-410D-A81F-BE2673F376C7}"/>
    <cellStyle name="Comma 10 2 2 3 3" xfId="42332" xr:uid="{4A6F7337-D1F3-45D6-83CD-5DB7DB3C4FA9}"/>
    <cellStyle name="Comma 10 2 2 3 4" xfId="47071" xr:uid="{E0DE1A24-92B2-4E19-A19C-55C3657950FF}"/>
    <cellStyle name="Comma 10 2 2 4" xfId="36172" xr:uid="{01C568CF-63C0-446D-A205-F3E34AF25373}"/>
    <cellStyle name="Comma 10 2 2 4 2" xfId="44384" xr:uid="{F6F1589F-ED07-49DA-841F-768D0E00421E}"/>
    <cellStyle name="Comma 10 2 2 4 3" xfId="40279" xr:uid="{2B670D26-3F7C-40C6-9487-FA0DB3189C76}"/>
    <cellStyle name="Comma 10 2 2 4 4" xfId="46769" xr:uid="{C218215D-9E68-43D3-A00F-18F00922152A}"/>
    <cellStyle name="Comma 10 2 2 5" xfId="43358" xr:uid="{9F8F4F7E-2DAF-4F87-9223-3F145DCE146A}"/>
    <cellStyle name="Comma 10 2 2 6" xfId="39253" xr:uid="{31ECF543-7257-4D01-BBA8-49097C3D10B4}"/>
    <cellStyle name="Comma 10 2 2 7" xfId="46617" xr:uid="{08E4473A-EF38-46E0-86F4-E057EC926D9D}"/>
    <cellStyle name="Comma 10 2 3" xfId="36718" xr:uid="{94B17A16-BD3A-4EEA-AD41-E822B389D8AB}"/>
    <cellStyle name="Comma 10 2 3 2" xfId="44930" xr:uid="{5A6B35B2-1BEC-41B3-9061-726FBE51D83A}"/>
    <cellStyle name="Comma 10 2 3 3" xfId="40825" xr:uid="{97FDDA89-0FE3-4814-9ACF-913983764241}"/>
    <cellStyle name="Comma 10 2 3 4" xfId="46848" xr:uid="{B4C973F7-8BC6-47D2-A8AB-DEF9ADD92BEA}"/>
    <cellStyle name="Comma 10 2 4" xfId="37744" xr:uid="{90FA4997-63E8-4A91-8EBF-D092156A83E3}"/>
    <cellStyle name="Comma 10 2 4 2" xfId="45956" xr:uid="{155C1BB1-3C7F-484F-8FAE-15C0DC300C2F}"/>
    <cellStyle name="Comma 10 2 4 3" xfId="41851" xr:uid="{346FF16B-F67C-4839-8855-B3E477FAC125}"/>
    <cellStyle name="Comma 10 2 4 4" xfId="46999" xr:uid="{66207EFB-259C-4ABB-AC29-9B9EF90F31D6}"/>
    <cellStyle name="Comma 10 2 5" xfId="35691" xr:uid="{EB083285-09F7-4D59-B871-DED2D04EB2C6}"/>
    <cellStyle name="Comma 10 2 5 2" xfId="43903" xr:uid="{6FAD1924-A3F3-43C6-8290-93D67DC98AB4}"/>
    <cellStyle name="Comma 10 2 5 3" xfId="39798" xr:uid="{38F017DE-3D61-4C5A-B4A7-A4973D081A03}"/>
    <cellStyle name="Comma 10 2 5 4" xfId="46697" xr:uid="{835403D1-9D9C-45AF-AEBC-A0980E4A2CE4}"/>
    <cellStyle name="Comma 10 2 6" xfId="42877" xr:uid="{422D53BC-0FFE-4116-ABA0-166B206C8E4B}"/>
    <cellStyle name="Comma 10 2 7" xfId="38772" xr:uid="{0C8D0B61-223C-4A1F-9D0E-EA040D30E82A}"/>
    <cellStyle name="Comma 10 2 8" xfId="46545" xr:uid="{DEDB6F1C-9C79-4EAB-8C53-8789D9E267B3}"/>
    <cellStyle name="Comma 10 3" xfId="34903" xr:uid="{AFCDA6EE-FFDE-4005-97C1-B4DF68BF25DA}"/>
    <cellStyle name="Comma 10 3 2" xfId="36957" xr:uid="{F217F990-A5F9-482E-B60E-2EC37AC6AD7D}"/>
    <cellStyle name="Comma 10 3 2 2" xfId="45169" xr:uid="{6D639445-7566-44EC-9E3B-0E97876D6405}"/>
    <cellStyle name="Comma 10 3 2 3" xfId="41064" xr:uid="{9D82ED13-3745-469A-8BCD-81C85BE5B17F}"/>
    <cellStyle name="Comma 10 3 2 4" xfId="46883" xr:uid="{82D94972-C55C-4255-9563-45961842DEF0}"/>
    <cellStyle name="Comma 10 3 3" xfId="37983" xr:uid="{C08A5D30-956F-41AB-A838-6C6C4E32AF01}"/>
    <cellStyle name="Comma 10 3 3 2" xfId="46195" xr:uid="{0D87B813-13D9-40C1-9CDB-01D16E898234}"/>
    <cellStyle name="Comma 10 3 3 3" xfId="42090" xr:uid="{D53A9EE8-72D9-4C4C-A042-904B980BB599}"/>
    <cellStyle name="Comma 10 3 3 4" xfId="47034" xr:uid="{B7C62D83-155A-496C-9EC1-9AE98D3DFFD4}"/>
    <cellStyle name="Comma 10 3 4" xfId="35930" xr:uid="{672AF576-F2A1-4D0C-8713-FD09834D8A34}"/>
    <cellStyle name="Comma 10 3 4 2" xfId="44142" xr:uid="{FB56E07D-2E0C-401D-82A9-5B00A330369A}"/>
    <cellStyle name="Comma 10 3 4 3" xfId="40037" xr:uid="{073E2EC2-0E2D-4649-A5D3-1B5DD92BABF3}"/>
    <cellStyle name="Comma 10 3 4 4" xfId="46732" xr:uid="{85ADB344-CC6B-4C11-8BBD-3ADA7BE76403}"/>
    <cellStyle name="Comma 10 3 5" xfId="43116" xr:uid="{9E400C43-BB18-4A0B-8FED-5C68772BA8D7}"/>
    <cellStyle name="Comma 10 3 6" xfId="39011" xr:uid="{E9800151-46B8-477A-8187-CFB4E1070FCB}"/>
    <cellStyle name="Comma 10 3 7" xfId="46580" xr:uid="{73FCE651-87F0-4E83-BC00-5EF378C8D9D1}"/>
    <cellStyle name="Comma 10 4" xfId="36476" xr:uid="{BD255FE8-9BCE-4524-B787-C566D8548323}"/>
    <cellStyle name="Comma 10 4 2" xfId="44688" xr:uid="{63751F24-1C58-441F-A4F9-214054736E1F}"/>
    <cellStyle name="Comma 10 4 3" xfId="40583" xr:uid="{589FA4C9-8729-483A-84DD-2054DCC0C17F}"/>
    <cellStyle name="Comma 10 4 4" xfId="46811" xr:uid="{6DB62FDF-314E-4BE6-B8F8-2821B567F791}"/>
    <cellStyle name="Comma 10 5" xfId="37502" xr:uid="{977137B2-B9CF-4FB1-BFC7-5BA54832EF37}"/>
    <cellStyle name="Comma 10 5 2" xfId="45714" xr:uid="{A77AB267-EF14-4AD6-9A1E-C4AD5C6CD609}"/>
    <cellStyle name="Comma 10 5 3" xfId="41609" xr:uid="{89418975-B8C8-4B31-B02B-18E8A63460C3}"/>
    <cellStyle name="Comma 10 5 4" xfId="46962" xr:uid="{618F20A7-32B2-4A48-8077-1C2EF5A669D6}"/>
    <cellStyle name="Comma 10 6" xfId="35449" xr:uid="{772E23B2-4375-428E-AC10-A446C0712C2D}"/>
    <cellStyle name="Comma 10 6 2" xfId="43661" xr:uid="{BD799E8B-8745-48D3-94D8-E0B7C418FD53}"/>
    <cellStyle name="Comma 10 6 3" xfId="39556" xr:uid="{9AE7F144-8809-489E-B9CD-8AB8CE46ED98}"/>
    <cellStyle name="Comma 10 6 4" xfId="46660" xr:uid="{ADA2C4A1-DA50-47AE-9E1F-CB0F1F0F93BC}"/>
    <cellStyle name="Comma 10 7" xfId="42635" xr:uid="{724D2733-F95D-4097-8A0D-E30B1B0F306C}"/>
    <cellStyle name="Comma 10 8" xfId="38530" xr:uid="{48C02A59-163E-4227-848C-943B6199CCDC}"/>
    <cellStyle name="Comma 10 9" xfId="46508" xr:uid="{9D734FC9-C92D-414C-B760-4848648D647A}"/>
    <cellStyle name="Comma 2" xfId="34076" xr:uid="{4E047CB4-1FDA-45D6-91C3-986259C126FD}"/>
    <cellStyle name="Comma 2 2" xfId="34077" xr:uid="{C2B7FE56-3146-4500-861C-E1561B684352}"/>
    <cellStyle name="Comma 2 2 2" xfId="34343" xr:uid="{D8F470AC-A588-47C2-999D-9A1F71DB45D2}"/>
    <cellStyle name="Comma 2 2 2 10" xfId="38454" xr:uid="{FA019F03-30C2-4E6D-9900-4ABF748C7DC6}"/>
    <cellStyle name="Comma 2 2 2 11" xfId="46494" xr:uid="{E784FF8F-D1E4-4D78-B9BE-30F5D403CEBE}"/>
    <cellStyle name="Comma 2 2 2 2" xfId="34384" xr:uid="{7063EB8E-0629-4D5F-AFE8-781A88D17DBF}"/>
    <cellStyle name="Comma 2 2 2 2 2" xfId="34627" xr:uid="{95D406E6-65CA-4D22-ADA9-67CF8B12E025}"/>
    <cellStyle name="Comma 2 2 2 2 2 2" xfId="35110" xr:uid="{C2E73186-BA91-432A-AE98-B0E4F258EB1B}"/>
    <cellStyle name="Comma 2 2 2 2 2 2 2" xfId="37164" xr:uid="{CF25914F-7F84-4AFF-AC81-2F98A2B53722}"/>
    <cellStyle name="Comma 2 2 2 2 2 2 2 2" xfId="45376" xr:uid="{4A22B6F7-9243-43F7-B6D2-78514BD56B3C}"/>
    <cellStyle name="Comma 2 2 2 2 2 2 2 3" xfId="41271" xr:uid="{560561BC-4491-418E-ADBF-A70FF859569A}"/>
    <cellStyle name="Comma 2 2 2 2 2 2 2 4" xfId="46915" xr:uid="{848F0C53-B26C-4CD2-ACAF-E55439A8A6A5}"/>
    <cellStyle name="Comma 2 2 2 2 2 2 3" xfId="38190" xr:uid="{ED32F626-AD44-4E22-A3FA-F582CD8161EC}"/>
    <cellStyle name="Comma 2 2 2 2 2 2 3 2" xfId="46402" xr:uid="{AC52F1B4-D356-4153-8079-8B4E66339A28}"/>
    <cellStyle name="Comma 2 2 2 2 2 2 3 3" xfId="42297" xr:uid="{F63A68FC-2D0B-4D8B-B37E-DA0358C73605}"/>
    <cellStyle name="Comma 2 2 2 2 2 2 3 4" xfId="47066" xr:uid="{5FC03AFB-731C-4281-B218-707B522E906D}"/>
    <cellStyle name="Comma 2 2 2 2 2 2 4" xfId="36137" xr:uid="{EFE561DA-C9BC-4527-87B6-74458B1D9829}"/>
    <cellStyle name="Comma 2 2 2 2 2 2 4 2" xfId="44349" xr:uid="{EF9174A1-D316-4AA1-9035-38A999B1F1FA}"/>
    <cellStyle name="Comma 2 2 2 2 2 2 4 3" xfId="40244" xr:uid="{A4223A27-7957-47A4-98D8-46111C6F5E13}"/>
    <cellStyle name="Comma 2 2 2 2 2 2 4 4" xfId="46764" xr:uid="{80506B8A-8727-4B0D-8010-84740D765993}"/>
    <cellStyle name="Comma 2 2 2 2 2 2 5" xfId="43323" xr:uid="{0DA866D6-5A56-40BF-B002-613DA140537E}"/>
    <cellStyle name="Comma 2 2 2 2 2 2 6" xfId="39218" xr:uid="{15EAFE8A-1F13-48CB-B1C3-EC9FF245AAE5}"/>
    <cellStyle name="Comma 2 2 2 2 2 2 7" xfId="46612" xr:uid="{437E15ED-7269-4224-9CDD-525F7B5C9075}"/>
    <cellStyle name="Comma 2 2 2 2 2 3" xfId="36683" xr:uid="{EC521DA6-24F6-4A27-8096-6DD0BEFE59D6}"/>
    <cellStyle name="Comma 2 2 2 2 2 3 2" xfId="44895" xr:uid="{ADFD1F88-0420-4D92-B192-86E6CB45B97E}"/>
    <cellStyle name="Comma 2 2 2 2 2 3 3" xfId="40790" xr:uid="{5C0E03E4-D97F-41D9-A477-5A84B9DC61CD}"/>
    <cellStyle name="Comma 2 2 2 2 2 3 4" xfId="46843" xr:uid="{90E33342-EB21-4D93-8CAF-F7F39BABF3C8}"/>
    <cellStyle name="Comma 2 2 2 2 2 4" xfId="37709" xr:uid="{B152F372-E0E9-40F3-80F3-3DF0E33CB4AD}"/>
    <cellStyle name="Comma 2 2 2 2 2 4 2" xfId="45921" xr:uid="{E3832FB4-9F2B-4436-B898-4572AEBFBF77}"/>
    <cellStyle name="Comma 2 2 2 2 2 4 3" xfId="41816" xr:uid="{A3CEDFB9-B506-4241-A613-2DD2CD12096C}"/>
    <cellStyle name="Comma 2 2 2 2 2 4 4" xfId="46994" xr:uid="{A64749FC-B271-431D-B482-E19018F95570}"/>
    <cellStyle name="Comma 2 2 2 2 2 5" xfId="35656" xr:uid="{AF77DA75-4897-421E-B58C-6FB2035C2031}"/>
    <cellStyle name="Comma 2 2 2 2 2 5 2" xfId="43868" xr:uid="{93C1B16E-9FD6-4B7E-80BA-97ABD0F8B46B}"/>
    <cellStyle name="Comma 2 2 2 2 2 5 3" xfId="39763" xr:uid="{F7883B77-03EC-4728-90DE-80C18208478E}"/>
    <cellStyle name="Comma 2 2 2 2 2 5 4" xfId="46692" xr:uid="{C343943F-3AA7-4D71-95AB-CB5DB3F41D3E}"/>
    <cellStyle name="Comma 2 2 2 2 2 6" xfId="42842" xr:uid="{1741BF17-7BF4-4A17-B82B-F7C55E197723}"/>
    <cellStyle name="Comma 2 2 2 2 2 7" xfId="38737" xr:uid="{8544EC18-15CD-4237-9170-162B0DCB8DBB}"/>
    <cellStyle name="Comma 2 2 2 2 2 8" xfId="46540" xr:uid="{4D42C550-B099-41B9-BA6A-BD504156B07F}"/>
    <cellStyle name="Comma 2 2 2 2 3" xfId="34868" xr:uid="{91B967CF-91C3-4280-BF0E-166FBAF6F915}"/>
    <cellStyle name="Comma 2 2 2 2 3 2" xfId="36922" xr:uid="{A9C2D0EE-B6A7-49C2-BA52-E3F6D66C0904}"/>
    <cellStyle name="Comma 2 2 2 2 3 2 2" xfId="45134" xr:uid="{E0C4642C-EE07-4B85-BF6B-F3ED6A2DCA97}"/>
    <cellStyle name="Comma 2 2 2 2 3 2 3" xfId="41029" xr:uid="{99509E85-CD19-48CF-BCCE-C8164C4AC0DE}"/>
    <cellStyle name="Comma 2 2 2 2 3 2 4" xfId="46878" xr:uid="{B98D0A0B-5A28-4118-9E37-9DFA70D18A06}"/>
    <cellStyle name="Comma 2 2 2 2 3 3" xfId="37948" xr:uid="{CDCF6446-0784-4E04-9960-A572AB587C1D}"/>
    <cellStyle name="Comma 2 2 2 2 3 3 2" xfId="46160" xr:uid="{C8F8105A-B90D-4EBC-8450-0CF81A1B20C4}"/>
    <cellStyle name="Comma 2 2 2 2 3 3 3" xfId="42055" xr:uid="{8835895A-D564-41AE-8026-81ED94139A71}"/>
    <cellStyle name="Comma 2 2 2 2 3 3 4" xfId="47029" xr:uid="{96253560-D7DA-4B00-AE3C-6E321DA2A117}"/>
    <cellStyle name="Comma 2 2 2 2 3 4" xfId="35895" xr:uid="{06782151-98D9-450B-BC58-FD392A8B3FE6}"/>
    <cellStyle name="Comma 2 2 2 2 3 4 2" xfId="44107" xr:uid="{A759CD30-05B2-444D-9E18-DCB95216A3CB}"/>
    <cellStyle name="Comma 2 2 2 2 3 4 3" xfId="40002" xr:uid="{226E4ED4-F8A7-49B5-A926-2495F031FE44}"/>
    <cellStyle name="Comma 2 2 2 2 3 4 4" xfId="46727" xr:uid="{A2CFD576-B120-48B9-9457-F8C03F591D57}"/>
    <cellStyle name="Comma 2 2 2 2 3 5" xfId="43081" xr:uid="{84622CED-A17F-4C77-B57C-5F8CF23C881E}"/>
    <cellStyle name="Comma 2 2 2 2 3 6" xfId="38976" xr:uid="{18BB0F4E-E305-40F4-9060-83804F104F77}"/>
    <cellStyle name="Comma 2 2 2 2 3 7" xfId="46575" xr:uid="{1778BACD-A5ED-4E8E-A6A2-147B40733083}"/>
    <cellStyle name="Comma 2 2 2 2 4" xfId="36441" xr:uid="{1E293160-D748-4E83-97C7-1DCE85E4CF62}"/>
    <cellStyle name="Comma 2 2 2 2 4 2" xfId="44653" xr:uid="{0195EF2A-BF97-4729-921A-4CC3CF0E9217}"/>
    <cellStyle name="Comma 2 2 2 2 4 3" xfId="40548" xr:uid="{0D7B3F3C-99EE-4C6F-BA28-1C2C13D983BB}"/>
    <cellStyle name="Comma 2 2 2 2 4 4" xfId="46806" xr:uid="{9F2E00D2-3B70-4E04-A72F-FB58862ED8C3}"/>
    <cellStyle name="Comma 2 2 2 2 5" xfId="37467" xr:uid="{BCE47A06-79DD-4CB8-A68C-1DF91A8D21EE}"/>
    <cellStyle name="Comma 2 2 2 2 5 2" xfId="45679" xr:uid="{981134F7-0B06-4684-9B71-F2AC4CD4C18A}"/>
    <cellStyle name="Comma 2 2 2 2 5 3" xfId="41574" xr:uid="{17E48A40-6BCA-4070-A54D-CA69835C6A37}"/>
    <cellStyle name="Comma 2 2 2 2 5 4" xfId="46957" xr:uid="{CF606068-0609-4CF6-8AB9-2E6E6B4DCF14}"/>
    <cellStyle name="Comma 2 2 2 2 6" xfId="35414" xr:uid="{26122B99-9B84-45BE-A718-FB5640288878}"/>
    <cellStyle name="Comma 2 2 2 2 6 2" xfId="43626" xr:uid="{B1907A74-0536-4DE8-8E8E-45239123B2C2}"/>
    <cellStyle name="Comma 2 2 2 2 6 3" xfId="39521" xr:uid="{43265F98-F179-4F96-8722-739FECA66200}"/>
    <cellStyle name="Comma 2 2 2 2 6 4" xfId="46655" xr:uid="{3D4CB852-16A3-405B-B028-8AC57E0B033D}"/>
    <cellStyle name="Comma 2 2 2 2 7" xfId="42600" xr:uid="{605F8084-43FD-4B79-AF6D-5FE82D5EF0EA}"/>
    <cellStyle name="Comma 2 2 2 2 8" xfId="38495" xr:uid="{B6366BC7-880B-4BD2-923F-65130E8C6C7F}"/>
    <cellStyle name="Comma 2 2 2 2 9" xfId="46503" xr:uid="{602392DB-A2ED-4498-BF78-626F0D34418B}"/>
    <cellStyle name="Comma 2 2 2 3" xfId="34425" xr:uid="{829AB6A2-FF12-40BE-84F1-8CB35487B396}"/>
    <cellStyle name="Comma 2 2 2 3 2" xfId="34668" xr:uid="{5BAF7AF4-37E3-4AFD-BC84-F141163867FA}"/>
    <cellStyle name="Comma 2 2 2 3 2 2" xfId="35151" xr:uid="{2AE9743B-DEA3-4B7E-A04C-CDEED284551F}"/>
    <cellStyle name="Comma 2 2 2 3 2 2 2" xfId="37205" xr:uid="{58C554FB-27E9-4374-9B65-AA15A7959341}"/>
    <cellStyle name="Comma 2 2 2 3 2 2 2 2" xfId="45417" xr:uid="{E83B3876-8038-4BE2-8EC1-41E99240FD69}"/>
    <cellStyle name="Comma 2 2 2 3 2 2 2 3" xfId="41312" xr:uid="{820907E5-A41E-496A-B266-088BA335C447}"/>
    <cellStyle name="Comma 2 2 2 3 2 2 2 4" xfId="46924" xr:uid="{616767EF-D697-4619-8BEA-928694D244FF}"/>
    <cellStyle name="Comma 2 2 2 3 2 2 3" xfId="38231" xr:uid="{9BAE81F4-2333-463E-9C97-AE5EE3185900}"/>
    <cellStyle name="Comma 2 2 2 3 2 2 3 2" xfId="46443" xr:uid="{AD535CE1-B56F-488D-9FE2-35A88C386DD4}"/>
    <cellStyle name="Comma 2 2 2 3 2 2 3 3" xfId="42338" xr:uid="{4A087789-753D-4FA1-9618-F38154190E6D}"/>
    <cellStyle name="Comma 2 2 2 3 2 2 3 4" xfId="47075" xr:uid="{3F115CB3-1A7F-4392-BA78-A7BF651F7C21}"/>
    <cellStyle name="Comma 2 2 2 3 2 2 4" xfId="36178" xr:uid="{37480CCD-5069-4284-A384-C8097C082030}"/>
    <cellStyle name="Comma 2 2 2 3 2 2 4 2" xfId="44390" xr:uid="{2FCECD7F-9C00-4F45-8102-CD781D3AD3E7}"/>
    <cellStyle name="Comma 2 2 2 3 2 2 4 3" xfId="40285" xr:uid="{76A4C5CD-7B6D-458A-B83A-287542B94599}"/>
    <cellStyle name="Comma 2 2 2 3 2 2 4 4" xfId="46773" xr:uid="{C175E7D8-0602-4421-B75D-A2C135C18011}"/>
    <cellStyle name="Comma 2 2 2 3 2 2 5" xfId="43364" xr:uid="{27C0E99B-2676-40CC-94B5-09557B45CCC8}"/>
    <cellStyle name="Comma 2 2 2 3 2 2 6" xfId="39259" xr:uid="{ED1A2885-1EE1-4D60-B165-6A216056659C}"/>
    <cellStyle name="Comma 2 2 2 3 2 2 7" xfId="46621" xr:uid="{A7A31022-5F47-47F8-9510-BFA4EC093588}"/>
    <cellStyle name="Comma 2 2 2 3 2 3" xfId="36724" xr:uid="{314DBAE1-F9E5-49CC-B52E-91085AE8499D}"/>
    <cellStyle name="Comma 2 2 2 3 2 3 2" xfId="44936" xr:uid="{89B2D153-DEB7-4467-AAB8-0BE818044139}"/>
    <cellStyle name="Comma 2 2 2 3 2 3 3" xfId="40831" xr:uid="{CD8734B2-B8D4-440F-9B5D-FEB5B5798423}"/>
    <cellStyle name="Comma 2 2 2 3 2 3 4" xfId="46852" xr:uid="{4D72BD0B-8192-44C8-AAAA-977BACCB0381}"/>
    <cellStyle name="Comma 2 2 2 3 2 4" xfId="37750" xr:uid="{6074E297-348F-4087-A2F1-FAD09E70DAF2}"/>
    <cellStyle name="Comma 2 2 2 3 2 4 2" xfId="45962" xr:uid="{EF45FCE4-94B1-4898-B1B6-9F6FDC3637AC}"/>
    <cellStyle name="Comma 2 2 2 3 2 4 3" xfId="41857" xr:uid="{E954555E-E970-4399-BA02-9B4B91F04929}"/>
    <cellStyle name="Comma 2 2 2 3 2 4 4" xfId="47003" xr:uid="{A65DEC94-F1BD-4A17-9B32-8473B5788E96}"/>
    <cellStyle name="Comma 2 2 2 3 2 5" xfId="35697" xr:uid="{B9DC4F98-10C6-4102-8B8D-D6C08F873B94}"/>
    <cellStyle name="Comma 2 2 2 3 2 5 2" xfId="43909" xr:uid="{6964E4C2-3264-431C-AA37-EA9C84BD4C0E}"/>
    <cellStyle name="Comma 2 2 2 3 2 5 3" xfId="39804" xr:uid="{36B8B2A4-5D54-48F6-8E68-27A4B2A9FF1F}"/>
    <cellStyle name="Comma 2 2 2 3 2 5 4" xfId="46701" xr:uid="{E292AED5-3102-4CE6-8FFA-2DCEA9BBAAF7}"/>
    <cellStyle name="Comma 2 2 2 3 2 6" xfId="42883" xr:uid="{FC341552-2887-4805-B031-63042A6E02AD}"/>
    <cellStyle name="Comma 2 2 2 3 2 7" xfId="38778" xr:uid="{321D462B-CF74-4938-908A-19368EFFA490}"/>
    <cellStyle name="Comma 2 2 2 3 2 8" xfId="46549" xr:uid="{C90AAEAB-BDBD-40C3-B2E3-98FAEE0F7882}"/>
    <cellStyle name="Comma 2 2 2 3 3" xfId="34909" xr:uid="{46034019-6D1B-4E9C-A851-A384DE6634A0}"/>
    <cellStyle name="Comma 2 2 2 3 3 2" xfId="36963" xr:uid="{60DC13E8-902C-4BC7-A54E-19974342CDB9}"/>
    <cellStyle name="Comma 2 2 2 3 3 2 2" xfId="45175" xr:uid="{3E07E170-98C2-474B-A18F-B5D09914EF45}"/>
    <cellStyle name="Comma 2 2 2 3 3 2 3" xfId="41070" xr:uid="{1DCB7C96-8726-4DA2-A6FE-EFE2C6D42934}"/>
    <cellStyle name="Comma 2 2 2 3 3 2 4" xfId="46887" xr:uid="{A7320B4C-A74E-4936-9DF1-A2D1CF46967B}"/>
    <cellStyle name="Comma 2 2 2 3 3 3" xfId="37989" xr:uid="{E6BB0D00-624C-4454-B32F-1AB3A7CA5DE4}"/>
    <cellStyle name="Comma 2 2 2 3 3 3 2" xfId="46201" xr:uid="{F2F69A9E-AD05-46B9-8608-230E057BFB69}"/>
    <cellStyle name="Comma 2 2 2 3 3 3 3" xfId="42096" xr:uid="{59393498-D3DD-46B9-83B7-242BBE66ADA9}"/>
    <cellStyle name="Comma 2 2 2 3 3 3 4" xfId="47038" xr:uid="{EE31AC16-5811-4B17-9BD3-4FF0E5AA2B42}"/>
    <cellStyle name="Comma 2 2 2 3 3 4" xfId="35936" xr:uid="{0007C9EB-7306-4F4D-AE03-32CC472FF7AE}"/>
    <cellStyle name="Comma 2 2 2 3 3 4 2" xfId="44148" xr:uid="{E523280A-9EAC-4578-A772-A2CDE8D525A5}"/>
    <cellStyle name="Comma 2 2 2 3 3 4 3" xfId="40043" xr:uid="{4D7AB99E-2302-4C06-B870-B9F138426AD7}"/>
    <cellStyle name="Comma 2 2 2 3 3 4 4" xfId="46736" xr:uid="{BBAA2D00-21D3-4CAE-A359-8C0F2FCD97E3}"/>
    <cellStyle name="Comma 2 2 2 3 3 5" xfId="43122" xr:uid="{AD98D45E-D1B6-4B30-BFE7-6321DCF3CA9F}"/>
    <cellStyle name="Comma 2 2 2 3 3 6" xfId="39017" xr:uid="{0CD32DEC-AA98-4005-8FE2-52FBF1505834}"/>
    <cellStyle name="Comma 2 2 2 3 3 7" xfId="46584" xr:uid="{92ACC5D6-6590-4CF9-8813-0DCE630DC8EA}"/>
    <cellStyle name="Comma 2 2 2 3 4" xfId="36482" xr:uid="{E7D32F40-D4EF-47B6-A1B6-6176F387F8F9}"/>
    <cellStyle name="Comma 2 2 2 3 4 2" xfId="44694" xr:uid="{BA245FC6-799E-44FE-BC4A-8EBD76FD1FE3}"/>
    <cellStyle name="Comma 2 2 2 3 4 3" xfId="40589" xr:uid="{94A57B58-80DE-47D3-844D-19D80222F25C}"/>
    <cellStyle name="Comma 2 2 2 3 4 4" xfId="46815" xr:uid="{29F070B5-36D5-4DAF-9613-6ECDCB9E1B7D}"/>
    <cellStyle name="Comma 2 2 2 3 5" xfId="37508" xr:uid="{A19DFA7D-5790-43CF-B0E6-58D6FBD284D2}"/>
    <cellStyle name="Comma 2 2 2 3 5 2" xfId="45720" xr:uid="{D3A40D0D-C3A6-49A8-A388-2882984F85E3}"/>
    <cellStyle name="Comma 2 2 2 3 5 3" xfId="41615" xr:uid="{CC2C9996-9ADB-4815-8E42-C833BBE0E651}"/>
    <cellStyle name="Comma 2 2 2 3 5 4" xfId="46966" xr:uid="{92CF4063-B9D6-498D-99B7-0F950997D5D0}"/>
    <cellStyle name="Comma 2 2 2 3 6" xfId="35455" xr:uid="{71C463E4-C493-4B27-B944-CF06E35BF4D0}"/>
    <cellStyle name="Comma 2 2 2 3 6 2" xfId="43667" xr:uid="{4A857AD9-A221-4088-8DD1-029B03C8FB64}"/>
    <cellStyle name="Comma 2 2 2 3 6 3" xfId="39562" xr:uid="{5FC5628D-15E5-4B41-AD3F-F58591287999}"/>
    <cellStyle name="Comma 2 2 2 3 6 4" xfId="46664" xr:uid="{B54A81B6-EB52-4C41-8DD8-B657A3861228}"/>
    <cellStyle name="Comma 2 2 2 3 7" xfId="42641" xr:uid="{D3ADF296-22C6-433F-A245-7AB3086D943E}"/>
    <cellStyle name="Comma 2 2 2 3 8" xfId="38536" xr:uid="{8E2EFD61-7748-483F-A966-EECA86689D27}"/>
    <cellStyle name="Comma 2 2 2 3 9" xfId="46512" xr:uid="{7104DC10-47A6-4439-9327-8732566903B0}"/>
    <cellStyle name="Comma 2 2 2 4" xfId="34586" xr:uid="{B8ADD582-001E-4FB5-9D5E-DFFC414C44E6}"/>
    <cellStyle name="Comma 2 2 2 4 2" xfId="35069" xr:uid="{77909021-AAA0-4365-9CE3-7AF7E7920490}"/>
    <cellStyle name="Comma 2 2 2 4 2 2" xfId="37123" xr:uid="{074CD8CE-C54E-49E5-9F47-4B368BB7251D}"/>
    <cellStyle name="Comma 2 2 2 4 2 2 2" xfId="45335" xr:uid="{5452DD9D-BC61-4661-B5D1-8D4255228E26}"/>
    <cellStyle name="Comma 2 2 2 4 2 2 3" xfId="41230" xr:uid="{B9AF4E7D-4389-4FDA-90EF-6D875B79FC8D}"/>
    <cellStyle name="Comma 2 2 2 4 2 2 4" xfId="46906" xr:uid="{FF29C011-C376-4743-AEA6-F3B2F6C88900}"/>
    <cellStyle name="Comma 2 2 2 4 2 3" xfId="38149" xr:uid="{933EE620-A258-4D42-84EE-B45364C68FDD}"/>
    <cellStyle name="Comma 2 2 2 4 2 3 2" xfId="46361" xr:uid="{A9D21F81-B295-4C7C-B284-B89BFB9C4551}"/>
    <cellStyle name="Comma 2 2 2 4 2 3 3" xfId="42256" xr:uid="{4A7D5EA1-819C-420B-B13C-F14D18B998D7}"/>
    <cellStyle name="Comma 2 2 2 4 2 3 4" xfId="47057" xr:uid="{AF6E58C0-23C2-484C-8F76-5BB06333BE81}"/>
    <cellStyle name="Comma 2 2 2 4 2 4" xfId="36096" xr:uid="{2EAC24ED-9A36-441C-9707-B29514AC6118}"/>
    <cellStyle name="Comma 2 2 2 4 2 4 2" xfId="44308" xr:uid="{54FB2DBD-E49D-4564-8E98-62D34EDD0361}"/>
    <cellStyle name="Comma 2 2 2 4 2 4 3" xfId="40203" xr:uid="{818F28CA-ED13-47BD-B196-19A25876C6C8}"/>
    <cellStyle name="Comma 2 2 2 4 2 4 4" xfId="46755" xr:uid="{F291ED24-C8A0-4853-BB44-A31B4C500F89}"/>
    <cellStyle name="Comma 2 2 2 4 2 5" xfId="43282" xr:uid="{13940148-478C-4288-B195-CEEBBA84B384}"/>
    <cellStyle name="Comma 2 2 2 4 2 6" xfId="39177" xr:uid="{C3580074-3D2E-438C-891B-F4FE11115009}"/>
    <cellStyle name="Comma 2 2 2 4 2 7" xfId="46603" xr:uid="{CA99D610-E5EB-47D0-8771-3FCB14F500A4}"/>
    <cellStyle name="Comma 2 2 2 4 3" xfId="36642" xr:uid="{A83793FB-D149-4EC2-9F27-2C6E5C5341C6}"/>
    <cellStyle name="Comma 2 2 2 4 3 2" xfId="44854" xr:uid="{2B7D982D-0533-41D5-9BB5-82826B9A7745}"/>
    <cellStyle name="Comma 2 2 2 4 3 3" xfId="40749" xr:uid="{E772AB4A-0207-48C3-922B-EA1694895A24}"/>
    <cellStyle name="Comma 2 2 2 4 3 4" xfId="46834" xr:uid="{DA949A28-2EE7-46A1-B54C-D00A47A0BFE5}"/>
    <cellStyle name="Comma 2 2 2 4 4" xfId="37668" xr:uid="{E8ADD3B1-57D3-47AC-BFCA-6ED6F0B1B254}"/>
    <cellStyle name="Comma 2 2 2 4 4 2" xfId="45880" xr:uid="{B18A88AB-C023-4435-9CB9-CD8AA0CB94C6}"/>
    <cellStyle name="Comma 2 2 2 4 4 3" xfId="41775" xr:uid="{76D54925-3EE4-458D-9C11-C93DA1486EE5}"/>
    <cellStyle name="Comma 2 2 2 4 4 4" xfId="46985" xr:uid="{B6F4E1F5-77AF-4D32-B2EA-63938DE60CD6}"/>
    <cellStyle name="Comma 2 2 2 4 5" xfId="35615" xr:uid="{159338E6-88A3-4D0D-BABD-A1428A183FC6}"/>
    <cellStyle name="Comma 2 2 2 4 5 2" xfId="43827" xr:uid="{F13EF847-217C-4677-B1D6-27B33D31E3E6}"/>
    <cellStyle name="Comma 2 2 2 4 5 3" xfId="39722" xr:uid="{4B798DE1-3D63-46BD-A785-4242C4153C2E}"/>
    <cellStyle name="Comma 2 2 2 4 5 4" xfId="46683" xr:uid="{D7D5662C-9832-4996-B8BC-3D734285781B}"/>
    <cellStyle name="Comma 2 2 2 4 6" xfId="42801" xr:uid="{45702020-3A5E-44C2-AD0D-5166BBD74A31}"/>
    <cellStyle name="Comma 2 2 2 4 7" xfId="38696" xr:uid="{F470126A-6441-43D0-8F57-69936029449B}"/>
    <cellStyle name="Comma 2 2 2 4 8" xfId="46531" xr:uid="{F47CEBEC-39A5-4044-A562-0989CA14D9E3}"/>
    <cellStyle name="Comma 2 2 2 5" xfId="34827" xr:uid="{710B4B31-F126-494F-81E2-4AB8FF3D5235}"/>
    <cellStyle name="Comma 2 2 2 5 2" xfId="36881" xr:uid="{4B6AD4C1-75D4-452D-AF23-A0A93D1F0AE1}"/>
    <cellStyle name="Comma 2 2 2 5 2 2" xfId="45093" xr:uid="{3D9BD8C4-FDAB-4B92-9BAC-15C009D8A679}"/>
    <cellStyle name="Comma 2 2 2 5 2 3" xfId="40988" xr:uid="{BB16448B-8EC9-421B-9610-297FC20FF70D}"/>
    <cellStyle name="Comma 2 2 2 5 2 4" xfId="46869" xr:uid="{393F4FC5-2BFB-4D6B-8723-CCD7A49B73F7}"/>
    <cellStyle name="Comma 2 2 2 5 3" xfId="37907" xr:uid="{C72770DA-D858-4CC3-A73A-BE8C40019E06}"/>
    <cellStyle name="Comma 2 2 2 5 3 2" xfId="46119" xr:uid="{7AA312BD-FB23-4058-AA19-CA2F5A94B23A}"/>
    <cellStyle name="Comma 2 2 2 5 3 3" xfId="42014" xr:uid="{7C22A46A-34FD-49F4-8EE0-571F80B1A5CA}"/>
    <cellStyle name="Comma 2 2 2 5 3 4" xfId="47020" xr:uid="{C85D5328-BB84-4AA4-9E8C-44F440833ED1}"/>
    <cellStyle name="Comma 2 2 2 5 4" xfId="35854" xr:uid="{2908541F-FEAF-4CBF-9366-893CFB453471}"/>
    <cellStyle name="Comma 2 2 2 5 4 2" xfId="44066" xr:uid="{ECA12929-D5BF-4102-A8A0-91394CC16551}"/>
    <cellStyle name="Comma 2 2 2 5 4 3" xfId="39961" xr:uid="{11232DCD-6FAC-4307-BB5E-E677EFF4B55B}"/>
    <cellStyle name="Comma 2 2 2 5 4 4" xfId="46718" xr:uid="{56420450-79CA-42DC-A7D3-A2992B763C8E}"/>
    <cellStyle name="Comma 2 2 2 5 5" xfId="43040" xr:uid="{2AFEAA02-3DEB-45A0-B3E4-61B7058E6DA9}"/>
    <cellStyle name="Comma 2 2 2 5 6" xfId="38935" xr:uid="{FD678C97-32F2-4116-A6C4-DED4CD4A5CA1}"/>
    <cellStyle name="Comma 2 2 2 5 7" xfId="46566" xr:uid="{5300F621-FEAB-4C2E-8C3D-56B9184FAC01}"/>
    <cellStyle name="Comma 2 2 2 6" xfId="36400" xr:uid="{475BF1B4-714E-4F53-92AB-8871882A4B58}"/>
    <cellStyle name="Comma 2 2 2 6 2" xfId="44612" xr:uid="{2293F6C8-C962-402D-8DE3-34BFFE4F56FB}"/>
    <cellStyle name="Comma 2 2 2 6 3" xfId="40507" xr:uid="{73686857-EB73-420B-A8C8-1B61DC0DCC51}"/>
    <cellStyle name="Comma 2 2 2 6 4" xfId="46797" xr:uid="{BD09B23A-52B8-4D6F-8828-3AEFBAB558A5}"/>
    <cellStyle name="Comma 2 2 2 7" xfId="37426" xr:uid="{E9736A73-934D-4DD7-8B70-FD8EEB1F7FDD}"/>
    <cellStyle name="Comma 2 2 2 7 2" xfId="45638" xr:uid="{882F489A-74D1-46DE-86DB-B06DD39D511E}"/>
    <cellStyle name="Comma 2 2 2 7 3" xfId="41533" xr:uid="{F416B847-EFAD-4891-A2FC-ADA71B11854C}"/>
    <cellStyle name="Comma 2 2 2 7 4" xfId="46948" xr:uid="{0E77C858-49C7-47FE-BDA2-890F0E725DB2}"/>
    <cellStyle name="Comma 2 2 2 8" xfId="35373" xr:uid="{3EE971F5-9C7B-4833-BBBC-D12D460E02A8}"/>
    <cellStyle name="Comma 2 2 2 8 2" xfId="43585" xr:uid="{949339F8-7671-4A46-8A72-64399C049089}"/>
    <cellStyle name="Comma 2 2 2 8 3" xfId="39480" xr:uid="{EF507099-5603-4AB2-8435-9C45E23049A6}"/>
    <cellStyle name="Comma 2 2 2 8 4" xfId="46646" xr:uid="{C136063A-3F99-4196-8F15-6CCD9823FD82}"/>
    <cellStyle name="Comma 2 2 2 9" xfId="42559" xr:uid="{D85422C1-6316-43E9-8790-E55FA954844E}"/>
    <cellStyle name="Comma 2 2 3" xfId="46457" xr:uid="{1DB9FC0B-5E4A-4FF4-9FE7-073AB98087B5}"/>
    <cellStyle name="Comma 2 3" xfId="34341" xr:uid="{E9871462-189C-46E2-B4C3-05A8E33B7B61}"/>
    <cellStyle name="Comma 2 3 10" xfId="38452" xr:uid="{1F050987-0F6A-4585-9072-BD098204EC54}"/>
    <cellStyle name="Comma 2 3 11" xfId="46492" xr:uid="{542E8F63-6F0A-4C41-81CA-4EA93CD644E8}"/>
    <cellStyle name="Comma 2 3 2" xfId="34382" xr:uid="{B9069433-315B-4087-87D8-F52E6D491C8F}"/>
    <cellStyle name="Comma 2 3 2 2" xfId="34625" xr:uid="{25593C3D-2442-4E7C-8040-1FEE6A82EE75}"/>
    <cellStyle name="Comma 2 3 2 2 2" xfId="35108" xr:uid="{878AB5B7-A99D-45A2-AD09-7090DEAB2BA3}"/>
    <cellStyle name="Comma 2 3 2 2 2 2" xfId="37162" xr:uid="{E38957E0-74D9-42A4-8554-6C1F32BC4840}"/>
    <cellStyle name="Comma 2 3 2 2 2 2 2" xfId="45374" xr:uid="{701E5DB6-9110-408F-8A2F-0C3A4FB005B9}"/>
    <cellStyle name="Comma 2 3 2 2 2 2 3" xfId="41269" xr:uid="{4BF88A44-5802-44E9-8CDA-0F2FDD833E23}"/>
    <cellStyle name="Comma 2 3 2 2 2 2 4" xfId="46913" xr:uid="{91B464A6-6893-4F0C-9960-E55B7C89DD6C}"/>
    <cellStyle name="Comma 2 3 2 2 2 3" xfId="38188" xr:uid="{DA90043C-F8E4-4127-B107-A9F16BDAA58C}"/>
    <cellStyle name="Comma 2 3 2 2 2 3 2" xfId="46400" xr:uid="{E6C71035-C6C3-4A4A-87F9-370014C8D19C}"/>
    <cellStyle name="Comma 2 3 2 2 2 3 3" xfId="42295" xr:uid="{31D8500C-F5DF-4202-A667-BEAECC464A66}"/>
    <cellStyle name="Comma 2 3 2 2 2 3 4" xfId="47064" xr:uid="{9130172E-02B7-4603-B6BC-669DCCBE13EB}"/>
    <cellStyle name="Comma 2 3 2 2 2 4" xfId="36135" xr:uid="{0A900B98-BFCB-4767-9865-218F59467EBD}"/>
    <cellStyle name="Comma 2 3 2 2 2 4 2" xfId="44347" xr:uid="{7461802B-9283-4CE1-AD73-D1CD37678644}"/>
    <cellStyle name="Comma 2 3 2 2 2 4 3" xfId="40242" xr:uid="{3F0D1CE2-85B6-41C8-8057-D1701371E78F}"/>
    <cellStyle name="Comma 2 3 2 2 2 4 4" xfId="46762" xr:uid="{D118FE7A-BD73-418C-A6D7-B9972999AED7}"/>
    <cellStyle name="Comma 2 3 2 2 2 5" xfId="43321" xr:uid="{4A017EBC-AD0A-4D53-9A96-B346D13DFFDE}"/>
    <cellStyle name="Comma 2 3 2 2 2 6" xfId="39216" xr:uid="{5A621432-FDA9-4622-A389-735589E8C5AE}"/>
    <cellStyle name="Comma 2 3 2 2 2 7" xfId="46610" xr:uid="{FEAE3842-9E11-40DC-A1F2-F9C16A6A6E53}"/>
    <cellStyle name="Comma 2 3 2 2 3" xfId="36681" xr:uid="{8646694D-351C-4363-8245-1E785C221678}"/>
    <cellStyle name="Comma 2 3 2 2 3 2" xfId="44893" xr:uid="{49E85C8E-7B3E-45E0-8018-C331ADED6A37}"/>
    <cellStyle name="Comma 2 3 2 2 3 3" xfId="40788" xr:uid="{7E42AFA9-D994-4ABF-83C3-9510750E04E2}"/>
    <cellStyle name="Comma 2 3 2 2 3 4" xfId="46841" xr:uid="{BCE7086E-642C-4463-95D5-CFD70EC926C4}"/>
    <cellStyle name="Comma 2 3 2 2 4" xfId="37707" xr:uid="{8B916237-EF44-49C3-A861-435F46311C80}"/>
    <cellStyle name="Comma 2 3 2 2 4 2" xfId="45919" xr:uid="{51E2DAD3-A1F3-4EB2-9E6F-13A538936FC5}"/>
    <cellStyle name="Comma 2 3 2 2 4 3" xfId="41814" xr:uid="{0DE4F344-84C7-4FE8-BAFC-1684F26DAD09}"/>
    <cellStyle name="Comma 2 3 2 2 4 4" xfId="46992" xr:uid="{B21ACDAE-1435-4460-8B49-7BE6807C7D29}"/>
    <cellStyle name="Comma 2 3 2 2 5" xfId="35654" xr:uid="{9F5085DC-9048-4017-BED4-CB928769B6AF}"/>
    <cellStyle name="Comma 2 3 2 2 5 2" xfId="43866" xr:uid="{F5145642-F42C-4092-9315-F68286472F64}"/>
    <cellStyle name="Comma 2 3 2 2 5 3" xfId="39761" xr:uid="{4CE6667E-61F8-40A5-B04E-2834FCB78720}"/>
    <cellStyle name="Comma 2 3 2 2 5 4" xfId="46690" xr:uid="{8ED5E6E0-D56E-48E6-ACF9-60FD4C2373F4}"/>
    <cellStyle name="Comma 2 3 2 2 6" xfId="42840" xr:uid="{1193E926-D001-46C7-9F9C-91301C71793E}"/>
    <cellStyle name="Comma 2 3 2 2 7" xfId="38735" xr:uid="{E48736D8-0BA0-475E-B59D-229BBDDE8993}"/>
    <cellStyle name="Comma 2 3 2 2 8" xfId="46538" xr:uid="{7D927EAB-A475-4C1D-81EA-E936AE52AECB}"/>
    <cellStyle name="Comma 2 3 2 3" xfId="34866" xr:uid="{7A69B084-6280-4011-B80D-6C22CC7F0842}"/>
    <cellStyle name="Comma 2 3 2 3 2" xfId="36920" xr:uid="{A757D592-0A19-4873-8A28-F0D0D5D2E957}"/>
    <cellStyle name="Comma 2 3 2 3 2 2" xfId="45132" xr:uid="{E2ACD0DC-BCD8-4B39-9E59-6A2357FC3B7B}"/>
    <cellStyle name="Comma 2 3 2 3 2 3" xfId="41027" xr:uid="{A4409D1F-F7F0-459F-8FC8-30A7604057C1}"/>
    <cellStyle name="Comma 2 3 2 3 2 4" xfId="46876" xr:uid="{C9FAC050-DFB3-480E-B798-15C96A897A81}"/>
    <cellStyle name="Comma 2 3 2 3 3" xfId="37946" xr:uid="{8C60F75E-7ECD-4514-A890-3D0DAA4EE719}"/>
    <cellStyle name="Comma 2 3 2 3 3 2" xfId="46158" xr:uid="{9D6470E4-C582-4514-9E67-7B9F4CBA27FB}"/>
    <cellStyle name="Comma 2 3 2 3 3 3" xfId="42053" xr:uid="{3FFA9204-E4C5-4CC6-86BC-F932718C192B}"/>
    <cellStyle name="Comma 2 3 2 3 3 4" xfId="47027" xr:uid="{C55B11EC-0C53-44A1-8BA1-50E84B60C079}"/>
    <cellStyle name="Comma 2 3 2 3 4" xfId="35893" xr:uid="{D00D7D65-B260-4C1A-AF52-2285F7C17F69}"/>
    <cellStyle name="Comma 2 3 2 3 4 2" xfId="44105" xr:uid="{874D597D-1736-4132-B109-5DF112F55EDA}"/>
    <cellStyle name="Comma 2 3 2 3 4 3" xfId="40000" xr:uid="{4D1E2319-32EB-469E-A180-A4E865E8E791}"/>
    <cellStyle name="Comma 2 3 2 3 4 4" xfId="46725" xr:uid="{C8F7A6EE-2760-45E9-8909-3AA690AA1E90}"/>
    <cellStyle name="Comma 2 3 2 3 5" xfId="43079" xr:uid="{EBE48E5E-125F-4418-9C99-2DED2CB9899F}"/>
    <cellStyle name="Comma 2 3 2 3 6" xfId="38974" xr:uid="{31B04857-5826-4B40-A9E0-52C173A45524}"/>
    <cellStyle name="Comma 2 3 2 3 7" xfId="46573" xr:uid="{E8D94982-D760-450A-9EDA-95CE5E6E7FC2}"/>
    <cellStyle name="Comma 2 3 2 4" xfId="36439" xr:uid="{F71A6DE6-F863-4B01-8068-392D8F1F48C6}"/>
    <cellStyle name="Comma 2 3 2 4 2" xfId="44651" xr:uid="{AD479AAF-E35B-4B1C-BB85-43A3EFBAB34E}"/>
    <cellStyle name="Comma 2 3 2 4 3" xfId="40546" xr:uid="{AD7D255A-621A-4EFD-B303-43E17AA57BF7}"/>
    <cellStyle name="Comma 2 3 2 4 4" xfId="46804" xr:uid="{0B4D28EA-C83C-4B36-A632-DCE2DF5DAAD7}"/>
    <cellStyle name="Comma 2 3 2 5" xfId="37465" xr:uid="{0A811293-98FA-4D9F-B8F8-4D8611A7601B}"/>
    <cellStyle name="Comma 2 3 2 5 2" xfId="45677" xr:uid="{B8E80077-AD0B-453D-A491-F71BFD8D648D}"/>
    <cellStyle name="Comma 2 3 2 5 3" xfId="41572" xr:uid="{C4599296-05AB-4F40-9C78-BAE5C0C6BD2F}"/>
    <cellStyle name="Comma 2 3 2 5 4" xfId="46955" xr:uid="{12041D81-5E09-488B-9FC9-DC71F2B70D92}"/>
    <cellStyle name="Comma 2 3 2 6" xfId="35412" xr:uid="{DEF8472D-99E1-41F4-BFD4-9A7EBE2A2D3D}"/>
    <cellStyle name="Comma 2 3 2 6 2" xfId="43624" xr:uid="{70162539-717A-4D65-A272-3E094AD95E38}"/>
    <cellStyle name="Comma 2 3 2 6 3" xfId="39519" xr:uid="{F7C61A10-9DCE-42B4-9664-37A86A9FAECB}"/>
    <cellStyle name="Comma 2 3 2 6 4" xfId="46653" xr:uid="{6260DC38-9FF4-4956-B89F-578CA9E84DE1}"/>
    <cellStyle name="Comma 2 3 2 7" xfId="42598" xr:uid="{EAF24A08-D0FA-4660-A860-57BA9EE17EDE}"/>
    <cellStyle name="Comma 2 3 2 8" xfId="38493" xr:uid="{EE33D92C-64B0-4BF9-8490-04E3369BD7A1}"/>
    <cellStyle name="Comma 2 3 2 9" xfId="46501" xr:uid="{B07A67CF-CCC3-41F2-8288-BC9BEC5472EA}"/>
    <cellStyle name="Comma 2 3 3" xfId="34423" xr:uid="{36533C22-E9FE-4A11-BFDF-56438C20AB61}"/>
    <cellStyle name="Comma 2 3 3 2" xfId="34666" xr:uid="{4E077928-169F-44FF-9AD3-0E8466AF6177}"/>
    <cellStyle name="Comma 2 3 3 2 2" xfId="35149" xr:uid="{D90F8D40-FA1C-4FD3-AC7A-DC23A0A7299E}"/>
    <cellStyle name="Comma 2 3 3 2 2 2" xfId="37203" xr:uid="{531844E3-3168-4A2F-B90F-857A1E8630DD}"/>
    <cellStyle name="Comma 2 3 3 2 2 2 2" xfId="45415" xr:uid="{3B4BCAA3-3ACC-47C4-B9C9-6F5DE4FFB2C3}"/>
    <cellStyle name="Comma 2 3 3 2 2 2 3" xfId="41310" xr:uid="{9FEC383E-842E-4FBF-8D66-62FA57DB7264}"/>
    <cellStyle name="Comma 2 3 3 2 2 2 4" xfId="46922" xr:uid="{C5D2C1F6-53F1-498E-B83C-7D7553E28245}"/>
    <cellStyle name="Comma 2 3 3 2 2 3" xfId="38229" xr:uid="{95180645-2B5F-4C8D-923E-C2AF8904F8EA}"/>
    <cellStyle name="Comma 2 3 3 2 2 3 2" xfId="46441" xr:uid="{CEE11FA2-37E5-4368-BA8E-5A3EAFA72C7C}"/>
    <cellStyle name="Comma 2 3 3 2 2 3 3" xfId="42336" xr:uid="{ED9A29F6-B835-4DCF-BDEC-CD716E6E2584}"/>
    <cellStyle name="Comma 2 3 3 2 2 3 4" xfId="47073" xr:uid="{4B1D9AFE-B0B4-4B07-8252-7412FB65F0CC}"/>
    <cellStyle name="Comma 2 3 3 2 2 4" xfId="36176" xr:uid="{74EEB2CB-A148-40EF-9345-F74FE0D546DC}"/>
    <cellStyle name="Comma 2 3 3 2 2 4 2" xfId="44388" xr:uid="{97B9C673-08C9-472A-B8D7-ECE1A7DB9C32}"/>
    <cellStyle name="Comma 2 3 3 2 2 4 3" xfId="40283" xr:uid="{399B034F-3F2D-4B6D-9DC1-FEFF6F05A86B}"/>
    <cellStyle name="Comma 2 3 3 2 2 4 4" xfId="46771" xr:uid="{CB6A4C74-2A64-4701-9D43-A103382D07AD}"/>
    <cellStyle name="Comma 2 3 3 2 2 5" xfId="43362" xr:uid="{09154C0D-46C1-400D-A902-48B25F11D877}"/>
    <cellStyle name="Comma 2 3 3 2 2 6" xfId="39257" xr:uid="{A5897842-B779-4905-9C54-F45C71CC2601}"/>
    <cellStyle name="Comma 2 3 3 2 2 7" xfId="46619" xr:uid="{95E5E724-0E15-4AC6-BAB9-9569D9F36A2E}"/>
    <cellStyle name="Comma 2 3 3 2 3" xfId="36722" xr:uid="{D0B7910B-214A-4397-B595-00E6A0D0B05F}"/>
    <cellStyle name="Comma 2 3 3 2 3 2" xfId="44934" xr:uid="{3BEBC969-78C1-4C11-ADF8-D5A71887ABE4}"/>
    <cellStyle name="Comma 2 3 3 2 3 3" xfId="40829" xr:uid="{ECF57DA1-EBBB-48C8-BA7C-6E410397465A}"/>
    <cellStyle name="Comma 2 3 3 2 3 4" xfId="46850" xr:uid="{860E475E-1A30-4EE6-B1E6-34DFE06E60EF}"/>
    <cellStyle name="Comma 2 3 3 2 4" xfId="37748" xr:uid="{C4B2644A-A187-4916-AF2C-C66976D125B4}"/>
    <cellStyle name="Comma 2 3 3 2 4 2" xfId="45960" xr:uid="{718FB21D-EDF8-4A86-A28F-8E7F98E28952}"/>
    <cellStyle name="Comma 2 3 3 2 4 3" xfId="41855" xr:uid="{14E31F44-411D-4471-9DCE-A182339FCFDE}"/>
    <cellStyle name="Comma 2 3 3 2 4 4" xfId="47001" xr:uid="{3DAF0F35-6EA2-437E-8F31-FE07CBEC0FE7}"/>
    <cellStyle name="Comma 2 3 3 2 5" xfId="35695" xr:uid="{692D50A2-1639-4631-A298-DF112A84AB57}"/>
    <cellStyle name="Comma 2 3 3 2 5 2" xfId="43907" xr:uid="{58E9A5AD-CFBE-488A-AD02-B6894F680EEA}"/>
    <cellStyle name="Comma 2 3 3 2 5 3" xfId="39802" xr:uid="{7DB63101-0836-4390-8074-E57B585904B5}"/>
    <cellStyle name="Comma 2 3 3 2 5 4" xfId="46699" xr:uid="{8F01B915-AF00-4435-B3C5-30F9BB2C37CF}"/>
    <cellStyle name="Comma 2 3 3 2 6" xfId="42881" xr:uid="{F02BA49E-040D-4C96-943B-2DEDBB3E22E9}"/>
    <cellStyle name="Comma 2 3 3 2 7" xfId="38776" xr:uid="{8FAECF2E-5801-4418-BED5-907813482F7C}"/>
    <cellStyle name="Comma 2 3 3 2 8" xfId="46547" xr:uid="{4D3A7450-8779-4EF7-A855-78C3B9BDC7A4}"/>
    <cellStyle name="Comma 2 3 3 3" xfId="34907" xr:uid="{5DB18319-53A7-4E83-B3F5-A5C2993747AE}"/>
    <cellStyle name="Comma 2 3 3 3 2" xfId="36961" xr:uid="{256F9444-DC01-4D71-84F9-B8E6817DC084}"/>
    <cellStyle name="Comma 2 3 3 3 2 2" xfId="45173" xr:uid="{9CD4BD04-6D76-4B9A-8EEE-4064727862FA}"/>
    <cellStyle name="Comma 2 3 3 3 2 3" xfId="41068" xr:uid="{C63FD640-C862-415A-B984-649F3B12A9FF}"/>
    <cellStyle name="Comma 2 3 3 3 2 4" xfId="46885" xr:uid="{D34B0606-1033-4923-A9F5-953AB85BBD12}"/>
    <cellStyle name="Comma 2 3 3 3 3" xfId="37987" xr:uid="{3591747A-6AE8-47B6-94AF-027C1F3B3FBF}"/>
    <cellStyle name="Comma 2 3 3 3 3 2" xfId="46199" xr:uid="{25786C17-CF92-498E-A920-64BFE54BD728}"/>
    <cellStyle name="Comma 2 3 3 3 3 3" xfId="42094" xr:uid="{30DE4540-3326-4FC8-B2CD-6FF8B69007B0}"/>
    <cellStyle name="Comma 2 3 3 3 3 4" xfId="47036" xr:uid="{116A6E0A-AEAD-4CE8-BE50-947220389024}"/>
    <cellStyle name="Comma 2 3 3 3 4" xfId="35934" xr:uid="{6B03552C-020B-4362-B64C-36132B860B86}"/>
    <cellStyle name="Comma 2 3 3 3 4 2" xfId="44146" xr:uid="{2FBEAA68-02B2-4DBE-AD10-8F000BED1527}"/>
    <cellStyle name="Comma 2 3 3 3 4 3" xfId="40041" xr:uid="{4107D92B-2132-4441-A6BA-8279789EC78A}"/>
    <cellStyle name="Comma 2 3 3 3 4 4" xfId="46734" xr:uid="{E87E3B4E-C1DA-4AE7-848A-528CE65CEC60}"/>
    <cellStyle name="Comma 2 3 3 3 5" xfId="43120" xr:uid="{1D39B285-4F06-4A35-B61E-079AA8980228}"/>
    <cellStyle name="Comma 2 3 3 3 6" xfId="39015" xr:uid="{53293ED0-2A19-4080-A9A1-21D1CB8571CC}"/>
    <cellStyle name="Comma 2 3 3 3 7" xfId="46582" xr:uid="{F3F0EB90-FB93-4A75-971F-BAA7F7CF04A6}"/>
    <cellStyle name="Comma 2 3 3 4" xfId="36480" xr:uid="{FD33FBBC-EC92-4B7C-8E19-375B4FE2A234}"/>
    <cellStyle name="Comma 2 3 3 4 2" xfId="44692" xr:uid="{C92C3A11-5984-4F1A-B0A9-B63FA4C65368}"/>
    <cellStyle name="Comma 2 3 3 4 3" xfId="40587" xr:uid="{104D49F0-05CF-4FA0-AB8C-100DAA57EAF0}"/>
    <cellStyle name="Comma 2 3 3 4 4" xfId="46813" xr:uid="{E2C4F9AB-AD3A-44DB-B94C-9971679EF3C7}"/>
    <cellStyle name="Comma 2 3 3 5" xfId="37506" xr:uid="{1F0A601E-85D0-41C9-B3C6-F7A6B146A92C}"/>
    <cellStyle name="Comma 2 3 3 5 2" xfId="45718" xr:uid="{A31A4A9F-65C3-4BD3-923F-00853F6ED6C2}"/>
    <cellStyle name="Comma 2 3 3 5 3" xfId="41613" xr:uid="{CC457061-B7D1-4E5C-B708-9B973911A98B}"/>
    <cellStyle name="Comma 2 3 3 5 4" xfId="46964" xr:uid="{53F70B1B-4A3C-418A-A21F-5F4F466A0A6B}"/>
    <cellStyle name="Comma 2 3 3 6" xfId="35453" xr:uid="{7581E015-4C98-49D9-BEB3-FE1C8E077585}"/>
    <cellStyle name="Comma 2 3 3 6 2" xfId="43665" xr:uid="{567F5F2E-3220-452F-B5A0-8D3D32BF7690}"/>
    <cellStyle name="Comma 2 3 3 6 3" xfId="39560" xr:uid="{BF5DA9EA-AD0B-495F-8E03-D5D591ED2F2E}"/>
    <cellStyle name="Comma 2 3 3 6 4" xfId="46662" xr:uid="{55CD8AF3-E529-4646-8395-55194ABF529E}"/>
    <cellStyle name="Comma 2 3 3 7" xfId="42639" xr:uid="{C87F1C76-4CE1-4576-9952-090C77EDD529}"/>
    <cellStyle name="Comma 2 3 3 8" xfId="38534" xr:uid="{B383EFB5-3486-4849-9EA1-73F013017EE4}"/>
    <cellStyle name="Comma 2 3 3 9" xfId="46510" xr:uid="{32935601-B1ED-4DCD-8F5C-2BCA3656F113}"/>
    <cellStyle name="Comma 2 3 4" xfId="34584" xr:uid="{CAFA60A9-E979-4EBF-8EAE-E214AC64E1F5}"/>
    <cellStyle name="Comma 2 3 4 2" xfId="35067" xr:uid="{C66B519F-B13C-4805-B0D7-2515DEF2AA7F}"/>
    <cellStyle name="Comma 2 3 4 2 2" xfId="37121" xr:uid="{B0652325-7A28-4954-9786-E810FC7A2A0E}"/>
    <cellStyle name="Comma 2 3 4 2 2 2" xfId="45333" xr:uid="{E49A857C-3BE4-4A99-AB83-BDF5180C50A5}"/>
    <cellStyle name="Comma 2 3 4 2 2 3" xfId="41228" xr:uid="{E2DE7220-9588-4A91-9D72-1AE2B08603CA}"/>
    <cellStyle name="Comma 2 3 4 2 2 4" xfId="46904" xr:uid="{C799D08A-DDA8-4E0D-BB04-D4471E8D5BA2}"/>
    <cellStyle name="Comma 2 3 4 2 3" xfId="38147" xr:uid="{2F85F06F-FCAF-4536-825D-7ABAC48CB946}"/>
    <cellStyle name="Comma 2 3 4 2 3 2" xfId="46359" xr:uid="{6E9EAA07-3003-4822-A381-6D15EA552C53}"/>
    <cellStyle name="Comma 2 3 4 2 3 3" xfId="42254" xr:uid="{BB6EB81D-EF61-4A1C-A54C-26F0078628D9}"/>
    <cellStyle name="Comma 2 3 4 2 3 4" xfId="47055" xr:uid="{99ACD7E1-9625-40D5-8EA6-B4E75206940E}"/>
    <cellStyle name="Comma 2 3 4 2 4" xfId="36094" xr:uid="{A58DE1E7-9CCF-48C6-A61A-3A8350191CCA}"/>
    <cellStyle name="Comma 2 3 4 2 4 2" xfId="44306" xr:uid="{C2AD549A-5D0D-4AFC-9274-7FD285B55AD6}"/>
    <cellStyle name="Comma 2 3 4 2 4 3" xfId="40201" xr:uid="{650E0B38-4463-4303-B1AF-3BA262BF2E2A}"/>
    <cellStyle name="Comma 2 3 4 2 4 4" xfId="46753" xr:uid="{D8A077FE-2BDA-4B83-9E8E-F0624DCFCE2A}"/>
    <cellStyle name="Comma 2 3 4 2 5" xfId="43280" xr:uid="{1EBDE046-B8FA-4C28-B016-E6C4849DB1E6}"/>
    <cellStyle name="Comma 2 3 4 2 6" xfId="39175" xr:uid="{CC326283-7416-4CB0-ACFE-2BAB5AC23C01}"/>
    <cellStyle name="Comma 2 3 4 2 7" xfId="46601" xr:uid="{8D6F007E-8434-441A-99D1-81A5E4C5B351}"/>
    <cellStyle name="Comma 2 3 4 3" xfId="36640" xr:uid="{F8E77CD9-1CE4-44F1-B691-BFD2DC8799DC}"/>
    <cellStyle name="Comma 2 3 4 3 2" xfId="44852" xr:uid="{6FAECB96-44E3-4C03-9B46-6063317F86E9}"/>
    <cellStyle name="Comma 2 3 4 3 3" xfId="40747" xr:uid="{A5390D92-A2A2-46E6-86AE-A2FA4BA89D42}"/>
    <cellStyle name="Comma 2 3 4 3 4" xfId="46832" xr:uid="{0F33FC4E-434D-4740-BD49-09447BB1C166}"/>
    <cellStyle name="Comma 2 3 4 4" xfId="37666" xr:uid="{E729C26F-2E10-441F-B11B-ACE48D4BEFE8}"/>
    <cellStyle name="Comma 2 3 4 4 2" xfId="45878" xr:uid="{5854AEF7-4FAB-49AE-85B6-4E7D8100310A}"/>
    <cellStyle name="Comma 2 3 4 4 3" xfId="41773" xr:uid="{A7D363B0-8D86-4051-B2C3-C506AE8444A0}"/>
    <cellStyle name="Comma 2 3 4 4 4" xfId="46983" xr:uid="{D125C257-B78C-48AD-8D3A-A967BA81CB78}"/>
    <cellStyle name="Comma 2 3 4 5" xfId="35613" xr:uid="{D220BAEB-0CA6-4420-80B3-788F5CC90BFA}"/>
    <cellStyle name="Comma 2 3 4 5 2" xfId="43825" xr:uid="{69A950B9-0907-43BB-A714-5E5B4E3ADDAD}"/>
    <cellStyle name="Comma 2 3 4 5 3" xfId="39720" xr:uid="{5BAB67CE-0FFC-4754-B62E-E35618939940}"/>
    <cellStyle name="Comma 2 3 4 5 4" xfId="46681" xr:uid="{D0A3193D-FBB8-4D04-80D8-133BD579DFB5}"/>
    <cellStyle name="Comma 2 3 4 6" xfId="42799" xr:uid="{97CD8752-9C09-41EA-81F8-646032E7C0CA}"/>
    <cellStyle name="Comma 2 3 4 7" xfId="38694" xr:uid="{8EAFB5FE-BD42-4400-BE78-2B82CFAAA240}"/>
    <cellStyle name="Comma 2 3 4 8" xfId="46529" xr:uid="{888FB7EE-448F-40AE-9D48-C8C5BC3B0E9A}"/>
    <cellStyle name="Comma 2 3 5" xfId="34825" xr:uid="{AFA53711-DA2C-42B2-8C82-5A61305865C3}"/>
    <cellStyle name="Comma 2 3 5 2" xfId="36879" xr:uid="{AFFDE575-7B46-4BEA-9B37-DD46E21B11FB}"/>
    <cellStyle name="Comma 2 3 5 2 2" xfId="45091" xr:uid="{CBD0F206-5188-418B-AE1F-A64C15791C62}"/>
    <cellStyle name="Comma 2 3 5 2 3" xfId="40986" xr:uid="{511AB1F8-F897-417D-BF89-2EDB602C38DA}"/>
    <cellStyle name="Comma 2 3 5 2 4" xfId="46867" xr:uid="{BE22E0FC-06CE-4095-8B08-E538816A6D19}"/>
    <cellStyle name="Comma 2 3 5 3" xfId="37905" xr:uid="{99389915-994F-4C82-BD14-55C06FBED564}"/>
    <cellStyle name="Comma 2 3 5 3 2" xfId="46117" xr:uid="{506463E5-BF2E-47BD-8D5E-8381BE1A8AC9}"/>
    <cellStyle name="Comma 2 3 5 3 3" xfId="42012" xr:uid="{479933D3-27DE-492D-B5F7-44350D7F66FE}"/>
    <cellStyle name="Comma 2 3 5 3 4" xfId="47018" xr:uid="{3224C74A-BECD-40C3-A7F6-887DEC7B9C9A}"/>
    <cellStyle name="Comma 2 3 5 4" xfId="35852" xr:uid="{3EBA360D-4FC9-4202-B6C3-B75E9A2A3CFD}"/>
    <cellStyle name="Comma 2 3 5 4 2" xfId="44064" xr:uid="{7FA9A01F-0DD9-4FD6-9F6A-3E4EA338285E}"/>
    <cellStyle name="Comma 2 3 5 4 3" xfId="39959" xr:uid="{04CBF7FD-FBD3-4C60-82AA-51C549D08218}"/>
    <cellStyle name="Comma 2 3 5 4 4" xfId="46716" xr:uid="{3E865148-B412-4D47-9099-8AEF5FEBFC4C}"/>
    <cellStyle name="Comma 2 3 5 5" xfId="43038" xr:uid="{33FEB224-4372-4D03-827C-E7A12804A566}"/>
    <cellStyle name="Comma 2 3 5 6" xfId="38933" xr:uid="{796F849D-5F8C-4173-9128-A3FDF6B3AC74}"/>
    <cellStyle name="Comma 2 3 5 7" xfId="46564" xr:uid="{F4C61AE4-EDC4-41C4-98D0-A7CDC314043C}"/>
    <cellStyle name="Comma 2 3 6" xfId="36398" xr:uid="{EA8A5342-1958-4214-870B-4836308BBB78}"/>
    <cellStyle name="Comma 2 3 6 2" xfId="44610" xr:uid="{F50A53DD-816E-4C27-BC89-E673B2037D3B}"/>
    <cellStyle name="Comma 2 3 6 3" xfId="40505" xr:uid="{2563A76A-9BEB-4909-BA67-F3A99F53B63D}"/>
    <cellStyle name="Comma 2 3 6 4" xfId="46795" xr:uid="{F25EDEA5-E48F-4C59-9D7F-B8AA079C57DF}"/>
    <cellStyle name="Comma 2 3 7" xfId="37424" xr:uid="{18B2AF8B-B03B-4AE4-97B1-ED09281DDA2C}"/>
    <cellStyle name="Comma 2 3 7 2" xfId="45636" xr:uid="{5CE2A48C-4C4F-42B4-9087-043A1A7AB563}"/>
    <cellStyle name="Comma 2 3 7 3" xfId="41531" xr:uid="{EE5AD3FB-9EBB-4A3E-B4E5-3A738003CA22}"/>
    <cellStyle name="Comma 2 3 7 4" xfId="46946" xr:uid="{5161B734-DE41-47F9-A9B3-6C3FF8C529F8}"/>
    <cellStyle name="Comma 2 3 8" xfId="35371" xr:uid="{F825A4AB-5D09-41A8-91D4-BAEED9209F72}"/>
    <cellStyle name="Comma 2 3 8 2" xfId="43583" xr:uid="{E0437B0F-D41C-40FF-B356-ED750469E77C}"/>
    <cellStyle name="Comma 2 3 8 3" xfId="39478" xr:uid="{5987C34A-07ED-4257-8C7F-DC0A062F0AF7}"/>
    <cellStyle name="Comma 2 3 8 4" xfId="46644" xr:uid="{17C176A8-5123-4AD3-9FC6-E7D91F97B002}"/>
    <cellStyle name="Comma 2 3 9" xfId="42557" xr:uid="{DCC741F2-FD76-4375-B733-E1AFF3624950}"/>
    <cellStyle name="Comma 2 4" xfId="46456" xr:uid="{E70C3B9E-3138-4BD4-8274-62DCA893800B}"/>
    <cellStyle name="Comma 3" xfId="34078" xr:uid="{EBFFC770-11A2-40A8-B3E1-E5842F3A3B20}"/>
    <cellStyle name="Comma 3 2" xfId="34079" xr:uid="{FDB72320-4539-4172-B234-C6CC521ADDAB}"/>
    <cellStyle name="Comma 3 2 2" xfId="34163" xr:uid="{E6C87C9B-A49E-4CD2-A37F-F6BDDEA0BA7E}"/>
    <cellStyle name="Comma 3 2 2 10" xfId="38277" xr:uid="{9AEED8C1-C254-45A7-BCBE-AA5705986D34}"/>
    <cellStyle name="Comma 3 2 2 11" xfId="46477" xr:uid="{EAC0A223-D68C-437E-86F9-55B33BD29691}"/>
    <cellStyle name="Comma 3 2 2 2" xfId="34279" xr:uid="{04E3688D-5113-44C4-A1E9-672A17403E1C}"/>
    <cellStyle name="Comma 3 2 2 2 2" xfId="34524" xr:uid="{8C12CA51-14AA-4676-AA6D-CE7D212A9E83}"/>
    <cellStyle name="Comma 3 2 2 2 2 2" xfId="35007" xr:uid="{A5E39B94-9657-4A75-BAAE-37FCECE2C4C7}"/>
    <cellStyle name="Comma 3 2 2 2 2 2 2" xfId="37061" xr:uid="{B06403B2-79D8-42A2-93B7-A3F24161F3E4}"/>
    <cellStyle name="Comma 3 2 2 2 2 2 2 2" xfId="45273" xr:uid="{B88860D7-CB28-45A3-BD39-AF024D573418}"/>
    <cellStyle name="Comma 3 2 2 2 2 2 2 3" xfId="41168" xr:uid="{79DCE306-F141-45ED-961A-C0DC0D2C9235}"/>
    <cellStyle name="Comma 3 2 2 2 2 2 2 4" xfId="46899" xr:uid="{B2BB90B2-04EE-4EF1-9698-71657843DEE5}"/>
    <cellStyle name="Comma 3 2 2 2 2 2 3" xfId="38087" xr:uid="{BA9E4B67-9CC7-44CE-8831-7426000DEB03}"/>
    <cellStyle name="Comma 3 2 2 2 2 2 3 2" xfId="46299" xr:uid="{020AE82A-FA70-4998-99D1-19E351013785}"/>
    <cellStyle name="Comma 3 2 2 2 2 2 3 3" xfId="42194" xr:uid="{720E2710-564D-45FF-B1C2-3CD8F9AD5416}"/>
    <cellStyle name="Comma 3 2 2 2 2 2 3 4" xfId="47050" xr:uid="{4BE687B2-12BB-4D3E-8C0E-806D370D54EB}"/>
    <cellStyle name="Comma 3 2 2 2 2 2 4" xfId="36034" xr:uid="{558E33EA-E3F0-4794-8805-C14089CC3A97}"/>
    <cellStyle name="Comma 3 2 2 2 2 2 4 2" xfId="44246" xr:uid="{176A000F-6DB0-46D7-9C52-FC4FC97B41EB}"/>
    <cellStyle name="Comma 3 2 2 2 2 2 4 3" xfId="40141" xr:uid="{88785BD3-CAC6-4E5D-8553-128E44CF859D}"/>
    <cellStyle name="Comma 3 2 2 2 2 2 4 4" xfId="46748" xr:uid="{38BB446C-6EA3-48DD-8AC4-C369C5F5B7A1}"/>
    <cellStyle name="Comma 3 2 2 2 2 2 5" xfId="43220" xr:uid="{10955CA9-F3F2-44DA-A7FA-48E3421D0DEC}"/>
    <cellStyle name="Comma 3 2 2 2 2 2 6" xfId="39115" xr:uid="{8229D53A-7F03-4844-B2A9-4FAA0403EC09}"/>
    <cellStyle name="Comma 3 2 2 2 2 2 7" xfId="46596" xr:uid="{96C83E98-E9F0-4370-B324-92DFAEB90875}"/>
    <cellStyle name="Comma 3 2 2 2 2 3" xfId="36580" xr:uid="{A9275DC5-42F0-45BE-9D87-598CFB822D84}"/>
    <cellStyle name="Comma 3 2 2 2 2 3 2" xfId="44792" xr:uid="{85AED55B-95C8-4FF0-9A2B-8F4882FB4051}"/>
    <cellStyle name="Comma 3 2 2 2 2 3 3" xfId="40687" xr:uid="{4458DD69-116A-4DDE-B7FE-2E00BA31DA66}"/>
    <cellStyle name="Comma 3 2 2 2 2 3 4" xfId="46827" xr:uid="{E9EBFB23-1C4B-41EC-A836-998B62577561}"/>
    <cellStyle name="Comma 3 2 2 2 2 4" xfId="37606" xr:uid="{66E26CD6-7BB0-4245-8116-6DBB2A54B565}"/>
    <cellStyle name="Comma 3 2 2 2 2 4 2" xfId="45818" xr:uid="{8D05E5C8-0453-4D46-A1D2-4A05EE04C03F}"/>
    <cellStyle name="Comma 3 2 2 2 2 4 3" xfId="41713" xr:uid="{BFDE6104-2BBB-478A-965C-76E69A3622F4}"/>
    <cellStyle name="Comma 3 2 2 2 2 4 4" xfId="46978" xr:uid="{251E9E94-AE2B-471D-AC7A-0DCB7E927AA5}"/>
    <cellStyle name="Comma 3 2 2 2 2 5" xfId="35553" xr:uid="{6713DF13-CA8C-44D8-9E49-DB7B089D9B73}"/>
    <cellStyle name="Comma 3 2 2 2 2 5 2" xfId="43765" xr:uid="{FC158B8E-294A-40C7-AC3B-2D8E1DB6BAFE}"/>
    <cellStyle name="Comma 3 2 2 2 2 5 3" xfId="39660" xr:uid="{EA6167CC-7DC2-45EC-B05E-06D3525B1A37}"/>
    <cellStyle name="Comma 3 2 2 2 2 5 4" xfId="46676" xr:uid="{074C0588-23E8-4498-B9C8-BFE5FCF2E1D8}"/>
    <cellStyle name="Comma 3 2 2 2 2 6" xfId="42739" xr:uid="{576D6001-4072-40C6-A835-B63C905C2F36}"/>
    <cellStyle name="Comma 3 2 2 2 2 7" xfId="38634" xr:uid="{14BD7E72-6836-4109-A7D7-AFD72D260C75}"/>
    <cellStyle name="Comma 3 2 2 2 2 8" xfId="46524" xr:uid="{8E04B236-0E83-48DE-97E6-E7D31950C988}"/>
    <cellStyle name="Comma 3 2 2 2 3" xfId="34765" xr:uid="{77CF1FBD-DF27-4B1E-B610-427193911447}"/>
    <cellStyle name="Comma 3 2 2 2 3 2" xfId="36819" xr:uid="{FAC24E12-480C-4EB1-B019-83C84C70795E}"/>
    <cellStyle name="Comma 3 2 2 2 3 2 2" xfId="45031" xr:uid="{B8683F69-59A5-4241-88D7-3E55DAEF960D}"/>
    <cellStyle name="Comma 3 2 2 2 3 2 3" xfId="40926" xr:uid="{C852738A-F9C0-4B6C-95EA-C0DEC31B9809}"/>
    <cellStyle name="Comma 3 2 2 2 3 2 4" xfId="46862" xr:uid="{ACB957B7-6325-4C18-B041-9506CDB37249}"/>
    <cellStyle name="Comma 3 2 2 2 3 3" xfId="37845" xr:uid="{B1D8D17B-9323-484C-9AEF-74EA8ED9B117}"/>
    <cellStyle name="Comma 3 2 2 2 3 3 2" xfId="46057" xr:uid="{E080F4A6-E8CF-4F89-9583-E62F3D03E06C}"/>
    <cellStyle name="Comma 3 2 2 2 3 3 3" xfId="41952" xr:uid="{A2CFADA4-7D45-40F0-B3D7-270F56EB6922}"/>
    <cellStyle name="Comma 3 2 2 2 3 3 4" xfId="47013" xr:uid="{10C5766D-DFE5-4462-9DF5-238AA7C54C2F}"/>
    <cellStyle name="Comma 3 2 2 2 3 4" xfId="35792" xr:uid="{AA9184F6-2955-4B31-B6DE-F970ECA912A9}"/>
    <cellStyle name="Comma 3 2 2 2 3 4 2" xfId="44004" xr:uid="{5DF350A9-351B-45E3-BF27-6663A305B822}"/>
    <cellStyle name="Comma 3 2 2 2 3 4 3" xfId="39899" xr:uid="{A2F21B18-D1EB-4F41-8283-758083E26A79}"/>
    <cellStyle name="Comma 3 2 2 2 3 4 4" xfId="46711" xr:uid="{DC7AF374-23BE-405A-99D1-D377782FDA04}"/>
    <cellStyle name="Comma 3 2 2 2 3 5" xfId="42978" xr:uid="{353361B1-9014-4266-A518-6374FDE91FD5}"/>
    <cellStyle name="Comma 3 2 2 2 3 6" xfId="38873" xr:uid="{D45B41CF-7779-4045-933A-51759BA10D90}"/>
    <cellStyle name="Comma 3 2 2 2 3 7" xfId="46559" xr:uid="{D4B76227-B043-4C8D-BCC3-0AC4CBF9E77D}"/>
    <cellStyle name="Comma 3 2 2 2 4" xfId="36338" xr:uid="{100B5462-C6AE-4ECE-9AC8-B5ED1059DB8D}"/>
    <cellStyle name="Comma 3 2 2 2 4 2" xfId="44550" xr:uid="{E677DECF-C434-4932-A4CC-0CA55B8FC594}"/>
    <cellStyle name="Comma 3 2 2 2 4 3" xfId="40445" xr:uid="{DA0A1913-DE82-424F-A874-057D2A1DA9D7}"/>
    <cellStyle name="Comma 3 2 2 2 4 4" xfId="46790" xr:uid="{1003080D-A54B-41A5-8A37-D17ECBD9CD81}"/>
    <cellStyle name="Comma 3 2 2 2 5" xfId="37364" xr:uid="{509B4A78-7CF8-4E46-8B82-E1E794BF0DF1}"/>
    <cellStyle name="Comma 3 2 2 2 5 2" xfId="45576" xr:uid="{6B6EAA5D-C005-4233-B7D7-F3760C6F0AA3}"/>
    <cellStyle name="Comma 3 2 2 2 5 3" xfId="41471" xr:uid="{100F8EF9-06EE-42F7-800C-B2A6DAE94929}"/>
    <cellStyle name="Comma 3 2 2 2 5 4" xfId="46941" xr:uid="{782B58CC-C116-435A-9D5B-FE647ABF919B}"/>
    <cellStyle name="Comma 3 2 2 2 6" xfId="35311" xr:uid="{9E20359E-DEF9-42B1-84FD-79BC1ECBB729}"/>
    <cellStyle name="Comma 3 2 2 2 6 2" xfId="43523" xr:uid="{242C4FC3-B75A-4C85-A931-970FB56F5192}"/>
    <cellStyle name="Comma 3 2 2 2 6 3" xfId="39418" xr:uid="{16A132C6-4721-44F7-A873-C04846E31BD8}"/>
    <cellStyle name="Comma 3 2 2 2 6 4" xfId="46639" xr:uid="{03710AF4-F90F-4E3C-81EC-C916FF22A84C}"/>
    <cellStyle name="Comma 3 2 2 2 7" xfId="42497" xr:uid="{BB64E3F8-BDF2-40B0-B09D-969186CD99CC}"/>
    <cellStyle name="Comma 3 2 2 2 8" xfId="38392" xr:uid="{E450239C-0E11-4223-B7B2-F00E22F02DCF}"/>
    <cellStyle name="Comma 3 2 2 2 9" xfId="46486" xr:uid="{0EECDC0F-AB5A-4C74-B349-A58B65408C51}"/>
    <cellStyle name="Comma 3 2 2 3" xfId="34467" xr:uid="{93916DC4-8EBF-469F-8B46-92AA31CC867E}"/>
    <cellStyle name="Comma 3 2 2 3 2" xfId="34950" xr:uid="{816EC17C-5962-4450-8267-23BADEFA5C83}"/>
    <cellStyle name="Comma 3 2 2 3 2 2" xfId="37004" xr:uid="{FF7BDF8D-DE44-4410-A55F-D14E7A352011}"/>
    <cellStyle name="Comma 3 2 2 3 2 2 2" xfId="45216" xr:uid="{35D818AB-D020-4CAC-8EBB-F95DD2F73626}"/>
    <cellStyle name="Comma 3 2 2 3 2 2 3" xfId="41111" xr:uid="{1146E2BD-7962-43FB-BD2F-F8E4241B7379}"/>
    <cellStyle name="Comma 3 2 2 3 2 2 4" xfId="46895" xr:uid="{7B45ED2D-0ECA-4A1A-A767-4F4A8065000A}"/>
    <cellStyle name="Comma 3 2 2 3 2 3" xfId="38030" xr:uid="{2B301FE3-C63C-4D91-8C95-F18158505D52}"/>
    <cellStyle name="Comma 3 2 2 3 2 3 2" xfId="46242" xr:uid="{44E8AF0D-0CAE-491F-AD6C-078B400ACD6C}"/>
    <cellStyle name="Comma 3 2 2 3 2 3 3" xfId="42137" xr:uid="{1502301D-0DD8-4DE7-981C-60ECA7EAF620}"/>
    <cellStyle name="Comma 3 2 2 3 2 3 4" xfId="47046" xr:uid="{F26D9418-0810-496F-8204-0EE5D751714A}"/>
    <cellStyle name="Comma 3 2 2 3 2 4" xfId="35977" xr:uid="{DAB4B1B1-D6F0-455C-9E92-F34D99AAB8F0}"/>
    <cellStyle name="Comma 3 2 2 3 2 4 2" xfId="44189" xr:uid="{11EB0E54-F899-45E4-80C3-EDE05ED77000}"/>
    <cellStyle name="Comma 3 2 2 3 2 4 3" xfId="40084" xr:uid="{86D2F067-2E27-4163-BAE5-31A755DB02D1}"/>
    <cellStyle name="Comma 3 2 2 3 2 4 4" xfId="46744" xr:uid="{56F9A6C2-86BD-4320-991E-3F6C924BE78E}"/>
    <cellStyle name="Comma 3 2 2 3 2 5" xfId="43163" xr:uid="{78811204-C1E2-482B-AEF6-FFE94A909C60}"/>
    <cellStyle name="Comma 3 2 2 3 2 6" xfId="39058" xr:uid="{C996A3DA-F685-4E65-B80E-0C98DB7B777D}"/>
    <cellStyle name="Comma 3 2 2 3 2 7" xfId="46592" xr:uid="{FB1371B4-8E79-4C4E-B53E-5BCBF4CC8299}"/>
    <cellStyle name="Comma 3 2 2 3 3" xfId="36523" xr:uid="{7137EC17-CFA5-41F9-A27E-7740542F4630}"/>
    <cellStyle name="Comma 3 2 2 3 3 2" xfId="44735" xr:uid="{370E3ABE-46E9-42B9-AD99-355F7D148CBA}"/>
    <cellStyle name="Comma 3 2 2 3 3 3" xfId="40630" xr:uid="{129C4DF7-26BA-4A59-B93B-63B3E4D45D42}"/>
    <cellStyle name="Comma 3 2 2 3 3 4" xfId="46823" xr:uid="{195D20C0-FDAA-4BB5-A0D6-ABC3F127C35A}"/>
    <cellStyle name="Comma 3 2 2 3 4" xfId="37549" xr:uid="{FA61FDC4-3B5D-40E0-9683-9EAD1DBD8482}"/>
    <cellStyle name="Comma 3 2 2 3 4 2" xfId="45761" xr:uid="{1FFEAF8A-DEB8-4156-9FE7-B865BF492936}"/>
    <cellStyle name="Comma 3 2 2 3 4 3" xfId="41656" xr:uid="{58E11DAE-4DE6-402D-B180-01648C2E6EFC}"/>
    <cellStyle name="Comma 3 2 2 3 4 4" xfId="46974" xr:uid="{D7AE7E5B-3B4C-468C-88D7-2A76E8B3E5B8}"/>
    <cellStyle name="Comma 3 2 2 3 5" xfId="35496" xr:uid="{AA3A7852-B9E9-4396-8B3A-1F077C0DFC02}"/>
    <cellStyle name="Comma 3 2 2 3 5 2" xfId="43708" xr:uid="{42334C98-F557-473D-A9DC-63B41DC1195E}"/>
    <cellStyle name="Comma 3 2 2 3 5 3" xfId="39603" xr:uid="{38EB3EEE-6E1B-4CD5-AD52-1D8825AB9959}"/>
    <cellStyle name="Comma 3 2 2 3 5 4" xfId="46672" xr:uid="{6D8AC3CE-1CDA-43B5-A2EA-DB7E35AEF5E7}"/>
    <cellStyle name="Comma 3 2 2 3 6" xfId="42682" xr:uid="{82376E7F-8159-4CDD-96DB-FDC659A2ACA9}"/>
    <cellStyle name="Comma 3 2 2 3 7" xfId="38577" xr:uid="{A8D56214-BDD8-457F-83D1-9E461D388A2D}"/>
    <cellStyle name="Comma 3 2 2 3 8" xfId="46520" xr:uid="{A2FB158C-E5AE-44E4-AD45-2F5C64DB9390}"/>
    <cellStyle name="Comma 3 2 2 4" xfId="34221" xr:uid="{31D837D2-5F12-47BC-BCE0-93E02DFC4479}"/>
    <cellStyle name="Comma 3 2 2 4 2" xfId="36280" xr:uid="{6DECEEAF-8C49-4BBB-BF50-5FC1BCF8D06B}"/>
    <cellStyle name="Comma 3 2 2 4 2 2" xfId="44492" xr:uid="{A318B585-3DC4-461F-9DE7-91226D43866C}"/>
    <cellStyle name="Comma 3 2 2 4 2 3" xfId="40387" xr:uid="{2621E14F-43FD-4ADF-A037-CD6868EF6B99}"/>
    <cellStyle name="Comma 3 2 2 4 2 4" xfId="46786" xr:uid="{7AA4CDC4-C458-4B2C-9A7F-45E17789B365}"/>
    <cellStyle name="Comma 3 2 2 4 3" xfId="37306" xr:uid="{E6B35CC9-115C-422C-A066-318F70F8691F}"/>
    <cellStyle name="Comma 3 2 2 4 3 2" xfId="45518" xr:uid="{39509D7E-1F0A-4252-80DA-59C015B01A27}"/>
    <cellStyle name="Comma 3 2 2 4 3 3" xfId="41413" xr:uid="{EA952DDE-4805-41EE-96A7-A8B766129533}"/>
    <cellStyle name="Comma 3 2 2 4 3 4" xfId="46937" xr:uid="{AEB4DE0C-1FF2-40A8-A123-BFAF15C5176A}"/>
    <cellStyle name="Comma 3 2 2 4 4" xfId="35253" xr:uid="{616416E6-8FD9-4B27-97FA-8429261A0C2D}"/>
    <cellStyle name="Comma 3 2 2 4 4 2" xfId="43465" xr:uid="{3E877B36-4C9C-4951-8118-345E61B2B826}"/>
    <cellStyle name="Comma 3 2 2 4 4 3" xfId="39360" xr:uid="{4541806D-086D-42AD-9EB3-1538150581E1}"/>
    <cellStyle name="Comma 3 2 2 4 4 4" xfId="46635" xr:uid="{1AB61BA2-D546-43FC-966A-7FE5C5EBBBE0}"/>
    <cellStyle name="Comma 3 2 2 4 5" xfId="42439" xr:uid="{309A9B11-249C-4554-9385-67FC7A99202B}"/>
    <cellStyle name="Comma 3 2 2 4 6" xfId="38334" xr:uid="{9D059DCA-545B-4672-929A-CB887BA396EE}"/>
    <cellStyle name="Comma 3 2 2 4 7" xfId="46482" xr:uid="{93520623-648F-4F73-B863-11DD8F71C639}"/>
    <cellStyle name="Comma 3 2 2 5" xfId="34707" xr:uid="{CE239DF4-41E0-4250-AB1E-2684909927E6}"/>
    <cellStyle name="Comma 3 2 2 5 2" xfId="36761" xr:uid="{24389206-EB9A-4B06-B567-6505A45E4E41}"/>
    <cellStyle name="Comma 3 2 2 5 2 2" xfId="44973" xr:uid="{514ED196-7BBD-45AC-A088-9180A5F913B7}"/>
    <cellStyle name="Comma 3 2 2 5 2 3" xfId="40868" xr:uid="{E5F33D1C-B757-4CB1-B4A0-03021E90B713}"/>
    <cellStyle name="Comma 3 2 2 5 2 4" xfId="46858" xr:uid="{C4CFAB6D-F2F1-49B7-B755-EEA7FBC8DE6E}"/>
    <cellStyle name="Comma 3 2 2 5 3" xfId="37787" xr:uid="{E61FDF10-FCB5-424C-9CDE-909633547EEF}"/>
    <cellStyle name="Comma 3 2 2 5 3 2" xfId="45999" xr:uid="{263EA09C-FD76-4C56-BB43-5894D849D046}"/>
    <cellStyle name="Comma 3 2 2 5 3 3" xfId="41894" xr:uid="{577AAA8D-38C2-4607-96BE-BFC4EA554181}"/>
    <cellStyle name="Comma 3 2 2 5 3 4" xfId="47009" xr:uid="{7CD764FC-22E5-46A5-870D-0F1F64B6F776}"/>
    <cellStyle name="Comma 3 2 2 5 4" xfId="35734" xr:uid="{0B9C31EB-878A-4AF8-A26F-F58AB68238D5}"/>
    <cellStyle name="Comma 3 2 2 5 4 2" xfId="43946" xr:uid="{4002C274-DB89-4009-B860-7F1C408496DB}"/>
    <cellStyle name="Comma 3 2 2 5 4 3" xfId="39841" xr:uid="{C27BAF39-641F-4E25-B383-B91D8D622852}"/>
    <cellStyle name="Comma 3 2 2 5 4 4" xfId="46707" xr:uid="{4F10276C-1A05-472D-BFA6-91B5E5F1AA18}"/>
    <cellStyle name="Comma 3 2 2 5 5" xfId="42920" xr:uid="{4F6CB12C-8A43-415C-B2D2-FCFEDB64999B}"/>
    <cellStyle name="Comma 3 2 2 5 6" xfId="38815" xr:uid="{DBE6642C-4B95-4E6F-A9D5-A5886123DE57}"/>
    <cellStyle name="Comma 3 2 2 5 7" xfId="46555" xr:uid="{79BBB0FD-8F14-45B2-B3B3-9AA6DBA03F8D}"/>
    <cellStyle name="Comma 3 2 2 6" xfId="36223" xr:uid="{9EDCCD68-C752-49F9-948E-9C29942F01E7}"/>
    <cellStyle name="Comma 3 2 2 6 2" xfId="44435" xr:uid="{98131303-FC95-4BD0-8FC7-CC4DC45458C3}"/>
    <cellStyle name="Comma 3 2 2 6 3" xfId="40330" xr:uid="{114775C9-EC7B-4B8F-96B2-CDFF703FD6E5}"/>
    <cellStyle name="Comma 3 2 2 6 4" xfId="46782" xr:uid="{584461DE-8108-4BFE-A731-D964FB0559B0}"/>
    <cellStyle name="Comma 3 2 2 7" xfId="37249" xr:uid="{15C866EC-4FE9-47FA-B134-76372F14CCD9}"/>
    <cellStyle name="Comma 3 2 2 7 2" xfId="45461" xr:uid="{A13FC05B-B292-4392-9E24-FFBC3CB676F9}"/>
    <cellStyle name="Comma 3 2 2 7 3" xfId="41356" xr:uid="{EB71AFA4-522B-4157-ABE1-B530CEA41E0A}"/>
    <cellStyle name="Comma 3 2 2 7 4" xfId="46933" xr:uid="{A3CE2860-278D-4769-8D30-0F6E7B068A8E}"/>
    <cellStyle name="Comma 3 2 2 8" xfId="35196" xr:uid="{34EDA138-864F-4608-B80A-FA7112033DDD}"/>
    <cellStyle name="Comma 3 2 2 8 2" xfId="43408" xr:uid="{AE3C4CF7-4E4B-4BE6-BCB6-443DAC527DDC}"/>
    <cellStyle name="Comma 3 2 2 8 3" xfId="39303" xr:uid="{2AE26FFA-1172-4FFA-8EE8-EDBE90FD227A}"/>
    <cellStyle name="Comma 3 2 2 8 4" xfId="46631" xr:uid="{ED6C1630-0411-4618-A41B-7B7EE7087A2E}"/>
    <cellStyle name="Comma 3 2 2 9" xfId="42382" xr:uid="{D5222FD3-1E72-4969-87EC-6ED97FC0F600}"/>
    <cellStyle name="Comma 3 2 3" xfId="34434" xr:uid="{2B8AFD94-FD0F-4306-AF68-21EC78A2738E}"/>
    <cellStyle name="Comma 3 2 3 2" xfId="34918" xr:uid="{E5790618-E90F-461F-B8A5-F4DB5F4FFBB7}"/>
    <cellStyle name="Comma 3 2 3 2 2" xfId="36972" xr:uid="{A547EFE0-0829-4C73-BA98-953A95253B9F}"/>
    <cellStyle name="Comma 3 2 3 2 2 2" xfId="45184" xr:uid="{EDE06AC7-E7E9-4872-A394-9FFF074569B6}"/>
    <cellStyle name="Comma 3 2 3 2 2 3" xfId="41079" xr:uid="{F43D4D5A-34A0-4590-9EC6-6C59A284072E}"/>
    <cellStyle name="Comma 3 2 3 2 2 4" xfId="46892" xr:uid="{EB701B90-61A2-4D01-901B-62FBDB7616D4}"/>
    <cellStyle name="Comma 3 2 3 2 3" xfId="37998" xr:uid="{61ECB931-1B0B-4FAB-8AF9-6D3BA0942820}"/>
    <cellStyle name="Comma 3 2 3 2 3 2" xfId="46210" xr:uid="{E547482C-620C-4CC3-A73E-B8F40AE234D7}"/>
    <cellStyle name="Comma 3 2 3 2 3 3" xfId="42105" xr:uid="{33EEB863-9612-414D-B989-959CC0059AE6}"/>
    <cellStyle name="Comma 3 2 3 2 3 4" xfId="47043" xr:uid="{E5810BB2-1725-4AFB-900B-59D56B75470A}"/>
    <cellStyle name="Comma 3 2 3 2 4" xfId="35945" xr:uid="{08B431E2-C4B4-4411-AC61-19DFB19D5622}"/>
    <cellStyle name="Comma 3 2 3 2 4 2" xfId="44157" xr:uid="{817FBCE7-9C66-4893-83E5-497A77AA9345}"/>
    <cellStyle name="Comma 3 2 3 2 4 3" xfId="40052" xr:uid="{1C067884-F45C-4323-91BF-22C9ECA37375}"/>
    <cellStyle name="Comma 3 2 3 2 4 4" xfId="46741" xr:uid="{1D94EBD1-07D2-4E76-968F-06F5AC58FC00}"/>
    <cellStyle name="Comma 3 2 3 2 5" xfId="43131" xr:uid="{AF063022-747D-41FE-A61A-925F238ECD37}"/>
    <cellStyle name="Comma 3 2 3 2 6" xfId="39026" xr:uid="{27922E5A-19CC-44BB-8E82-AD9B4DEB08FD}"/>
    <cellStyle name="Comma 3 2 3 2 7" xfId="46589" xr:uid="{0CFC799A-0490-4839-B1D7-8F362AEBAEFF}"/>
    <cellStyle name="Comma 3 2 3 3" xfId="36491" xr:uid="{A108B343-9454-4C87-A329-176A8E8B743D}"/>
    <cellStyle name="Comma 3 2 3 3 2" xfId="44703" xr:uid="{5551A77A-F0E0-4BF4-8CE7-6159C3ED499A}"/>
    <cellStyle name="Comma 3 2 3 3 3" xfId="40598" xr:uid="{3D327C3C-2E21-4E86-BD8F-2141F62DCE92}"/>
    <cellStyle name="Comma 3 2 3 3 4" xfId="46820" xr:uid="{EFDCE505-497C-4B35-8A02-731DA7FC54C2}"/>
    <cellStyle name="Comma 3 2 3 4" xfId="37517" xr:uid="{8B91D0F2-76FE-4FDA-8588-48E8625A31B7}"/>
    <cellStyle name="Comma 3 2 3 4 2" xfId="45729" xr:uid="{C9F26E1B-86E3-4169-8A7C-4F4890AC9246}"/>
    <cellStyle name="Comma 3 2 3 4 3" xfId="41624" xr:uid="{38098FA5-7139-4953-B637-83FE3CE71320}"/>
    <cellStyle name="Comma 3 2 3 4 4" xfId="46971" xr:uid="{BD36C168-6615-47D9-AC81-A1CBBD962745}"/>
    <cellStyle name="Comma 3 2 3 5" xfId="35464" xr:uid="{767E7FA8-FAAC-4341-831A-0CB1E9987D76}"/>
    <cellStyle name="Comma 3 2 3 5 2" xfId="43676" xr:uid="{105C1340-F584-44B7-B6A4-01374FEB5935}"/>
    <cellStyle name="Comma 3 2 3 5 3" xfId="39571" xr:uid="{5950C0F9-A9A9-4733-9995-8E002B9316F5}"/>
    <cellStyle name="Comma 3 2 3 5 4" xfId="46669" xr:uid="{B8EA0EF2-09C8-46FE-9858-A58CD020A7CF}"/>
    <cellStyle name="Comma 3 2 3 6" xfId="42650" xr:uid="{78198ECE-CB17-4171-AD85-0AEFC898A732}"/>
    <cellStyle name="Comma 3 2 3 7" xfId="38545" xr:uid="{7DB83763-DB1B-4B95-9A15-A4B3C60407C7}"/>
    <cellStyle name="Comma 3 2 3 8" xfId="46517" xr:uid="{CA178B83-82B2-4ECC-80BF-56A488EC6818}"/>
    <cellStyle name="Comma 3 2 4" xfId="35161" xr:uid="{E20FE5F2-4EA9-4AFF-AB0C-0FBA1A942C5F}"/>
    <cellStyle name="Comma 3 2 4 2" xfId="37214" xr:uid="{19A04C99-843C-452D-A227-06837E836AD0}"/>
    <cellStyle name="Comma 3 2 4 2 2" xfId="45426" xr:uid="{43552446-22EC-4A76-88C1-6023CFCDC021}"/>
    <cellStyle name="Comma 3 2 4 2 3" xfId="41321" xr:uid="{A2293747-2F13-45EA-8263-B6A8A2C5E701}"/>
    <cellStyle name="Comma 3 2 4 2 4" xfId="46930" xr:uid="{A4671E91-5E34-42CB-AC5F-F34FDD1FCA21}"/>
    <cellStyle name="Comma 3 2 4 3" xfId="38240" xr:uid="{C66FCBAC-72AC-4B17-963B-D74F71FDF6A8}"/>
    <cellStyle name="Comma 3 2 4 3 2" xfId="46452" xr:uid="{402496A8-E707-4D74-9129-EA554805DE75}"/>
    <cellStyle name="Comma 3 2 4 3 3" xfId="42347" xr:uid="{99E76600-94FA-4FE9-89A1-B427685EDD0C}"/>
    <cellStyle name="Comma 3 2 4 3 4" xfId="47081" xr:uid="{0D5DB10C-BA14-4EA9-95E8-FD4C045898AC}"/>
    <cellStyle name="Comma 3 2 4 4" xfId="36187" xr:uid="{FE82874B-619C-42EE-A895-8FA1F59EC6E1}"/>
    <cellStyle name="Comma 3 2 4 4 2" xfId="44399" xr:uid="{88B67753-204A-41B4-86D6-DE0194C52A09}"/>
    <cellStyle name="Comma 3 2 4 4 3" xfId="40294" xr:uid="{985794F9-4C83-4B4C-81E4-29A6650195E0}"/>
    <cellStyle name="Comma 3 2 4 4 4" xfId="46779" xr:uid="{B90206F3-9D20-4286-9B38-EE3B5120E258}"/>
    <cellStyle name="Comma 3 2 4 5" xfId="43373" xr:uid="{A81D9F91-FA3C-41B0-9B9E-D4F4549F46CE}"/>
    <cellStyle name="Comma 3 2 4 6" xfId="39268" xr:uid="{FD03DE03-1220-4445-8070-2E0C6AAFB1CD}"/>
    <cellStyle name="Comma 3 2 4 7" xfId="46628" xr:uid="{9A631BAF-63BD-479A-80B6-41278A5F196B}"/>
    <cellStyle name="Comma 3 2 5" xfId="46459" xr:uid="{FBA1E889-B8CF-4AC5-BE23-0F9520BC22A2}"/>
    <cellStyle name="Comma 3 3" xfId="34162" xr:uid="{E9C89FA7-FCB4-4E60-B5F3-48A9018968A0}"/>
    <cellStyle name="Comma 3 3 10" xfId="37248" xr:uid="{ED37562A-8573-4A82-9F2B-642B72271D01}"/>
    <cellStyle name="Comma 3 3 10 2" xfId="45460" xr:uid="{7C06EB1E-F0CE-4631-87D0-F9444A014ADA}"/>
    <cellStyle name="Comma 3 3 10 3" xfId="41355" xr:uid="{069819DE-CD8F-4941-9608-187ADF2BB832}"/>
    <cellStyle name="Comma 3 3 10 4" xfId="46932" xr:uid="{0F25D6D0-FAAC-4D25-A953-FF3BD9382E53}"/>
    <cellStyle name="Comma 3 3 11" xfId="35195" xr:uid="{8B9AA088-8EE8-4CD6-A094-CB00B5B80E9C}"/>
    <cellStyle name="Comma 3 3 11 2" xfId="43407" xr:uid="{CC230238-8AF2-43A9-99FE-268D0B6DD10A}"/>
    <cellStyle name="Comma 3 3 11 3" xfId="39302" xr:uid="{353420EA-77D1-40C1-8303-E7C8466226AA}"/>
    <cellStyle name="Comma 3 3 11 4" xfId="46630" xr:uid="{9FFFCAA1-A7C3-4261-BF5D-D3CC32E63A11}"/>
    <cellStyle name="Comma 3 3 12" xfId="42381" xr:uid="{B7A74FB7-2E9D-4F7C-8EEE-12D4DFFAC55A}"/>
    <cellStyle name="Comma 3 3 13" xfId="38276" xr:uid="{76349D0B-71F3-4010-95C3-E1E88602C91C}"/>
    <cellStyle name="Comma 3 3 14" xfId="46476" xr:uid="{0942AA4D-E7FB-4647-A547-E5EFB80865A1}"/>
    <cellStyle name="Comma 3 3 2" xfId="34344" xr:uid="{5D25B83B-3BFC-4D56-A489-0CC9DEFDBEB4}"/>
    <cellStyle name="Comma 3 3 2 2" xfId="34587" xr:uid="{3944249C-9E1E-4360-B31B-326519C84D5C}"/>
    <cellStyle name="Comma 3 3 2 2 2" xfId="35070" xr:uid="{B70B9A41-2F6A-44CE-A1B5-97279B53A509}"/>
    <cellStyle name="Comma 3 3 2 2 2 2" xfId="37124" xr:uid="{03455417-2D8A-4775-A007-C0E2CC2A5BCF}"/>
    <cellStyle name="Comma 3 3 2 2 2 2 2" xfId="45336" xr:uid="{03894AB6-FA98-48E4-A9BE-9209D559B74F}"/>
    <cellStyle name="Comma 3 3 2 2 2 2 3" xfId="41231" xr:uid="{B21B282C-9C64-42D7-B8EE-77D3C6FF1929}"/>
    <cellStyle name="Comma 3 3 2 2 2 2 4" xfId="46907" xr:uid="{24EC85F8-C5BA-4DE2-81EE-09B7A286610F}"/>
    <cellStyle name="Comma 3 3 2 2 2 3" xfId="38150" xr:uid="{9C629DEF-3A26-4887-B2A4-9C8436EEEF2D}"/>
    <cellStyle name="Comma 3 3 2 2 2 3 2" xfId="46362" xr:uid="{7F00006E-3DFE-4F43-87AB-0EC181156D91}"/>
    <cellStyle name="Comma 3 3 2 2 2 3 3" xfId="42257" xr:uid="{BA7A2411-4BD2-408B-9041-5303C53EB585}"/>
    <cellStyle name="Comma 3 3 2 2 2 3 4" xfId="47058" xr:uid="{E1294C2E-DA2B-40B5-A058-BF6F87CF1827}"/>
    <cellStyle name="Comma 3 3 2 2 2 4" xfId="36097" xr:uid="{8B1BB740-DC00-4BA0-B11E-440A7E780B16}"/>
    <cellStyle name="Comma 3 3 2 2 2 4 2" xfId="44309" xr:uid="{CC6CE1E2-3265-455C-AC69-95B90FD5454D}"/>
    <cellStyle name="Comma 3 3 2 2 2 4 3" xfId="40204" xr:uid="{08D49DAA-8801-42FF-BC83-B3C958E531C1}"/>
    <cellStyle name="Comma 3 3 2 2 2 4 4" xfId="46756" xr:uid="{311C78A4-9DB5-4726-B0C2-80EA2DD060BF}"/>
    <cellStyle name="Comma 3 3 2 2 2 5" xfId="43283" xr:uid="{BE075BCC-69E2-45C5-AAFE-17F7D478090F}"/>
    <cellStyle name="Comma 3 3 2 2 2 6" xfId="39178" xr:uid="{61320129-F010-4728-8276-4A31285DDA87}"/>
    <cellStyle name="Comma 3 3 2 2 2 7" xfId="46604" xr:uid="{CC0A2E25-25AB-4F63-8DD9-C36692AE3CFE}"/>
    <cellStyle name="Comma 3 3 2 2 3" xfId="36643" xr:uid="{B0A66319-DFCC-42EC-B439-1890008E3EBD}"/>
    <cellStyle name="Comma 3 3 2 2 3 2" xfId="44855" xr:uid="{FF832E5F-A835-43C1-B3B7-A0370D64AFBB}"/>
    <cellStyle name="Comma 3 3 2 2 3 3" xfId="40750" xr:uid="{08893989-6851-4C8C-9F9C-2C87CC600744}"/>
    <cellStyle name="Comma 3 3 2 2 3 4" xfId="46835" xr:uid="{7E7DE94A-DE4D-4DEA-8958-2C74EA9DB945}"/>
    <cellStyle name="Comma 3 3 2 2 4" xfId="37669" xr:uid="{5A79E485-BFE6-4307-8869-7AED77F36B53}"/>
    <cellStyle name="Comma 3 3 2 2 4 2" xfId="45881" xr:uid="{23BDC948-547F-4477-959E-032A5C45A024}"/>
    <cellStyle name="Comma 3 3 2 2 4 3" xfId="41776" xr:uid="{C36C0B90-4C0F-4EA5-8436-1807FB34D903}"/>
    <cellStyle name="Comma 3 3 2 2 4 4" xfId="46986" xr:uid="{618FE559-363A-4233-A94A-73A88A57DC9F}"/>
    <cellStyle name="Comma 3 3 2 2 5" xfId="35616" xr:uid="{98D67589-BE9E-485D-A67D-26C02C893FA7}"/>
    <cellStyle name="Comma 3 3 2 2 5 2" xfId="43828" xr:uid="{19E53D4C-5BDA-497F-90ED-8AC0BFAAFF7F}"/>
    <cellStyle name="Comma 3 3 2 2 5 3" xfId="39723" xr:uid="{CFC92C96-17CC-449C-836C-1A95F02F261A}"/>
    <cellStyle name="Comma 3 3 2 2 5 4" xfId="46684" xr:uid="{FEFCAEBC-0C95-4DF3-A2E2-DBD2B133AD20}"/>
    <cellStyle name="Comma 3 3 2 2 6" xfId="42802" xr:uid="{FF61B80E-BC59-4F5C-A336-088ABDFC5C5C}"/>
    <cellStyle name="Comma 3 3 2 2 7" xfId="38697" xr:uid="{AC9B8A8C-F5DF-4400-8A40-0D1FCF6EB8CE}"/>
    <cellStyle name="Comma 3 3 2 2 8" xfId="46532" xr:uid="{B9F5EC34-1D8A-4EB7-84D0-2DCA7CD7C672}"/>
    <cellStyle name="Comma 3 3 2 3" xfId="34828" xr:uid="{C479D1D0-EEE9-44E7-A539-C0A881130426}"/>
    <cellStyle name="Comma 3 3 2 3 2" xfId="36882" xr:uid="{071FC233-F758-4167-8D04-04A51AB24C87}"/>
    <cellStyle name="Comma 3 3 2 3 2 2" xfId="45094" xr:uid="{DEE55FF4-00B4-4163-BFF9-CF0839A5C0DD}"/>
    <cellStyle name="Comma 3 3 2 3 2 3" xfId="40989" xr:uid="{400A3052-C5C5-4576-A916-63406529854A}"/>
    <cellStyle name="Comma 3 3 2 3 2 4" xfId="46870" xr:uid="{E1F6D85E-3F9C-46A3-B444-272F955A6C3B}"/>
    <cellStyle name="Comma 3 3 2 3 3" xfId="37908" xr:uid="{EAA111AB-C986-402F-A879-46ED969B6FD5}"/>
    <cellStyle name="Comma 3 3 2 3 3 2" xfId="46120" xr:uid="{2DCC4297-6FEE-4E75-A8E8-B5C3A0A9C87B}"/>
    <cellStyle name="Comma 3 3 2 3 3 3" xfId="42015" xr:uid="{807BB672-96DC-4E15-AD42-54EEEF08DFE3}"/>
    <cellStyle name="Comma 3 3 2 3 3 4" xfId="47021" xr:uid="{9F0C59DF-9E11-4956-B06B-C2075A06C040}"/>
    <cellStyle name="Comma 3 3 2 3 4" xfId="35855" xr:uid="{5F935547-409F-4B1D-A8B2-32899F83A10C}"/>
    <cellStyle name="Comma 3 3 2 3 4 2" xfId="44067" xr:uid="{0C063BC3-E056-41CE-91C0-CF779C53B81A}"/>
    <cellStyle name="Comma 3 3 2 3 4 3" xfId="39962" xr:uid="{F90BA6B1-0056-42DD-B39F-9C8A118B6380}"/>
    <cellStyle name="Comma 3 3 2 3 4 4" xfId="46719" xr:uid="{02EC5EB9-FB27-4C5A-9BEC-E101DB1050BF}"/>
    <cellStyle name="Comma 3 3 2 3 5" xfId="43041" xr:uid="{75315F7A-C300-4862-9C5B-B3A3E25D1798}"/>
    <cellStyle name="Comma 3 3 2 3 6" xfId="38936" xr:uid="{DF4D89BC-66B2-4DE0-B4A1-A9A10A0C1249}"/>
    <cellStyle name="Comma 3 3 2 3 7" xfId="46567" xr:uid="{53957E25-7BF5-4C2F-8650-770A15CD5E2D}"/>
    <cellStyle name="Comma 3 3 2 4" xfId="36401" xr:uid="{2E1FEB34-72EF-4100-819A-D3AB3479DF4E}"/>
    <cellStyle name="Comma 3 3 2 4 2" xfId="44613" xr:uid="{03191410-1426-4FE9-932E-5181C5C8F180}"/>
    <cellStyle name="Comma 3 3 2 4 3" xfId="40508" xr:uid="{60B3F22B-ECDC-4F39-98CE-58458C24B496}"/>
    <cellStyle name="Comma 3 3 2 4 4" xfId="46798" xr:uid="{4DD0F649-FCB0-4143-B283-4E1C3D2AD93B}"/>
    <cellStyle name="Comma 3 3 2 5" xfId="37427" xr:uid="{E5D48CA3-64BC-41A4-9E71-B32AC8EEBD16}"/>
    <cellStyle name="Comma 3 3 2 5 2" xfId="45639" xr:uid="{3FD48C9E-002B-40BF-88F4-BCE564A956A9}"/>
    <cellStyle name="Comma 3 3 2 5 3" xfId="41534" xr:uid="{575B4F8B-9487-415F-BFE7-4331005F65E3}"/>
    <cellStyle name="Comma 3 3 2 5 4" xfId="46949" xr:uid="{5A575C6F-527C-4A49-A96C-46EB4482C0BB}"/>
    <cellStyle name="Comma 3 3 2 6" xfId="35374" xr:uid="{893D905E-79CF-4AC0-BE01-563D9236E187}"/>
    <cellStyle name="Comma 3 3 2 6 2" xfId="43586" xr:uid="{F4EC45E2-B5E5-44FC-8B63-A8CA88BC43C7}"/>
    <cellStyle name="Comma 3 3 2 6 3" xfId="39481" xr:uid="{D147C0DE-20FA-47B7-A454-5B42BB3C7F7C}"/>
    <cellStyle name="Comma 3 3 2 6 4" xfId="46647" xr:uid="{B889758C-60C5-4584-AFD0-A3AD75761A29}"/>
    <cellStyle name="Comma 3 3 2 7" xfId="42560" xr:uid="{11347BE7-EFFF-4FC0-96A2-1589C82D89F1}"/>
    <cellStyle name="Comma 3 3 2 8" xfId="38455" xr:uid="{4BE68E7D-43B1-4DEA-9919-460A97F315A8}"/>
    <cellStyle name="Comma 3 3 2 9" xfId="46495" xr:uid="{934510E5-1021-4D2C-86A6-B0FC1988CD91}"/>
    <cellStyle name="Comma 3 3 3" xfId="34385" xr:uid="{EB4C96B3-C2B1-4927-A83B-D79636CCCA9D}"/>
    <cellStyle name="Comma 3 3 3 2" xfId="34628" xr:uid="{9AF95AAA-744B-43B3-8144-FC45D98D3BE9}"/>
    <cellStyle name="Comma 3 3 3 2 2" xfId="35111" xr:uid="{1607AA96-45CA-4DD2-A19C-A0ACD17294D0}"/>
    <cellStyle name="Comma 3 3 3 2 2 2" xfId="37165" xr:uid="{DE5C1DBA-C0DB-400C-851F-878E349BF57A}"/>
    <cellStyle name="Comma 3 3 3 2 2 2 2" xfId="45377" xr:uid="{52D0B580-08F5-453B-94CA-C2C1D29C3399}"/>
    <cellStyle name="Comma 3 3 3 2 2 2 3" xfId="41272" xr:uid="{C87D84B8-4190-4E68-A0F5-EFC258876EEF}"/>
    <cellStyle name="Comma 3 3 3 2 2 2 4" xfId="46916" xr:uid="{C644EC84-0E7E-464E-84E9-243E4DAF903B}"/>
    <cellStyle name="Comma 3 3 3 2 2 3" xfId="38191" xr:uid="{92841D52-51F5-414F-B1CD-3348BA272093}"/>
    <cellStyle name="Comma 3 3 3 2 2 3 2" xfId="46403" xr:uid="{6B54C197-07A2-4214-B0A8-7A59593CBEC1}"/>
    <cellStyle name="Comma 3 3 3 2 2 3 3" xfId="42298" xr:uid="{C3E9898D-7D5B-44BE-9469-A5E17BADD325}"/>
    <cellStyle name="Comma 3 3 3 2 2 3 4" xfId="47067" xr:uid="{83FE35BF-9B02-4717-83B1-EE9104515901}"/>
    <cellStyle name="Comma 3 3 3 2 2 4" xfId="36138" xr:uid="{883D3890-75FB-4EAE-BDCF-F1D735D36906}"/>
    <cellStyle name="Comma 3 3 3 2 2 4 2" xfId="44350" xr:uid="{33C36846-B327-4E1E-A199-70A4F622686F}"/>
    <cellStyle name="Comma 3 3 3 2 2 4 3" xfId="40245" xr:uid="{75AB2282-1D40-40CE-A7A9-E5CE8E065345}"/>
    <cellStyle name="Comma 3 3 3 2 2 4 4" xfId="46765" xr:uid="{DF917AFA-A70E-4D32-85D1-A5D597CAC63D}"/>
    <cellStyle name="Comma 3 3 3 2 2 5" xfId="43324" xr:uid="{EA6F2572-E749-409A-9B94-6EED17B31E3E}"/>
    <cellStyle name="Comma 3 3 3 2 2 6" xfId="39219" xr:uid="{D284A837-5B92-42A8-8B12-2F7B9A8595FB}"/>
    <cellStyle name="Comma 3 3 3 2 2 7" xfId="46613" xr:uid="{0DE60DA0-A86A-40C6-95B6-E438D8854805}"/>
    <cellStyle name="Comma 3 3 3 2 3" xfId="36684" xr:uid="{1EBF0964-4A4B-4AE3-98E6-B0DF736401DB}"/>
    <cellStyle name="Comma 3 3 3 2 3 2" xfId="44896" xr:uid="{B6995AC0-5536-416A-ADEE-C8106D45590F}"/>
    <cellStyle name="Comma 3 3 3 2 3 3" xfId="40791" xr:uid="{094965D1-D495-4946-B25B-66E3DD3D8D67}"/>
    <cellStyle name="Comma 3 3 3 2 3 4" xfId="46844" xr:uid="{D01D3CEF-4702-40FB-9948-58C4BB0005AE}"/>
    <cellStyle name="Comma 3 3 3 2 4" xfId="37710" xr:uid="{DB7B0ADC-9987-4A3B-9C50-AF31E5F152E3}"/>
    <cellStyle name="Comma 3 3 3 2 4 2" xfId="45922" xr:uid="{A8A7A0A7-972B-4384-9088-FEBBD4FB0A62}"/>
    <cellStyle name="Comma 3 3 3 2 4 3" xfId="41817" xr:uid="{30F9D438-4AFA-46AD-B7DA-A65ABE3BB95D}"/>
    <cellStyle name="Comma 3 3 3 2 4 4" xfId="46995" xr:uid="{646B888B-D8BB-4C39-944D-7428913E9F6F}"/>
    <cellStyle name="Comma 3 3 3 2 5" xfId="35657" xr:uid="{38F50C5B-4BA9-40E3-81B2-215FECD24021}"/>
    <cellStyle name="Comma 3 3 3 2 5 2" xfId="43869" xr:uid="{C5947D36-A74D-4E8E-8CE2-0EF94D09EE96}"/>
    <cellStyle name="Comma 3 3 3 2 5 3" xfId="39764" xr:uid="{77989F4A-824E-4C97-BC22-9D6187BA8933}"/>
    <cellStyle name="Comma 3 3 3 2 5 4" xfId="46693" xr:uid="{EA112E73-FFB4-4CAE-8A8C-EA6BD6278F2D}"/>
    <cellStyle name="Comma 3 3 3 2 6" xfId="42843" xr:uid="{CEEC3088-2496-44AE-9BCA-5EC2D4B3F014}"/>
    <cellStyle name="Comma 3 3 3 2 7" xfId="38738" xr:uid="{C81D684B-0B29-450E-BBA4-EEE52AC2E4C8}"/>
    <cellStyle name="Comma 3 3 3 2 8" xfId="46541" xr:uid="{E7F80D27-B1FD-4F14-BE47-0CAC3C40BF09}"/>
    <cellStyle name="Comma 3 3 3 3" xfId="34869" xr:uid="{27FB23A4-7ED0-494C-B741-B8ADF6DDF944}"/>
    <cellStyle name="Comma 3 3 3 3 2" xfId="36923" xr:uid="{13DE2021-F814-413B-83C7-7A0700D62359}"/>
    <cellStyle name="Comma 3 3 3 3 2 2" xfId="45135" xr:uid="{EF0EB17A-EC4C-4543-8E7B-E44F9C632D13}"/>
    <cellStyle name="Comma 3 3 3 3 2 3" xfId="41030" xr:uid="{4A380EF2-A76B-4FD3-B98B-638DB4CD47AB}"/>
    <cellStyle name="Comma 3 3 3 3 2 4" xfId="46879" xr:uid="{91C94B30-6262-4A22-A00C-78C5CC8CA9B7}"/>
    <cellStyle name="Comma 3 3 3 3 3" xfId="37949" xr:uid="{9D4E619A-B893-4A63-90E5-94F27456BE93}"/>
    <cellStyle name="Comma 3 3 3 3 3 2" xfId="46161" xr:uid="{BDF509C1-5C14-4A41-AC82-AB93CF74AEE6}"/>
    <cellStyle name="Comma 3 3 3 3 3 3" xfId="42056" xr:uid="{9A80C3D0-CE6D-4B64-A127-15C291344B3A}"/>
    <cellStyle name="Comma 3 3 3 3 3 4" xfId="47030" xr:uid="{491AF4C6-1F6B-4545-B18E-126C17300D99}"/>
    <cellStyle name="Comma 3 3 3 3 4" xfId="35896" xr:uid="{A1245608-44C6-47B3-B293-77F52F84F5B9}"/>
    <cellStyle name="Comma 3 3 3 3 4 2" xfId="44108" xr:uid="{D773F7C7-0449-4E44-877E-82E44C92F3A2}"/>
    <cellStyle name="Comma 3 3 3 3 4 3" xfId="40003" xr:uid="{D6CB0E4E-8C03-4E14-A603-6A8A0F071C00}"/>
    <cellStyle name="Comma 3 3 3 3 4 4" xfId="46728" xr:uid="{62DC7F8B-CA46-436A-9848-044356544C5B}"/>
    <cellStyle name="Comma 3 3 3 3 5" xfId="43082" xr:uid="{38BC8A00-427E-4519-AF8E-3C2D8394924C}"/>
    <cellStyle name="Comma 3 3 3 3 6" xfId="38977" xr:uid="{22F1A9F4-808B-4EB3-9595-82B559531A7D}"/>
    <cellStyle name="Comma 3 3 3 3 7" xfId="46576" xr:uid="{D5B1B3B2-0923-4FFC-B1BB-621E290E09B8}"/>
    <cellStyle name="Comma 3 3 3 4" xfId="36442" xr:uid="{74BF65A4-2616-467A-98CF-C27B1DBDF144}"/>
    <cellStyle name="Comma 3 3 3 4 2" xfId="44654" xr:uid="{E5D6EAD0-24F4-4545-A094-D773379630F1}"/>
    <cellStyle name="Comma 3 3 3 4 3" xfId="40549" xr:uid="{D07F4763-8011-4588-A05C-E4F180C1F71B}"/>
    <cellStyle name="Comma 3 3 3 4 4" xfId="46807" xr:uid="{5172512B-4B74-434A-BA77-B607CFB6940A}"/>
    <cellStyle name="Comma 3 3 3 5" xfId="37468" xr:uid="{876FFF07-518D-4518-A1E8-5987EDCBC033}"/>
    <cellStyle name="Comma 3 3 3 5 2" xfId="45680" xr:uid="{CF45F466-57D1-4465-8DC5-54F3458B60AC}"/>
    <cellStyle name="Comma 3 3 3 5 3" xfId="41575" xr:uid="{B7BEE0A0-130F-4B28-B30B-80AC6E163DE1}"/>
    <cellStyle name="Comma 3 3 3 5 4" xfId="46958" xr:uid="{6C05E7BB-783B-45D1-9991-9D98F5010A45}"/>
    <cellStyle name="Comma 3 3 3 6" xfId="35415" xr:uid="{03817AC6-AA9D-4057-A0DF-381F8FCCB118}"/>
    <cellStyle name="Comma 3 3 3 6 2" xfId="43627" xr:uid="{CF61B642-8E52-4DF3-97CB-4504222638E9}"/>
    <cellStyle name="Comma 3 3 3 6 3" xfId="39522" xr:uid="{FEAFE743-3F81-41EF-A9CB-DEF8832C0C35}"/>
    <cellStyle name="Comma 3 3 3 6 4" xfId="46656" xr:uid="{D0184EAF-080A-4737-89F6-56372286E83D}"/>
    <cellStyle name="Comma 3 3 3 7" xfId="42601" xr:uid="{61EDC293-767B-446B-8855-C4C0982D5E17}"/>
    <cellStyle name="Comma 3 3 3 8" xfId="38496" xr:uid="{88908FBE-1F13-425B-9C99-AF829D117A6D}"/>
    <cellStyle name="Comma 3 3 3 9" xfId="46504" xr:uid="{B1999061-C89B-457A-B7AA-EF783FC52C05}"/>
    <cellStyle name="Comma 3 3 4" xfId="34426" xr:uid="{8C4A97A1-AE83-4762-84BE-171B9F4B96B6}"/>
    <cellStyle name="Comma 3 3 4 2" xfId="34669" xr:uid="{F7B71B64-7E52-40DA-9D12-50FE21076F26}"/>
    <cellStyle name="Comma 3 3 4 2 2" xfId="35152" xr:uid="{9190CD9F-183E-4385-ABBE-7C35EF76EA87}"/>
    <cellStyle name="Comma 3 3 4 2 2 2" xfId="37206" xr:uid="{25E4C693-9C3E-48ED-A8FF-4EB60CEC0839}"/>
    <cellStyle name="Comma 3 3 4 2 2 2 2" xfId="45418" xr:uid="{23F9BEE8-90F1-4160-9F2D-1A851CA2E22D}"/>
    <cellStyle name="Comma 3 3 4 2 2 2 3" xfId="41313" xr:uid="{33EABA1F-AEFE-40BA-8076-CCC6794B63AD}"/>
    <cellStyle name="Comma 3 3 4 2 2 2 4" xfId="46925" xr:uid="{A3AF103D-1273-4816-9436-A453F635CCFB}"/>
    <cellStyle name="Comma 3 3 4 2 2 3" xfId="38232" xr:uid="{2334F8CB-6AF2-420E-B9BD-D9906D8B73F2}"/>
    <cellStyle name="Comma 3 3 4 2 2 3 2" xfId="46444" xr:uid="{559C2617-9132-4606-A52D-A055375C8E43}"/>
    <cellStyle name="Comma 3 3 4 2 2 3 3" xfId="42339" xr:uid="{FDD964BE-B9BF-4BD3-A357-5D15A15AC8E8}"/>
    <cellStyle name="Comma 3 3 4 2 2 3 4" xfId="47076" xr:uid="{0031072F-3BF2-4741-B25C-539BEDD9E2BB}"/>
    <cellStyle name="Comma 3 3 4 2 2 4" xfId="36179" xr:uid="{E1CD141B-CF01-42EA-8022-35EA7B99E6CB}"/>
    <cellStyle name="Comma 3 3 4 2 2 4 2" xfId="44391" xr:uid="{A9901254-2F86-44A9-9220-55B172754C71}"/>
    <cellStyle name="Comma 3 3 4 2 2 4 3" xfId="40286" xr:uid="{CA7E71B7-2309-4D6F-86AF-6EFB8F5956FF}"/>
    <cellStyle name="Comma 3 3 4 2 2 4 4" xfId="46774" xr:uid="{1B42B6F0-1D91-4E59-A31F-4C8F86D619B0}"/>
    <cellStyle name="Comma 3 3 4 2 2 5" xfId="43365" xr:uid="{92D8B0C5-2BB9-4EE7-AD16-F6177BEFF62D}"/>
    <cellStyle name="Comma 3 3 4 2 2 6" xfId="39260" xr:uid="{3E79758B-2DBF-4E67-A75D-96DFC3918EC3}"/>
    <cellStyle name="Comma 3 3 4 2 2 7" xfId="46622" xr:uid="{7266AA6D-CC55-4F90-9AF0-F0FCE94665A3}"/>
    <cellStyle name="Comma 3 3 4 2 3" xfId="36725" xr:uid="{C9833C8A-9B7E-4C63-9DE2-38D01BD11A2D}"/>
    <cellStyle name="Comma 3 3 4 2 3 2" xfId="44937" xr:uid="{ECB33F27-B934-401C-88C6-82C02602B6B8}"/>
    <cellStyle name="Comma 3 3 4 2 3 3" xfId="40832" xr:uid="{92215AE1-4645-4DB7-8755-699A48D2210C}"/>
    <cellStyle name="Comma 3 3 4 2 3 4" xfId="46853" xr:uid="{239BB140-B1DF-457D-A7FD-28A5A7A173CB}"/>
    <cellStyle name="Comma 3 3 4 2 4" xfId="37751" xr:uid="{354C2AFE-B78D-475C-B8B4-A873D1C5E7FC}"/>
    <cellStyle name="Comma 3 3 4 2 4 2" xfId="45963" xr:uid="{3BFE939C-F7B4-40A7-A80A-CF8E0D658CC1}"/>
    <cellStyle name="Comma 3 3 4 2 4 3" xfId="41858" xr:uid="{363E8D4E-DE38-4DF0-BD23-F323D9202821}"/>
    <cellStyle name="Comma 3 3 4 2 4 4" xfId="47004" xr:uid="{F874CC93-BD0F-4967-BB0A-C946C8971770}"/>
    <cellStyle name="Comma 3 3 4 2 5" xfId="35698" xr:uid="{A3C59D8F-BD6B-40DF-AC99-65D86A0203FC}"/>
    <cellStyle name="Comma 3 3 4 2 5 2" xfId="43910" xr:uid="{32B53762-7ECA-4CFF-9B59-BF1B23D1FAAA}"/>
    <cellStyle name="Comma 3 3 4 2 5 3" xfId="39805" xr:uid="{4A1AE5F1-93F0-404F-9047-B6F0BBDCEB15}"/>
    <cellStyle name="Comma 3 3 4 2 5 4" xfId="46702" xr:uid="{D03A277C-91FA-4D14-A023-802C496B8D6A}"/>
    <cellStyle name="Comma 3 3 4 2 6" xfId="42884" xr:uid="{1CD05577-5A1C-4720-A628-6F41BD1DA43E}"/>
    <cellStyle name="Comma 3 3 4 2 7" xfId="38779" xr:uid="{9056A82B-01D6-47AB-AE7B-C12A3842DCC5}"/>
    <cellStyle name="Comma 3 3 4 2 8" xfId="46550" xr:uid="{FBED361B-356B-42F0-9A91-5EE4A2793045}"/>
    <cellStyle name="Comma 3 3 4 3" xfId="34910" xr:uid="{2EE3ADBC-B51B-4C93-AE15-BBB4137B04B6}"/>
    <cellStyle name="Comma 3 3 4 3 2" xfId="36964" xr:uid="{07AB9BBC-CEC2-42F7-970E-B90D0A6F110F}"/>
    <cellStyle name="Comma 3 3 4 3 2 2" xfId="45176" xr:uid="{89A0BDFF-3F68-4391-8900-7762A7A40BF4}"/>
    <cellStyle name="Comma 3 3 4 3 2 3" xfId="41071" xr:uid="{BECD6442-9C6E-422C-A863-03E3B46BE7F3}"/>
    <cellStyle name="Comma 3 3 4 3 2 4" xfId="46888" xr:uid="{20CDD12B-713F-4414-9FC1-665DBE3C61D8}"/>
    <cellStyle name="Comma 3 3 4 3 3" xfId="37990" xr:uid="{5CDCA99F-6A63-49A5-AA9E-55C6D2400177}"/>
    <cellStyle name="Comma 3 3 4 3 3 2" xfId="46202" xr:uid="{D12DB3C0-11A5-4137-B94A-C349E13F7DBF}"/>
    <cellStyle name="Comma 3 3 4 3 3 3" xfId="42097" xr:uid="{78BEBEAF-2ED7-4C3D-8966-A686291ECD2F}"/>
    <cellStyle name="Comma 3 3 4 3 3 4" xfId="47039" xr:uid="{D0ADAC23-6CA4-4C3A-910B-6A40288DA063}"/>
    <cellStyle name="Comma 3 3 4 3 4" xfId="35937" xr:uid="{9E03EDA3-7D48-4A73-9544-6A0C8736EF9D}"/>
    <cellStyle name="Comma 3 3 4 3 4 2" xfId="44149" xr:uid="{E4DD6386-6EAD-4728-819F-567C69C17F08}"/>
    <cellStyle name="Comma 3 3 4 3 4 3" xfId="40044" xr:uid="{D0098345-5AF6-4898-AECC-45C3ED5AA69E}"/>
    <cellStyle name="Comma 3 3 4 3 4 4" xfId="46737" xr:uid="{DF1F928D-E1B4-4F32-B2A0-AACE723C692E}"/>
    <cellStyle name="Comma 3 3 4 3 5" xfId="43123" xr:uid="{0E129324-4DF2-4EB3-BFC5-1EDCBAE20AE8}"/>
    <cellStyle name="Comma 3 3 4 3 6" xfId="39018" xr:uid="{50FB981B-51F9-4826-8510-8FC1C19E77DA}"/>
    <cellStyle name="Comma 3 3 4 3 7" xfId="46585" xr:uid="{CB1129B4-A0E3-4818-8C5B-BCECCB4A2B43}"/>
    <cellStyle name="Comma 3 3 4 4" xfId="36483" xr:uid="{6C01D4E7-0503-4653-8BE5-6DF9DB549C7A}"/>
    <cellStyle name="Comma 3 3 4 4 2" xfId="44695" xr:uid="{3079B663-AC6F-42F5-8F46-28529C4AD6FA}"/>
    <cellStyle name="Comma 3 3 4 4 3" xfId="40590" xr:uid="{DB825D9F-F598-4055-8A02-FAAE435CA5AA}"/>
    <cellStyle name="Comma 3 3 4 4 4" xfId="46816" xr:uid="{6D9B896F-427F-418E-ADB2-2785B18BEBF3}"/>
    <cellStyle name="Comma 3 3 4 5" xfId="37509" xr:uid="{0FB7FF93-5CCC-4B65-A33C-96561A16E5A0}"/>
    <cellStyle name="Comma 3 3 4 5 2" xfId="45721" xr:uid="{04421C39-B571-4993-969A-D8D9A1249F61}"/>
    <cellStyle name="Comma 3 3 4 5 3" xfId="41616" xr:uid="{570C03CC-FE07-4DD9-81CE-D973AFE0C6C9}"/>
    <cellStyle name="Comma 3 3 4 5 4" xfId="46967" xr:uid="{881794FC-65D2-43C2-A862-21182EF2F158}"/>
    <cellStyle name="Comma 3 3 4 6" xfId="35456" xr:uid="{CDF27667-3B1D-42B2-889D-31AF1302BC60}"/>
    <cellStyle name="Comma 3 3 4 6 2" xfId="43668" xr:uid="{A981C59B-D73B-45C0-89DF-64D69546F5A4}"/>
    <cellStyle name="Comma 3 3 4 6 3" xfId="39563" xr:uid="{361C8E92-279B-42A8-8490-D2080F968C26}"/>
    <cellStyle name="Comma 3 3 4 6 4" xfId="46665" xr:uid="{F2A15991-29F3-48C3-B6EE-AFA0065F8449}"/>
    <cellStyle name="Comma 3 3 4 7" xfId="42642" xr:uid="{2969BF1C-079A-4DF3-8F7B-3EC225AFA69F}"/>
    <cellStyle name="Comma 3 3 4 8" xfId="38537" xr:uid="{B1D8F385-0994-4FAA-9DD5-CA0AC0595918}"/>
    <cellStyle name="Comma 3 3 4 9" xfId="46513" xr:uid="{4E0762A7-61D0-4393-BDC5-13E56C606626}"/>
    <cellStyle name="Comma 3 3 5" xfId="34278" xr:uid="{26205A31-D128-4E0F-A471-0A63A99BC6E0}"/>
    <cellStyle name="Comma 3 3 5 2" xfId="34523" xr:uid="{363865C4-FCEB-47FA-818E-961EBC09E168}"/>
    <cellStyle name="Comma 3 3 5 2 2" xfId="35006" xr:uid="{B351E2DB-AC9E-4F43-B0FE-682D29B38728}"/>
    <cellStyle name="Comma 3 3 5 2 2 2" xfId="37060" xr:uid="{60721A89-4249-4E3D-B3F2-7B460ECE744D}"/>
    <cellStyle name="Comma 3 3 5 2 2 2 2" xfId="45272" xr:uid="{E85CAF14-4ED3-42BA-AF13-E92D93DFF1BA}"/>
    <cellStyle name="Comma 3 3 5 2 2 2 3" xfId="41167" xr:uid="{32C0E3D0-D16E-4242-B6E2-DFAC0BDDF8CD}"/>
    <cellStyle name="Comma 3 3 5 2 2 2 4" xfId="46898" xr:uid="{1457E389-F1F4-4C66-9163-B17E97BD8DE4}"/>
    <cellStyle name="Comma 3 3 5 2 2 3" xfId="38086" xr:uid="{5C949983-DFC0-4D7D-BF42-9DB5CE5371EE}"/>
    <cellStyle name="Comma 3 3 5 2 2 3 2" xfId="46298" xr:uid="{3584F51F-14BC-4519-B069-66A1AA2692B6}"/>
    <cellStyle name="Comma 3 3 5 2 2 3 3" xfId="42193" xr:uid="{C0112B3F-0229-44CE-97C8-0E417254B739}"/>
    <cellStyle name="Comma 3 3 5 2 2 3 4" xfId="47049" xr:uid="{96651E93-73D1-4753-BDDD-3015615E3898}"/>
    <cellStyle name="Comma 3 3 5 2 2 4" xfId="36033" xr:uid="{8214B921-6875-4119-900D-73DC8E73657D}"/>
    <cellStyle name="Comma 3 3 5 2 2 4 2" xfId="44245" xr:uid="{C12A949F-86A8-4E3E-8EE1-497B075DE594}"/>
    <cellStyle name="Comma 3 3 5 2 2 4 3" xfId="40140" xr:uid="{44BFBD95-0AE7-4354-BF22-B8089137690D}"/>
    <cellStyle name="Comma 3 3 5 2 2 4 4" xfId="46747" xr:uid="{CB3E4B9A-5D38-4296-87DF-B14383FEF174}"/>
    <cellStyle name="Comma 3 3 5 2 2 5" xfId="43219" xr:uid="{9BB2CB28-91BD-42CA-B1BE-4F73065B7A69}"/>
    <cellStyle name="Comma 3 3 5 2 2 6" xfId="39114" xr:uid="{5D7D8C63-96E9-4650-AEA9-D1B06DA4B944}"/>
    <cellStyle name="Comma 3 3 5 2 2 7" xfId="46595" xr:uid="{7D4AF270-D8F4-477D-BA5A-A11B5CC7B327}"/>
    <cellStyle name="Comma 3 3 5 2 3" xfId="36579" xr:uid="{CC5E1C10-2734-4F41-9717-DC19FC342D96}"/>
    <cellStyle name="Comma 3 3 5 2 3 2" xfId="44791" xr:uid="{CFDBD3FB-3FF7-48EB-94E3-D103B3020201}"/>
    <cellStyle name="Comma 3 3 5 2 3 3" xfId="40686" xr:uid="{9CF90F5A-2496-4F9A-B8B5-C312713CC1EC}"/>
    <cellStyle name="Comma 3 3 5 2 3 4" xfId="46826" xr:uid="{4D3C4F0A-3044-45E4-9A3D-6FA8A184DF07}"/>
    <cellStyle name="Comma 3 3 5 2 4" xfId="37605" xr:uid="{79CBEAE0-52D2-40CF-BA77-3B184A2E9FDB}"/>
    <cellStyle name="Comma 3 3 5 2 4 2" xfId="45817" xr:uid="{2FE4A105-3C5A-4A89-9139-E20AECA4E0EA}"/>
    <cellStyle name="Comma 3 3 5 2 4 3" xfId="41712" xr:uid="{199D2C8A-A371-4E38-B1D8-F48FA82EBFA1}"/>
    <cellStyle name="Comma 3 3 5 2 4 4" xfId="46977" xr:uid="{4B7733C6-F73C-4F46-82BD-2EAE43AB4252}"/>
    <cellStyle name="Comma 3 3 5 2 5" xfId="35552" xr:uid="{91196D76-3617-4EDB-9014-91B4B892C98A}"/>
    <cellStyle name="Comma 3 3 5 2 5 2" xfId="43764" xr:uid="{D9D413B5-0E14-43FD-885F-90C5F19958F5}"/>
    <cellStyle name="Comma 3 3 5 2 5 3" xfId="39659" xr:uid="{1BF8AA3D-8644-44FF-8AE9-CC289BBF6123}"/>
    <cellStyle name="Comma 3 3 5 2 5 4" xfId="46675" xr:uid="{8A305776-C0EA-496A-B294-436EDA719BE7}"/>
    <cellStyle name="Comma 3 3 5 2 6" xfId="42738" xr:uid="{DFF9552C-C318-4058-A4CB-39BFFB750ECE}"/>
    <cellStyle name="Comma 3 3 5 2 7" xfId="38633" xr:uid="{83F5DC83-AD9C-4D7B-B2BE-8087E58815F3}"/>
    <cellStyle name="Comma 3 3 5 2 8" xfId="46523" xr:uid="{59BE02A2-F2E2-44CE-80CF-67EA089D9DCF}"/>
    <cellStyle name="Comma 3 3 5 3" xfId="34764" xr:uid="{4D67B04E-64FA-4B80-8B6C-0A24E739FADC}"/>
    <cellStyle name="Comma 3 3 5 3 2" xfId="36818" xr:uid="{718E82C9-B6F4-4507-A178-BA0BD17303E9}"/>
    <cellStyle name="Comma 3 3 5 3 2 2" xfId="45030" xr:uid="{FF55E504-B383-45D1-990C-FEA72B5937BC}"/>
    <cellStyle name="Comma 3 3 5 3 2 3" xfId="40925" xr:uid="{3554D479-9993-4F71-8CC1-107F78BB5865}"/>
    <cellStyle name="Comma 3 3 5 3 2 4" xfId="46861" xr:uid="{3F691D90-A2A0-4370-936C-2EBCB5E117F8}"/>
    <cellStyle name="Comma 3 3 5 3 3" xfId="37844" xr:uid="{3DC73A1B-0115-404E-9872-404F0666CC7B}"/>
    <cellStyle name="Comma 3 3 5 3 3 2" xfId="46056" xr:uid="{F0960061-BF42-468E-A0B2-B4F3DC64C7B7}"/>
    <cellStyle name="Comma 3 3 5 3 3 3" xfId="41951" xr:uid="{8909A3B3-9CEB-41BB-9256-8BD033161AE4}"/>
    <cellStyle name="Comma 3 3 5 3 3 4" xfId="47012" xr:uid="{0591C958-BBD9-4D16-934E-8F025A2FE64E}"/>
    <cellStyle name="Comma 3 3 5 3 4" xfId="35791" xr:uid="{A489E8C6-3D3A-4F72-929D-29F48BBD15E8}"/>
    <cellStyle name="Comma 3 3 5 3 4 2" xfId="44003" xr:uid="{AA7573C6-6B8C-43A8-9365-04C11ED8A4FA}"/>
    <cellStyle name="Comma 3 3 5 3 4 3" xfId="39898" xr:uid="{06C2219A-B4CA-4964-AE94-DADB9365EDA1}"/>
    <cellStyle name="Comma 3 3 5 3 4 4" xfId="46710" xr:uid="{80D803E2-8152-4203-940B-D7578997E5F0}"/>
    <cellStyle name="Comma 3 3 5 3 5" xfId="42977" xr:uid="{D63ACAA2-C9FD-4D8E-8290-3788A10715AD}"/>
    <cellStyle name="Comma 3 3 5 3 6" xfId="38872" xr:uid="{051BCCDC-EC27-4779-93E3-390FB2FA8DEC}"/>
    <cellStyle name="Comma 3 3 5 3 7" xfId="46558" xr:uid="{310CDE0C-F0D6-4A39-B737-1A216E5EE048}"/>
    <cellStyle name="Comma 3 3 5 4" xfId="36337" xr:uid="{3DAA992A-B0BA-4343-9833-9436319E1CB1}"/>
    <cellStyle name="Comma 3 3 5 4 2" xfId="44549" xr:uid="{C75F2FD5-9243-4AEE-8A9C-CC3F9DFC73BE}"/>
    <cellStyle name="Comma 3 3 5 4 3" xfId="40444" xr:uid="{FF742E5C-CA7C-481F-A095-E60256FFFDC3}"/>
    <cellStyle name="Comma 3 3 5 4 4" xfId="46789" xr:uid="{F2376CA7-85BA-4AA5-B492-389FE058B1E7}"/>
    <cellStyle name="Comma 3 3 5 5" xfId="37363" xr:uid="{55400F16-9C26-4990-884E-6C492005769B}"/>
    <cellStyle name="Comma 3 3 5 5 2" xfId="45575" xr:uid="{AB4F7B00-D078-470C-A7D5-1DCD3AD00F74}"/>
    <cellStyle name="Comma 3 3 5 5 3" xfId="41470" xr:uid="{1002EC93-F257-41B6-86F1-7520BF8DA8A4}"/>
    <cellStyle name="Comma 3 3 5 5 4" xfId="46940" xr:uid="{3A2E7C5B-68B2-4062-A18E-6630862E619D}"/>
    <cellStyle name="Comma 3 3 5 6" xfId="35310" xr:uid="{1AA2317C-FBAB-4449-BC87-733EF47BA41F}"/>
    <cellStyle name="Comma 3 3 5 6 2" xfId="43522" xr:uid="{35FBDAAF-4DDE-490E-B7D7-3DD5E22D7C72}"/>
    <cellStyle name="Comma 3 3 5 6 3" xfId="39417" xr:uid="{C531E5F9-C052-4D2F-BCFA-F2E6EF2E27C1}"/>
    <cellStyle name="Comma 3 3 5 6 4" xfId="46638" xr:uid="{891C9075-5761-45BA-8ACC-9FA8EBB85FE8}"/>
    <cellStyle name="Comma 3 3 5 7" xfId="42496" xr:uid="{69757E32-FC99-4356-A0BC-330A12ACA872}"/>
    <cellStyle name="Comma 3 3 5 8" xfId="38391" xr:uid="{0EC63F18-29FD-4FD7-9EE6-5926CA3ECE57}"/>
    <cellStyle name="Comma 3 3 5 9" xfId="46485" xr:uid="{FBFBD4C9-5210-4066-9DD3-E84D6DF78385}"/>
    <cellStyle name="Comma 3 3 6" xfId="34466" xr:uid="{6653D9FE-732D-4355-9C67-F9A03C2447FD}"/>
    <cellStyle name="Comma 3 3 6 2" xfId="34949" xr:uid="{F018240E-E3F5-4A23-A17E-3943447E8DF5}"/>
    <cellStyle name="Comma 3 3 6 2 2" xfId="37003" xr:uid="{AD49E6E9-228D-4A6C-9C81-393B388062CB}"/>
    <cellStyle name="Comma 3 3 6 2 2 2" xfId="45215" xr:uid="{D9489833-714D-4E48-9F1A-B6EE5127A24B}"/>
    <cellStyle name="Comma 3 3 6 2 2 3" xfId="41110" xr:uid="{D48753A9-2845-42CE-8A10-A16B2E589C5C}"/>
    <cellStyle name="Comma 3 3 6 2 2 4" xfId="46894" xr:uid="{2CEF0B41-29F0-4046-A7F7-E40977E9184F}"/>
    <cellStyle name="Comma 3 3 6 2 3" xfId="38029" xr:uid="{099ED5E9-D12B-412E-9960-D0937BC93083}"/>
    <cellStyle name="Comma 3 3 6 2 3 2" xfId="46241" xr:uid="{23292782-9569-4C8A-8A44-5499683D822D}"/>
    <cellStyle name="Comma 3 3 6 2 3 3" xfId="42136" xr:uid="{10C29657-458E-49A7-B00B-2DF3194C54DE}"/>
    <cellStyle name="Comma 3 3 6 2 3 4" xfId="47045" xr:uid="{D1FE6954-E197-4ADF-854C-8C64B4865D2A}"/>
    <cellStyle name="Comma 3 3 6 2 4" xfId="35976" xr:uid="{50A42E99-B4FF-4CCC-B6C4-AFCFE6D0180D}"/>
    <cellStyle name="Comma 3 3 6 2 4 2" xfId="44188" xr:uid="{ACC79CFF-8462-4E00-B720-1EF436A82721}"/>
    <cellStyle name="Comma 3 3 6 2 4 3" xfId="40083" xr:uid="{4E67EF6A-9F4D-401F-B518-BAA52FA4C991}"/>
    <cellStyle name="Comma 3 3 6 2 4 4" xfId="46743" xr:uid="{46A77E43-54C7-48DC-8D02-F131B5494CDC}"/>
    <cellStyle name="Comma 3 3 6 2 5" xfId="43162" xr:uid="{13D50BF8-1C13-456A-9FDC-BC8BF7DCB3CF}"/>
    <cellStyle name="Comma 3 3 6 2 6" xfId="39057" xr:uid="{23207685-053C-4A8B-A811-DDD8EB81DBE8}"/>
    <cellStyle name="Comma 3 3 6 2 7" xfId="46591" xr:uid="{83803E39-2FCE-4E52-824D-C83923223C3B}"/>
    <cellStyle name="Comma 3 3 6 3" xfId="36522" xr:uid="{0D701491-40CB-46F7-B991-7D39F16781F9}"/>
    <cellStyle name="Comma 3 3 6 3 2" xfId="44734" xr:uid="{C7D02774-B48B-4F0C-8970-62F16BA899B4}"/>
    <cellStyle name="Comma 3 3 6 3 3" xfId="40629" xr:uid="{A2C66B3C-7EAC-4232-951B-5CC9BF5BE6C4}"/>
    <cellStyle name="Comma 3 3 6 3 4" xfId="46822" xr:uid="{D3278181-655F-4974-B6FA-AA89747C6F28}"/>
    <cellStyle name="Comma 3 3 6 4" xfId="37548" xr:uid="{335DC348-4684-4C87-8D0F-F4EE37CA118B}"/>
    <cellStyle name="Comma 3 3 6 4 2" xfId="45760" xr:uid="{182D80F6-43AA-4CC9-AFAA-1E9FD0B89D88}"/>
    <cellStyle name="Comma 3 3 6 4 3" xfId="41655" xr:uid="{E1342FB6-DDFF-4C38-A0D6-E16E7ECC1FDB}"/>
    <cellStyle name="Comma 3 3 6 4 4" xfId="46973" xr:uid="{B68D8A7F-42B8-4166-9EF7-E4CD364C9721}"/>
    <cellStyle name="Comma 3 3 6 5" xfId="35495" xr:uid="{069B4C9C-6B81-4AAD-BA81-1FD4F182836E}"/>
    <cellStyle name="Comma 3 3 6 5 2" xfId="43707" xr:uid="{68C9176B-73D5-4CEB-90FC-5A2573924365}"/>
    <cellStyle name="Comma 3 3 6 5 3" xfId="39602" xr:uid="{B7E2684E-1DB9-417A-8581-9F0228B8C86C}"/>
    <cellStyle name="Comma 3 3 6 5 4" xfId="46671" xr:uid="{127133F5-580A-4063-A1DA-FE5552C49B62}"/>
    <cellStyle name="Comma 3 3 6 6" xfId="42681" xr:uid="{BC08CBCE-96C6-4237-A14A-806D4686EE5E}"/>
    <cellStyle name="Comma 3 3 6 7" xfId="38576" xr:uid="{867D8F53-541C-4486-B33A-5848CCB03071}"/>
    <cellStyle name="Comma 3 3 6 8" xfId="46519" xr:uid="{64D4C494-CC94-4E16-8353-27BC7DE6EA27}"/>
    <cellStyle name="Comma 3 3 7" xfId="34220" xr:uid="{25751A54-A7AA-4D35-872C-55018CB4C3AF}"/>
    <cellStyle name="Comma 3 3 7 2" xfId="36279" xr:uid="{A72682F6-E33C-4C79-9B1C-ED57D8931227}"/>
    <cellStyle name="Comma 3 3 7 2 2" xfId="44491" xr:uid="{6D6429DB-9E15-48A8-8BF0-E8FE0BAB71AE}"/>
    <cellStyle name="Comma 3 3 7 2 3" xfId="40386" xr:uid="{53A906AD-41FF-4130-875F-14AA2010D9F6}"/>
    <cellStyle name="Comma 3 3 7 2 4" xfId="46785" xr:uid="{391FF0E8-A74F-4235-A805-B9BAD69E0B73}"/>
    <cellStyle name="Comma 3 3 7 3" xfId="37305" xr:uid="{3CF333E2-2604-487C-A930-38CA7DE7B8E3}"/>
    <cellStyle name="Comma 3 3 7 3 2" xfId="45517" xr:uid="{76ED2DC0-2F73-44C2-B695-78C0F72D3369}"/>
    <cellStyle name="Comma 3 3 7 3 3" xfId="41412" xr:uid="{8A470454-2FBC-4A7A-AF77-EC58ECBDFA90}"/>
    <cellStyle name="Comma 3 3 7 3 4" xfId="46936" xr:uid="{A877611C-CC23-45C3-BD61-6E709BC023E8}"/>
    <cellStyle name="Comma 3 3 7 4" xfId="35252" xr:uid="{41D322E8-81F1-4570-91BB-51A9ECB03037}"/>
    <cellStyle name="Comma 3 3 7 4 2" xfId="43464" xr:uid="{C85219E6-3C44-477A-9530-85D4607A9188}"/>
    <cellStyle name="Comma 3 3 7 4 3" xfId="39359" xr:uid="{7C9149AF-C5C9-4AB6-A5EB-3D5C2923CD11}"/>
    <cellStyle name="Comma 3 3 7 4 4" xfId="46634" xr:uid="{2F7CD372-B8B9-4782-9103-AF73992A1DCB}"/>
    <cellStyle name="Comma 3 3 7 5" xfId="42438" xr:uid="{E1FE7757-4646-44A1-978E-D91F42E9C85D}"/>
    <cellStyle name="Comma 3 3 7 6" xfId="38333" xr:uid="{344C6468-6011-440E-93E2-BA7A803B3D80}"/>
    <cellStyle name="Comma 3 3 7 7" xfId="46481" xr:uid="{1AA9EA3D-1255-4AE2-9239-36C56C2EBDB5}"/>
    <cellStyle name="Comma 3 3 8" xfId="34706" xr:uid="{A404DB24-EE91-442E-AA52-F4E4988401FE}"/>
    <cellStyle name="Comma 3 3 8 2" xfId="36760" xr:uid="{6EE4F5E8-94C8-4664-A0BC-79F9046CFE10}"/>
    <cellStyle name="Comma 3 3 8 2 2" xfId="44972" xr:uid="{8CD2A003-ADB5-411D-924C-A2BDFF16E558}"/>
    <cellStyle name="Comma 3 3 8 2 3" xfId="40867" xr:uid="{5111D0FB-82C9-4645-85F7-7D3F694E3759}"/>
    <cellStyle name="Comma 3 3 8 2 4" xfId="46857" xr:uid="{787BC602-ADF2-4C23-AA2A-B9A15CDD4B9F}"/>
    <cellStyle name="Comma 3 3 8 3" xfId="37786" xr:uid="{73788D06-A554-4823-BA5A-2ECAE041E5F8}"/>
    <cellStyle name="Comma 3 3 8 3 2" xfId="45998" xr:uid="{BED0F74D-A33D-4539-816A-9CD016CF429F}"/>
    <cellStyle name="Comma 3 3 8 3 3" xfId="41893" xr:uid="{7F48063B-FD02-42F1-8334-D8502B5D6E1A}"/>
    <cellStyle name="Comma 3 3 8 3 4" xfId="47008" xr:uid="{3DE641CB-EFFE-471E-9962-C061FA73ADD8}"/>
    <cellStyle name="Comma 3 3 8 4" xfId="35733" xr:uid="{F02BA0E9-39C5-41E4-8E8D-374C649B175C}"/>
    <cellStyle name="Comma 3 3 8 4 2" xfId="43945" xr:uid="{AE288191-F678-401F-AD84-362E8C5B5EC2}"/>
    <cellStyle name="Comma 3 3 8 4 3" xfId="39840" xr:uid="{BCAB3A97-9598-4AB8-8C09-44306C912ED4}"/>
    <cellStyle name="Comma 3 3 8 4 4" xfId="46706" xr:uid="{C69858CD-D6D5-4249-A2A2-ACC53741EA7D}"/>
    <cellStyle name="Comma 3 3 8 5" xfId="42919" xr:uid="{A6EE5E60-9A5F-4C30-B252-6EB4B692945D}"/>
    <cellStyle name="Comma 3 3 8 6" xfId="38814" xr:uid="{1DDF86EE-C5AE-4870-8D90-0D4B110876F8}"/>
    <cellStyle name="Comma 3 3 8 7" xfId="46554" xr:uid="{653C8B6F-E311-4E6C-B8C7-1D9C6C7437A1}"/>
    <cellStyle name="Comma 3 3 9" xfId="36222" xr:uid="{6A5BCD6E-029A-473A-84C2-985C309E370D}"/>
    <cellStyle name="Comma 3 3 9 2" xfId="44434" xr:uid="{6C7A71B3-BF6C-4BD9-AC58-EF8A9DDB7501}"/>
    <cellStyle name="Comma 3 3 9 3" xfId="40329" xr:uid="{DD78A48D-05EB-47F6-B3ED-A055AC732FA3}"/>
    <cellStyle name="Comma 3 3 9 4" xfId="46781" xr:uid="{6662714B-2E2A-4A10-B078-777D71BB8CD8}"/>
    <cellStyle name="Comma 3 4" xfId="34433" xr:uid="{55D1D6CD-546C-4EB5-A604-9D0671502324}"/>
    <cellStyle name="Comma 3 4 2" xfId="34917" xr:uid="{36666345-E221-4F19-A933-F743555F6A8C}"/>
    <cellStyle name="Comma 3 4 2 2" xfId="36971" xr:uid="{B2F99018-4DA6-4E72-9F8D-4A7C7BF04176}"/>
    <cellStyle name="Comma 3 4 2 2 2" xfId="45183" xr:uid="{D6856A11-1E01-44C6-91B0-527C3186B586}"/>
    <cellStyle name="Comma 3 4 2 2 3" xfId="41078" xr:uid="{FD8D7535-CD46-4BA4-8EF2-BDE49974532F}"/>
    <cellStyle name="Comma 3 4 2 2 4" xfId="46891" xr:uid="{3AC2D8B0-6FB9-4859-AB48-468FE5E87774}"/>
    <cellStyle name="Comma 3 4 2 3" xfId="37997" xr:uid="{C0A9071C-54BC-4C0D-B493-A196EEBB47D6}"/>
    <cellStyle name="Comma 3 4 2 3 2" xfId="46209" xr:uid="{48D9137F-EC05-475C-84F3-C3D0E07D1D8C}"/>
    <cellStyle name="Comma 3 4 2 3 3" xfId="42104" xr:uid="{5FE7A7C2-4846-457A-9418-A5F581706A06}"/>
    <cellStyle name="Comma 3 4 2 3 4" xfId="47042" xr:uid="{FC24A5C8-CFC7-4740-B118-C12F15D17DF1}"/>
    <cellStyle name="Comma 3 4 2 4" xfId="35944" xr:uid="{29277267-79A8-4CD6-A166-4B623C04CF1A}"/>
    <cellStyle name="Comma 3 4 2 4 2" xfId="44156" xr:uid="{AFA6A280-475D-44B4-B478-5FDFBB9EA002}"/>
    <cellStyle name="Comma 3 4 2 4 3" xfId="40051" xr:uid="{0668EB7D-BC25-491C-A32B-C083F49BE07A}"/>
    <cellStyle name="Comma 3 4 2 4 4" xfId="46740" xr:uid="{B0C967FF-3C72-4EE8-BC1B-F8988095CFA4}"/>
    <cellStyle name="Comma 3 4 2 5" xfId="43130" xr:uid="{EF677E9A-E456-4AD4-BB1C-DF7068D9C960}"/>
    <cellStyle name="Comma 3 4 2 6" xfId="39025" xr:uid="{D9A39F45-EB3E-4696-B72D-D2214F543188}"/>
    <cellStyle name="Comma 3 4 2 7" xfId="46588" xr:uid="{BA695A1B-6A61-43FA-9550-D2895B905672}"/>
    <cellStyle name="Comma 3 4 3" xfId="36490" xr:uid="{FD56F7F4-1573-4D23-B398-22788BE44E0B}"/>
    <cellStyle name="Comma 3 4 3 2" xfId="44702" xr:uid="{02ACC521-1356-43D4-8790-85AD187DB742}"/>
    <cellStyle name="Comma 3 4 3 3" xfId="40597" xr:uid="{A50AF480-AAAC-4625-9C97-A0FAF8D3B5ED}"/>
    <cellStyle name="Comma 3 4 3 4" xfId="46819" xr:uid="{97D7160E-F169-4644-8CFC-0729C7D08B65}"/>
    <cellStyle name="Comma 3 4 4" xfId="37516" xr:uid="{DE1C8EAA-250E-4203-9D8F-EA8378A9ADDC}"/>
    <cellStyle name="Comma 3 4 4 2" xfId="45728" xr:uid="{0D851E60-2248-476A-B8A3-310988AC09B3}"/>
    <cellStyle name="Comma 3 4 4 3" xfId="41623" xr:uid="{20049DF0-7C0B-425D-9DA1-3845C2E7B66F}"/>
    <cellStyle name="Comma 3 4 4 4" xfId="46970" xr:uid="{778163E5-ED91-42D9-BF16-D425D3664209}"/>
    <cellStyle name="Comma 3 4 5" xfId="35463" xr:uid="{DCB88594-10AC-499D-9729-BA1437FC3F9C}"/>
    <cellStyle name="Comma 3 4 5 2" xfId="43675" xr:uid="{3DD38B87-DD3F-41D7-9503-56344D1A5BEE}"/>
    <cellStyle name="Comma 3 4 5 3" xfId="39570" xr:uid="{BF1EFFF3-5230-4E77-873C-C3575EDED92B}"/>
    <cellStyle name="Comma 3 4 5 4" xfId="46668" xr:uid="{580918D6-AFF6-41B7-AF1A-3BCFCE30A25B}"/>
    <cellStyle name="Comma 3 4 6" xfId="42649" xr:uid="{8166164F-9696-4674-88B9-95306B67F77A}"/>
    <cellStyle name="Comma 3 4 7" xfId="38544" xr:uid="{EDCE786A-2544-428D-98A8-78BDE159442B}"/>
    <cellStyle name="Comma 3 4 8" xfId="46516" xr:uid="{60510C33-4938-48C3-BDB7-65726EBE1741}"/>
    <cellStyle name="Comma 3 5" xfId="46458" xr:uid="{98A2AA8E-7B3F-4187-AFE6-D4E3B8577DB2}"/>
    <cellStyle name="Comma 4" xfId="34345" xr:uid="{A0316958-8338-4F22-B211-A5651550A6B9}"/>
    <cellStyle name="Comma 4 10" xfId="42561" xr:uid="{4A63C35F-494F-47AC-8692-98C9ED28A2E0}"/>
    <cellStyle name="Comma 4 11" xfId="38456" xr:uid="{51EE6BE1-534F-4B19-84A4-4B4DF36C9BE4}"/>
    <cellStyle name="Comma 4 12" xfId="46496" xr:uid="{61466401-DB31-427E-9351-2228DDEAFB89}"/>
    <cellStyle name="Comma 4 2" xfId="34386" xr:uid="{6D737867-D423-4758-A713-B0A6562AAF5A}"/>
    <cellStyle name="Comma 4 2 2" xfId="34629" xr:uid="{6F002FE2-A89F-4377-8295-8C62FC048488}"/>
    <cellStyle name="Comma 4 2 2 2" xfId="35112" xr:uid="{2BD50530-3B17-4AC9-8FFB-EFCD6C0E8558}"/>
    <cellStyle name="Comma 4 2 2 2 2" xfId="37166" xr:uid="{04C075AE-6D07-4E27-9335-2C5B51543FE4}"/>
    <cellStyle name="Comma 4 2 2 2 2 2" xfId="45378" xr:uid="{496FAC63-31CF-487B-B1FE-4B5E568231D5}"/>
    <cellStyle name="Comma 4 2 2 2 2 3" xfId="41273" xr:uid="{09F1CB29-96CA-4303-9890-D2052F841E0D}"/>
    <cellStyle name="Comma 4 2 2 2 2 4" xfId="46917" xr:uid="{C6EA8CEA-8583-4D6F-865E-5B07E608B246}"/>
    <cellStyle name="Comma 4 2 2 2 3" xfId="38192" xr:uid="{BDDCE399-CC02-4212-9C10-629ABB1B4876}"/>
    <cellStyle name="Comma 4 2 2 2 3 2" xfId="46404" xr:uid="{340B40D9-9DB2-4A9C-82D7-A0FFC3941AEE}"/>
    <cellStyle name="Comma 4 2 2 2 3 3" xfId="42299" xr:uid="{6AF532F4-528F-4C44-808F-506B8022D7A0}"/>
    <cellStyle name="Comma 4 2 2 2 3 4" xfId="47068" xr:uid="{287D3583-7570-477D-A7A5-7707A2091925}"/>
    <cellStyle name="Comma 4 2 2 2 4" xfId="36139" xr:uid="{B9008ADA-CF21-40B3-8C7B-CB35A26777ED}"/>
    <cellStyle name="Comma 4 2 2 2 4 2" xfId="44351" xr:uid="{F5E7BC27-B22C-41F7-914B-9EA0A11EBCCE}"/>
    <cellStyle name="Comma 4 2 2 2 4 3" xfId="40246" xr:uid="{D8FCF882-AD4D-4F16-B8C3-8EF3D1B061F6}"/>
    <cellStyle name="Comma 4 2 2 2 4 4" xfId="46766" xr:uid="{31318B28-0F02-401E-85A7-ECE479604197}"/>
    <cellStyle name="Comma 4 2 2 2 5" xfId="43325" xr:uid="{131792B0-7202-44CD-B228-E2082CD54577}"/>
    <cellStyle name="Comma 4 2 2 2 6" xfId="39220" xr:uid="{52E66F2A-AAC7-496C-B8DD-5FFAE211672B}"/>
    <cellStyle name="Comma 4 2 2 2 7" xfId="46614" xr:uid="{90558352-5874-4F16-B75F-E7382D453583}"/>
    <cellStyle name="Comma 4 2 2 3" xfId="36685" xr:uid="{8CBBDF2D-18AF-42D9-AE49-E208997F3AA0}"/>
    <cellStyle name="Comma 4 2 2 3 2" xfId="44897" xr:uid="{F2B05A02-5E53-400F-BC9B-CC26DCC53195}"/>
    <cellStyle name="Comma 4 2 2 3 3" xfId="40792" xr:uid="{21F735C2-AE97-4C73-9016-8C3205D6397E}"/>
    <cellStyle name="Comma 4 2 2 3 4" xfId="46845" xr:uid="{9D28ABF9-2B26-4C74-B3B7-2C48304FE295}"/>
    <cellStyle name="Comma 4 2 2 4" xfId="37711" xr:uid="{542DF837-EA98-49CB-9E0A-CF824AFC707A}"/>
    <cellStyle name="Comma 4 2 2 4 2" xfId="45923" xr:uid="{2C82D808-11AD-43D5-8A28-0830414BAB52}"/>
    <cellStyle name="Comma 4 2 2 4 3" xfId="41818" xr:uid="{5C551BA3-4613-4A4C-9C9C-D3CD07E8ACE5}"/>
    <cellStyle name="Comma 4 2 2 4 4" xfId="46996" xr:uid="{2E986B92-33BB-4BAC-92E2-EF663F55E5D0}"/>
    <cellStyle name="Comma 4 2 2 5" xfId="35658" xr:uid="{51686122-DFC8-4F9F-9FF5-EA4D112C8604}"/>
    <cellStyle name="Comma 4 2 2 5 2" xfId="43870" xr:uid="{93E5A78B-E6CD-49E6-AD00-F94AD795E322}"/>
    <cellStyle name="Comma 4 2 2 5 3" xfId="39765" xr:uid="{12E0AF3F-3839-403F-9C28-F03961FD6547}"/>
    <cellStyle name="Comma 4 2 2 5 4" xfId="46694" xr:uid="{C8EB8D8C-8220-4BDC-A9EC-CB72D5E837F8}"/>
    <cellStyle name="Comma 4 2 2 6" xfId="42844" xr:uid="{AC9536BB-D5E5-4AC0-8ECD-D31B7BBCF110}"/>
    <cellStyle name="Comma 4 2 2 7" xfId="38739" xr:uid="{C4FBE943-05DC-42EF-A3AE-FF3703036062}"/>
    <cellStyle name="Comma 4 2 2 8" xfId="46542" xr:uid="{576E1A33-01F6-46AC-8E7D-E0BCE1D5D7BE}"/>
    <cellStyle name="Comma 4 2 3" xfId="34870" xr:uid="{00BD1104-A135-496E-B2E3-0016E1A4C3A9}"/>
    <cellStyle name="Comma 4 2 3 2" xfId="36924" xr:uid="{9C329126-A8CF-4E31-8BA0-90439A999D5E}"/>
    <cellStyle name="Comma 4 2 3 2 2" xfId="45136" xr:uid="{E8383E5F-E6D1-4830-B592-5FDEDCC77387}"/>
    <cellStyle name="Comma 4 2 3 2 3" xfId="41031" xr:uid="{B9DA4808-0B60-4C9B-B358-F2F4B641D14C}"/>
    <cellStyle name="Comma 4 2 3 2 4" xfId="46880" xr:uid="{4ADEF7AB-672B-4965-A350-2DD965670B3B}"/>
    <cellStyle name="Comma 4 2 3 3" xfId="37950" xr:uid="{588EC216-8368-4236-926A-A8F53AEAE7D8}"/>
    <cellStyle name="Comma 4 2 3 3 2" xfId="46162" xr:uid="{147C03B1-ACFD-48D7-8A3C-385D1DDB06DF}"/>
    <cellStyle name="Comma 4 2 3 3 3" xfId="42057" xr:uid="{1AACF8AC-98C8-40A6-9D57-1A9FB1CC092C}"/>
    <cellStyle name="Comma 4 2 3 3 4" xfId="47031" xr:uid="{A3A72008-B9D9-46D2-A275-A841F2339261}"/>
    <cellStyle name="Comma 4 2 3 4" xfId="35897" xr:uid="{FC7A83A0-0196-4E52-A1A4-5BF77A7BB211}"/>
    <cellStyle name="Comma 4 2 3 4 2" xfId="44109" xr:uid="{EF6A56B9-4306-4737-B8F5-32E11F932746}"/>
    <cellStyle name="Comma 4 2 3 4 3" xfId="40004" xr:uid="{84E11019-04EC-4E75-A1B7-C2FF5A30D546}"/>
    <cellStyle name="Comma 4 2 3 4 4" xfId="46729" xr:uid="{8720C9C9-4736-4050-9295-7EE9EC836965}"/>
    <cellStyle name="Comma 4 2 3 5" xfId="43083" xr:uid="{BA9F21F3-F45C-45A2-9441-CDCB30E7DFBD}"/>
    <cellStyle name="Comma 4 2 3 6" xfId="38978" xr:uid="{15E89EA3-E20C-43F6-91BA-78467AE946F2}"/>
    <cellStyle name="Comma 4 2 3 7" xfId="46577" xr:uid="{ECDF98F4-5FA8-4805-819F-F6810A41FA3C}"/>
    <cellStyle name="Comma 4 2 4" xfId="36443" xr:uid="{C5C90F6B-DD48-41DF-8884-B5EE2103E927}"/>
    <cellStyle name="Comma 4 2 4 2" xfId="44655" xr:uid="{921C5F8C-048C-475B-814F-0688FFB782E9}"/>
    <cellStyle name="Comma 4 2 4 3" xfId="40550" xr:uid="{C30BBE5E-1CBD-4B00-830C-F1FFF55870E1}"/>
    <cellStyle name="Comma 4 2 4 4" xfId="46808" xr:uid="{9AFD4607-3496-4310-B8F1-76248B9581EF}"/>
    <cellStyle name="Comma 4 2 5" xfId="37469" xr:uid="{B0778198-3073-4179-B7D3-B3A582EE5DDF}"/>
    <cellStyle name="Comma 4 2 5 2" xfId="45681" xr:uid="{4F1C89AE-C75F-4B97-A8EB-58BE46DF4E27}"/>
    <cellStyle name="Comma 4 2 5 3" xfId="41576" xr:uid="{4445E89F-1F08-4E24-8515-A41CA6517404}"/>
    <cellStyle name="Comma 4 2 5 4" xfId="46959" xr:uid="{5B22D92C-B36D-491A-ABBC-30E37FAD5516}"/>
    <cellStyle name="Comma 4 2 6" xfId="35416" xr:uid="{782F2CE0-DD67-49FC-98B7-DE28F600DE6A}"/>
    <cellStyle name="Comma 4 2 6 2" xfId="43628" xr:uid="{15BA8C70-0EE6-495B-BA0E-7E81D8BE151C}"/>
    <cellStyle name="Comma 4 2 6 3" xfId="39523" xr:uid="{AAAF3B7B-5AD8-42BA-9D19-8CA0EA206653}"/>
    <cellStyle name="Comma 4 2 6 4" xfId="46657" xr:uid="{B7D0EE11-59D0-4E7E-84BB-3AB8C5F7C10A}"/>
    <cellStyle name="Comma 4 2 7" xfId="42602" xr:uid="{6CFCCFE8-15D3-4BA2-A4BC-F27D38403EAF}"/>
    <cellStyle name="Comma 4 2 8" xfId="38497" xr:uid="{473038BB-AAE2-488D-87CF-D3F2AAED3FAB}"/>
    <cellStyle name="Comma 4 2 9" xfId="46505" xr:uid="{35F1120A-414F-45F5-B710-104C6DE0B3CF}"/>
    <cellStyle name="Comma 4 3" xfId="34427" xr:uid="{A48CB3BC-8531-4467-A38F-C051A5B91311}"/>
    <cellStyle name="Comma 4 3 2" xfId="34670" xr:uid="{1BABAAFB-848A-49C6-A598-BBF95D6F7EC7}"/>
    <cellStyle name="Comma 4 3 2 2" xfId="35153" xr:uid="{74D5D0E3-B995-4364-8359-892392F44BAC}"/>
    <cellStyle name="Comma 4 3 2 2 2" xfId="37207" xr:uid="{24F8F42B-DBB2-4635-8861-715931CABA60}"/>
    <cellStyle name="Comma 4 3 2 2 2 2" xfId="45419" xr:uid="{9975D69D-EA45-4C15-A25A-5083DC4EDB33}"/>
    <cellStyle name="Comma 4 3 2 2 2 3" xfId="41314" xr:uid="{98470C54-AFF8-4C20-9A19-421B54172618}"/>
    <cellStyle name="Comma 4 3 2 2 2 4" xfId="46926" xr:uid="{6BAF87D4-2761-43D9-A78C-7AF68E3FF83C}"/>
    <cellStyle name="Comma 4 3 2 2 3" xfId="38233" xr:uid="{DE97B0C3-A91D-4B29-9652-B66D788F5366}"/>
    <cellStyle name="Comma 4 3 2 2 3 2" xfId="46445" xr:uid="{717C1424-94A8-4140-8D07-FCB11545DD84}"/>
    <cellStyle name="Comma 4 3 2 2 3 3" xfId="42340" xr:uid="{B4AD0862-3EDA-485A-BBC9-E370FF11B9B1}"/>
    <cellStyle name="Comma 4 3 2 2 3 4" xfId="47077" xr:uid="{0CB50ED8-D970-475F-8BCA-40A289CDCB48}"/>
    <cellStyle name="Comma 4 3 2 2 4" xfId="36180" xr:uid="{6648264B-8BB6-432C-9F1F-7F373470AD4A}"/>
    <cellStyle name="Comma 4 3 2 2 4 2" xfId="44392" xr:uid="{F1CC109F-0C98-4BAA-81F5-DC72E4F64E9A}"/>
    <cellStyle name="Comma 4 3 2 2 4 3" xfId="40287" xr:uid="{CFE440AA-A99D-4B11-ADDE-97A48EA56886}"/>
    <cellStyle name="Comma 4 3 2 2 4 4" xfId="46775" xr:uid="{B8A31981-E56C-4C39-8A55-EEE6759B380F}"/>
    <cellStyle name="Comma 4 3 2 2 5" xfId="43366" xr:uid="{E644C31E-6D1F-480E-AEC4-168F59FB96B1}"/>
    <cellStyle name="Comma 4 3 2 2 6" xfId="39261" xr:uid="{6D44039D-52BE-4CA7-99EB-D7A4A68A95D2}"/>
    <cellStyle name="Comma 4 3 2 2 7" xfId="46623" xr:uid="{A5EB1CB5-C5AB-4019-8929-FECEDD34E4C5}"/>
    <cellStyle name="Comma 4 3 2 3" xfId="36726" xr:uid="{009E4607-815F-4DF4-9964-DEC51445F5EB}"/>
    <cellStyle name="Comma 4 3 2 3 2" xfId="44938" xr:uid="{1B7E1A8D-E98C-4BD9-B035-54AEE6C6A122}"/>
    <cellStyle name="Comma 4 3 2 3 3" xfId="40833" xr:uid="{436F383E-B119-4BBD-BF9D-9A1890A05791}"/>
    <cellStyle name="Comma 4 3 2 3 4" xfId="46854" xr:uid="{DDF1A480-A3B9-4631-B882-E7BE0E48D62F}"/>
    <cellStyle name="Comma 4 3 2 4" xfId="37752" xr:uid="{01B8CE82-C1EA-46A2-8E0F-38DE0E730581}"/>
    <cellStyle name="Comma 4 3 2 4 2" xfId="45964" xr:uid="{432B7705-7348-4819-8422-4F046AF04E1E}"/>
    <cellStyle name="Comma 4 3 2 4 3" xfId="41859" xr:uid="{5AD13A85-0442-4473-BBCF-402E37FD66EE}"/>
    <cellStyle name="Comma 4 3 2 4 4" xfId="47005" xr:uid="{DDE0B713-0B70-4BF4-B14C-19738700AE63}"/>
    <cellStyle name="Comma 4 3 2 5" xfId="35699" xr:uid="{CEB34C2B-CD8D-45B6-B4AF-029EE34D7C4A}"/>
    <cellStyle name="Comma 4 3 2 5 2" xfId="43911" xr:uid="{73072F4B-CC37-4863-BE0A-C92FDA491A9C}"/>
    <cellStyle name="Comma 4 3 2 5 3" xfId="39806" xr:uid="{583418F5-DA2C-4BC0-9C5E-FB903B40ECE1}"/>
    <cellStyle name="Comma 4 3 2 5 4" xfId="46703" xr:uid="{C8A3409D-3086-43DF-A53A-E713390AB357}"/>
    <cellStyle name="Comma 4 3 2 6" xfId="42885" xr:uid="{E6732347-85BE-4C90-86A6-3DC1688C0D3F}"/>
    <cellStyle name="Comma 4 3 2 7" xfId="38780" xr:uid="{8A9E6093-232B-4A1F-9A17-6D3FDED9197B}"/>
    <cellStyle name="Comma 4 3 2 8" xfId="46551" xr:uid="{EB9FF752-BF14-43EC-86F8-6C39DDEE18CE}"/>
    <cellStyle name="Comma 4 3 3" xfId="34911" xr:uid="{DC4F427A-D918-4C52-9412-4DCA908B9CA2}"/>
    <cellStyle name="Comma 4 3 3 2" xfId="36965" xr:uid="{D8E45F29-900D-4BEF-BFAA-7C185C1461F8}"/>
    <cellStyle name="Comma 4 3 3 2 2" xfId="45177" xr:uid="{D7BED5A1-95F3-4E2D-96BB-8F4D87CB8428}"/>
    <cellStyle name="Comma 4 3 3 2 3" xfId="41072" xr:uid="{55C6DAEA-CD92-4AE2-BA9C-A8E6DA90EB16}"/>
    <cellStyle name="Comma 4 3 3 2 4" xfId="46889" xr:uid="{1C1E0896-1F88-43EE-A2C4-63734C31FF28}"/>
    <cellStyle name="Comma 4 3 3 3" xfId="37991" xr:uid="{628D7989-E39A-4F59-9F3D-1082D5E73E7B}"/>
    <cellStyle name="Comma 4 3 3 3 2" xfId="46203" xr:uid="{A0E8F2B7-2EB4-452E-B1DB-EF247FAB00ED}"/>
    <cellStyle name="Comma 4 3 3 3 3" xfId="42098" xr:uid="{9141CBB9-29E1-4EA0-87C3-9892991A4E41}"/>
    <cellStyle name="Comma 4 3 3 3 4" xfId="47040" xr:uid="{C9D535EB-D8BC-469E-85A9-9CE11E16FF71}"/>
    <cellStyle name="Comma 4 3 3 4" xfId="35938" xr:uid="{7A889CF2-E774-47A9-BD58-016FB11CCC27}"/>
    <cellStyle name="Comma 4 3 3 4 2" xfId="44150" xr:uid="{8075CC6A-52D9-4D41-B036-10A80F0D0D47}"/>
    <cellStyle name="Comma 4 3 3 4 3" xfId="40045" xr:uid="{AB8A5605-B5DA-4EF7-AEC2-977550729482}"/>
    <cellStyle name="Comma 4 3 3 4 4" xfId="46738" xr:uid="{80A4AD8D-51A1-4594-BA8E-0BA5477FBF76}"/>
    <cellStyle name="Comma 4 3 3 5" xfId="43124" xr:uid="{0406A7EE-4359-4271-8F76-FAB47287E219}"/>
    <cellStyle name="Comma 4 3 3 6" xfId="39019" xr:uid="{E9372C72-A5A5-47F1-A7CB-FB5E8A035A93}"/>
    <cellStyle name="Comma 4 3 3 7" xfId="46586" xr:uid="{51AD0C55-5CD1-4669-87FD-AE97264DF07F}"/>
    <cellStyle name="Comma 4 3 4" xfId="36484" xr:uid="{DCDFF550-9646-423A-BB32-3BCCB94A0ACB}"/>
    <cellStyle name="Comma 4 3 4 2" xfId="44696" xr:uid="{7F301252-51D0-4EE2-99CF-283124A60C5B}"/>
    <cellStyle name="Comma 4 3 4 3" xfId="40591" xr:uid="{0D67CAF9-6A23-453E-8EAA-17D942C1B2B6}"/>
    <cellStyle name="Comma 4 3 4 4" xfId="46817" xr:uid="{6FFE4FB3-F8F1-4CFD-902C-0B37CA077A7C}"/>
    <cellStyle name="Comma 4 3 5" xfId="37510" xr:uid="{F1BE64FF-0E56-4E88-93AF-F85BF8917A8E}"/>
    <cellStyle name="Comma 4 3 5 2" xfId="45722" xr:uid="{768F07CB-21E5-4DF4-9151-A99298951BD6}"/>
    <cellStyle name="Comma 4 3 5 3" xfId="41617" xr:uid="{18141A5E-EFC4-4F07-84E5-364D0DCECA91}"/>
    <cellStyle name="Comma 4 3 5 4" xfId="46968" xr:uid="{524A03A4-212E-4413-A0D6-E13CEB873A07}"/>
    <cellStyle name="Comma 4 3 6" xfId="35457" xr:uid="{F2520652-7AC6-40AA-BA8F-81A2785211F4}"/>
    <cellStyle name="Comma 4 3 6 2" xfId="43669" xr:uid="{3D4FBC73-14A8-4191-B5B4-147C4675AE83}"/>
    <cellStyle name="Comma 4 3 6 3" xfId="39564" xr:uid="{3C44E8DD-E03E-4239-845F-7AB02764A439}"/>
    <cellStyle name="Comma 4 3 6 4" xfId="46666" xr:uid="{A298B552-116A-4340-B4E2-23A31E5EE23C}"/>
    <cellStyle name="Comma 4 3 7" xfId="42643" xr:uid="{3F0E3B9A-1FC6-4A75-8700-E2D8AE1D2722}"/>
    <cellStyle name="Comma 4 3 8" xfId="38538" xr:uid="{C924C390-2F38-4991-8B11-B0BDF5EDE8D6}"/>
    <cellStyle name="Comma 4 3 9" xfId="46514" xr:uid="{1CD87C03-6100-4278-986A-E19686840BC9}"/>
    <cellStyle name="Comma 4 4" xfId="34588" xr:uid="{904E2474-DA88-4A02-870B-3FA6A52E8EF9}"/>
    <cellStyle name="Comma 4 4 2" xfId="35071" xr:uid="{BFF8DDAD-7425-47B8-B681-F0062F920DFB}"/>
    <cellStyle name="Comma 4 4 2 2" xfId="37125" xr:uid="{846CF684-F3D7-42E4-8166-8CC6FC084118}"/>
    <cellStyle name="Comma 4 4 2 2 2" xfId="45337" xr:uid="{5704E1BF-A93B-4FFB-A670-F8AB28132FC3}"/>
    <cellStyle name="Comma 4 4 2 2 3" xfId="41232" xr:uid="{A03954E7-6EE1-48C6-B742-6EF8D282CABB}"/>
    <cellStyle name="Comma 4 4 2 2 4" xfId="46908" xr:uid="{202882D8-E925-4FB8-B938-E751AF39A6FB}"/>
    <cellStyle name="Comma 4 4 2 3" xfId="38151" xr:uid="{1CACCB2D-C689-4389-9CDA-A86E63023E38}"/>
    <cellStyle name="Comma 4 4 2 3 2" xfId="46363" xr:uid="{AACBA1EE-1830-45C2-B735-92A398F2913B}"/>
    <cellStyle name="Comma 4 4 2 3 3" xfId="42258" xr:uid="{103217AD-4440-4561-A30C-786713069948}"/>
    <cellStyle name="Comma 4 4 2 3 4" xfId="47059" xr:uid="{EA0DF2FF-CDC0-4A6D-9C76-FF2F64649DCC}"/>
    <cellStyle name="Comma 4 4 2 4" xfId="36098" xr:uid="{4D8C052B-E731-4E7E-9888-BD5DB3FEC91D}"/>
    <cellStyle name="Comma 4 4 2 4 2" xfId="44310" xr:uid="{D4EFFB4D-1D7D-43CB-B71D-3ADA56ACDD72}"/>
    <cellStyle name="Comma 4 4 2 4 3" xfId="40205" xr:uid="{A03DCCF6-57FA-4EB8-BA71-00B0270BFE43}"/>
    <cellStyle name="Comma 4 4 2 4 4" xfId="46757" xr:uid="{C0B2EE2A-5756-409B-AD66-0B7F82291BEF}"/>
    <cellStyle name="Comma 4 4 2 5" xfId="43284" xr:uid="{421F9ADF-DA2F-4CD5-8610-926D94E69536}"/>
    <cellStyle name="Comma 4 4 2 6" xfId="39179" xr:uid="{A3786B75-7792-4449-A3BD-E13906CA0D2B}"/>
    <cellStyle name="Comma 4 4 2 7" xfId="46605" xr:uid="{8E4A6087-4FAB-4B08-BE04-0DC2E478658C}"/>
    <cellStyle name="Comma 4 4 3" xfId="36644" xr:uid="{F6C7A28E-3356-4800-97D7-F79D15BD3CB1}"/>
    <cellStyle name="Comma 4 4 3 2" xfId="44856" xr:uid="{BD0492A2-95ED-4FCD-B32D-5774952013FF}"/>
    <cellStyle name="Comma 4 4 3 3" xfId="40751" xr:uid="{81A84E51-4671-4321-AB40-3B08D6F07F3D}"/>
    <cellStyle name="Comma 4 4 3 4" xfId="46836" xr:uid="{CEE61A44-33E8-4C9F-996D-1EE76D06DEC3}"/>
    <cellStyle name="Comma 4 4 4" xfId="37670" xr:uid="{B81602D6-EDA0-46B6-9CC0-E1DE86B290E7}"/>
    <cellStyle name="Comma 4 4 4 2" xfId="45882" xr:uid="{47418636-A36E-44F0-9209-4B8C660C66DA}"/>
    <cellStyle name="Comma 4 4 4 3" xfId="41777" xr:uid="{30BEC130-9E39-4DAD-A008-92665F42BBDB}"/>
    <cellStyle name="Comma 4 4 4 4" xfId="46987" xr:uid="{C2E0719D-CD45-4777-B7D0-3DBDFA467825}"/>
    <cellStyle name="Comma 4 4 5" xfId="35617" xr:uid="{755C421E-EC62-4175-816E-AB97C20D98C1}"/>
    <cellStyle name="Comma 4 4 5 2" xfId="43829" xr:uid="{8F82386D-A9EE-41BF-AA3F-71EB591800CD}"/>
    <cellStyle name="Comma 4 4 5 3" xfId="39724" xr:uid="{4561C770-49C3-42DB-960F-72B68CAFBEFD}"/>
    <cellStyle name="Comma 4 4 5 4" xfId="46685" xr:uid="{5644F3DF-4BED-47D2-8451-E388F814176A}"/>
    <cellStyle name="Comma 4 4 6" xfId="42803" xr:uid="{E181E8F1-878E-48E8-949F-05B40BDBA371}"/>
    <cellStyle name="Comma 4 4 7" xfId="38698" xr:uid="{F323A1AB-3B4C-4F01-9775-6070CCD4002E}"/>
    <cellStyle name="Comma 4 4 8" xfId="46533" xr:uid="{A733AA56-5D5A-4C7F-B11C-6E47DD1A7B1B}"/>
    <cellStyle name="Comma 4 5" xfId="34829" xr:uid="{F15F6C31-B161-4B8E-B485-5DF652C4DB78}"/>
    <cellStyle name="Comma 4 5 2" xfId="36883" xr:uid="{DBBAAD77-7423-4B8D-B5F1-35438A35EAF1}"/>
    <cellStyle name="Comma 4 5 2 2" xfId="45095" xr:uid="{B9F16343-BD73-476E-A11F-552B0E8B01C9}"/>
    <cellStyle name="Comma 4 5 2 3" xfId="40990" xr:uid="{F0BDBDEA-05E9-4C11-9465-6FC207C24B5A}"/>
    <cellStyle name="Comma 4 5 2 4" xfId="46871" xr:uid="{BC062398-C66D-4C41-B727-0B24AD6685D8}"/>
    <cellStyle name="Comma 4 5 3" xfId="37909" xr:uid="{EDBEED61-EF15-4293-A5E7-3EC9CAC1EABF}"/>
    <cellStyle name="Comma 4 5 3 2" xfId="46121" xr:uid="{114C5995-EB61-4807-85A0-056AAF1BC04A}"/>
    <cellStyle name="Comma 4 5 3 3" xfId="42016" xr:uid="{41B4DEA0-8D8D-42A2-AE4F-66BB1AEF4A31}"/>
    <cellStyle name="Comma 4 5 3 4" xfId="47022" xr:uid="{23A96DD2-B2AF-4515-8A58-A687A88FA283}"/>
    <cellStyle name="Comma 4 5 4" xfId="35856" xr:uid="{CFCF5147-4390-45A1-9F28-AF2339CE3734}"/>
    <cellStyle name="Comma 4 5 4 2" xfId="44068" xr:uid="{92765C92-2F65-4ACB-B1EE-0B4A5D9E59A3}"/>
    <cellStyle name="Comma 4 5 4 3" xfId="39963" xr:uid="{F55B2F3D-4D1C-4802-857F-8C08A62F15D6}"/>
    <cellStyle name="Comma 4 5 4 4" xfId="46720" xr:uid="{26FCCA82-5CA1-4974-8D00-48DD685D6975}"/>
    <cellStyle name="Comma 4 5 5" xfId="43042" xr:uid="{5DD21F70-3AA4-4485-A836-E7B09C12CDFE}"/>
    <cellStyle name="Comma 4 5 6" xfId="38937" xr:uid="{F6FDD8B1-5C18-41D6-87F3-4F9FF880E76B}"/>
    <cellStyle name="Comma 4 5 7" xfId="46568" xr:uid="{F819BADD-12EA-48A3-81E8-E2BC7C6441D8}"/>
    <cellStyle name="Comma 4 6" xfId="35157" xr:uid="{0BBCB3C6-2663-48DC-8AB8-FCBC6998F134}"/>
    <cellStyle name="Comma 4 6 2" xfId="37211" xr:uid="{0862F395-9937-45FE-9BC9-B946D0B520CF}"/>
    <cellStyle name="Comma 4 6 2 2" xfId="45423" xr:uid="{BFA5583A-C06B-49EE-9DBF-53E5BAB6B30C}"/>
    <cellStyle name="Comma 4 6 2 3" xfId="41318" xr:uid="{C2E19599-8641-47FB-A45D-1CA9C26B6960}"/>
    <cellStyle name="Comma 4 6 2 4" xfId="46928" xr:uid="{A0C4349C-8739-4B72-BFB5-74095CA4C130}"/>
    <cellStyle name="Comma 4 6 3" xfId="38237" xr:uid="{EAC8BE30-03B9-4531-BC6C-A5CD53CB726A}"/>
    <cellStyle name="Comma 4 6 3 2" xfId="46449" xr:uid="{60ECDD4B-8B99-4768-AC41-A295318AED4A}"/>
    <cellStyle name="Comma 4 6 3 3" xfId="42344" xr:uid="{CA7C2321-8807-4F8F-BADA-52A40533513B}"/>
    <cellStyle name="Comma 4 6 3 4" xfId="47079" xr:uid="{7CF165E1-4345-4CB7-A7EB-8860348F2816}"/>
    <cellStyle name="Comma 4 6 4" xfId="36184" xr:uid="{50A17955-C1EC-48F8-B9B6-A30AB4135135}"/>
    <cellStyle name="Comma 4 6 4 2" xfId="44396" xr:uid="{F81BDCDE-1E9A-4C63-B494-748BF28FD642}"/>
    <cellStyle name="Comma 4 6 4 3" xfId="40291" xr:uid="{3EEE7E56-F6C4-414E-9263-A829F22ACAB2}"/>
    <cellStyle name="Comma 4 6 4 4" xfId="46777" xr:uid="{9A6F4D5A-FEBB-4CE6-AECB-7D2F6C553D9F}"/>
    <cellStyle name="Comma 4 6 5" xfId="43370" xr:uid="{880EDAF4-22F2-44D7-902C-D83A69CE859F}"/>
    <cellStyle name="Comma 4 6 6" xfId="39265" xr:uid="{F21088B7-A612-4A4F-B22A-30FAC0AA0ADD}"/>
    <cellStyle name="Comma 4 6 7" xfId="46625" xr:uid="{993EEE29-DA5F-43D0-8EC9-73908C0C6EBB}"/>
    <cellStyle name="Comma 4 7" xfId="36402" xr:uid="{F47DB235-ECC2-44A3-86E2-54B142FECB2B}"/>
    <cellStyle name="Comma 4 7 2" xfId="44614" xr:uid="{F45E1EA0-1F98-46AB-A4C7-A630DBB11A2B}"/>
    <cellStyle name="Comma 4 7 3" xfId="40509" xr:uid="{70C240CC-4B88-4C54-879A-A41F84C91E85}"/>
    <cellStyle name="Comma 4 7 4" xfId="46799" xr:uid="{7F888F80-5C8D-48C9-9D63-423B90197709}"/>
    <cellStyle name="Comma 4 8" xfId="37428" xr:uid="{52423AC6-2559-4101-BF74-30240A21B36D}"/>
    <cellStyle name="Comma 4 8 2" xfId="45640" xr:uid="{6EE83813-3F9B-401B-B455-7D6A4860873E}"/>
    <cellStyle name="Comma 4 8 3" xfId="41535" xr:uid="{8C5F518D-BDC6-489C-BAF0-359107C056C2}"/>
    <cellStyle name="Comma 4 8 4" xfId="46950" xr:uid="{398CB4B5-960D-498A-BF4B-2F663985AA25}"/>
    <cellStyle name="Comma 4 9" xfId="35375" xr:uid="{B26B26EB-ACD5-4A13-B155-2F2FB9E15CF9}"/>
    <cellStyle name="Comma 4 9 2" xfId="43587" xr:uid="{1A96E4E3-5DA8-4881-B420-F8EB35309C79}"/>
    <cellStyle name="Comma 4 9 3" xfId="39482" xr:uid="{71517807-3C34-4C06-B6E0-046F66B43C4E}"/>
    <cellStyle name="Comma 4 9 4" xfId="46648" xr:uid="{D5940F1B-C12D-4FBB-BEE0-212A70AC14C4}"/>
    <cellStyle name="Comma 5" xfId="34346" xr:uid="{47AF27F5-A44E-499D-AD92-A65EA31CD150}"/>
    <cellStyle name="Comma 5 10" xfId="38457" xr:uid="{9F0BC366-9560-4B8F-8488-B90901609B22}"/>
    <cellStyle name="Comma 5 11" xfId="46497" xr:uid="{486A5E91-1029-4884-925E-AF3260C4B694}"/>
    <cellStyle name="Comma 5 2" xfId="34387" xr:uid="{585AFF10-D1D6-4A34-8BC7-2EFCABADC6EF}"/>
    <cellStyle name="Comma 5 2 2" xfId="34630" xr:uid="{E64EA23C-3A7F-4B65-92B0-46405B20679B}"/>
    <cellStyle name="Comma 5 2 2 2" xfId="35113" xr:uid="{1E423022-0257-4FDE-B3C0-10BFA6B5797F}"/>
    <cellStyle name="Comma 5 2 2 2 2" xfId="37167" xr:uid="{F94A70DF-7153-42CC-81DF-5CD14E898A70}"/>
    <cellStyle name="Comma 5 2 2 2 2 2" xfId="45379" xr:uid="{4C81A4C3-D044-46E0-998C-C7EB415A3C1D}"/>
    <cellStyle name="Comma 5 2 2 2 2 3" xfId="41274" xr:uid="{A43367DA-A147-4959-AAAB-670A048BEE16}"/>
    <cellStyle name="Comma 5 2 2 2 2 4" xfId="46918" xr:uid="{34D28846-E7D1-4DE6-8C11-8D6BB6DB5B83}"/>
    <cellStyle name="Comma 5 2 2 2 3" xfId="38193" xr:uid="{666B9381-9090-475E-8443-6241C58CD917}"/>
    <cellStyle name="Comma 5 2 2 2 3 2" xfId="46405" xr:uid="{FE0201B2-4EE0-416D-A315-599CA4F9E315}"/>
    <cellStyle name="Comma 5 2 2 2 3 3" xfId="42300" xr:uid="{4D1E9333-3864-4218-97E0-15ED2ECD4E78}"/>
    <cellStyle name="Comma 5 2 2 2 3 4" xfId="47069" xr:uid="{A8655038-82C8-4647-8C45-E7AE9D20F50B}"/>
    <cellStyle name="Comma 5 2 2 2 4" xfId="36140" xr:uid="{DA9BFC62-DB77-402C-87E1-47EB882380D6}"/>
    <cellStyle name="Comma 5 2 2 2 4 2" xfId="44352" xr:uid="{DAAEF739-4742-4619-A618-B901FA61159C}"/>
    <cellStyle name="Comma 5 2 2 2 4 3" xfId="40247" xr:uid="{900A8088-4222-4287-BA3D-288DB61BBB0A}"/>
    <cellStyle name="Comma 5 2 2 2 4 4" xfId="46767" xr:uid="{37B02AAE-26DE-455C-B2D0-E2D9E843F3CC}"/>
    <cellStyle name="Comma 5 2 2 2 5" xfId="43326" xr:uid="{56376D0D-C3E7-4E23-9996-8DF472C72A95}"/>
    <cellStyle name="Comma 5 2 2 2 6" xfId="39221" xr:uid="{FCBC3B33-705C-4B1D-9E93-A6F0ABF688A6}"/>
    <cellStyle name="Comma 5 2 2 2 7" xfId="46615" xr:uid="{C90B8921-F10E-4361-B344-029D618EEE53}"/>
    <cellStyle name="Comma 5 2 2 3" xfId="36686" xr:uid="{2F1B48AD-4E43-409D-A981-78CD426A2F99}"/>
    <cellStyle name="Comma 5 2 2 3 2" xfId="44898" xr:uid="{27F29B5F-4966-4FF5-9017-719C49698732}"/>
    <cellStyle name="Comma 5 2 2 3 3" xfId="40793" xr:uid="{0BEB92E0-91B0-43FB-A0E4-64662D2B6D2C}"/>
    <cellStyle name="Comma 5 2 2 3 4" xfId="46846" xr:uid="{E698DD89-78F6-4F68-8A01-86656C4CEE97}"/>
    <cellStyle name="Comma 5 2 2 4" xfId="37712" xr:uid="{DB0820E0-7D67-49F1-88BB-4E968910E085}"/>
    <cellStyle name="Comma 5 2 2 4 2" xfId="45924" xr:uid="{2D900CD7-37D2-4C76-B91C-A9B5347DCC4B}"/>
    <cellStyle name="Comma 5 2 2 4 3" xfId="41819" xr:uid="{DCD34E56-D8FC-4D93-A171-0B1657FBA2B0}"/>
    <cellStyle name="Comma 5 2 2 4 4" xfId="46997" xr:uid="{B3392C44-86D6-4F4E-8A5C-7A577817C940}"/>
    <cellStyle name="Comma 5 2 2 5" xfId="35659" xr:uid="{0C7B3F06-4E2A-4D91-BACC-595017DA6FBF}"/>
    <cellStyle name="Comma 5 2 2 5 2" xfId="43871" xr:uid="{D33C6C94-CA5B-45A9-BED0-5DA0C923E14E}"/>
    <cellStyle name="Comma 5 2 2 5 3" xfId="39766" xr:uid="{02534998-869C-4A40-AED3-DCD9EDDE301A}"/>
    <cellStyle name="Comma 5 2 2 5 4" xfId="46695" xr:uid="{BC80FD17-6D52-4F28-8E89-445C06BF10C3}"/>
    <cellStyle name="Comma 5 2 2 6" xfId="42845" xr:uid="{8CF19E70-7C8C-46F4-9D4D-6DC71D4BF695}"/>
    <cellStyle name="Comma 5 2 2 7" xfId="38740" xr:uid="{E2FBFC54-774D-4707-923B-16A43FCE644F}"/>
    <cellStyle name="Comma 5 2 2 8" xfId="46543" xr:uid="{EAC7A5D7-6614-45C5-BE64-3F4372423A8B}"/>
    <cellStyle name="Comma 5 2 3" xfId="34871" xr:uid="{B1479980-D7DF-4401-8C2F-A409FAAB12FA}"/>
    <cellStyle name="Comma 5 2 3 2" xfId="36925" xr:uid="{F46D1253-FF84-4E1F-84A9-D5DA85075883}"/>
    <cellStyle name="Comma 5 2 3 2 2" xfId="45137" xr:uid="{2EC9156B-30D0-4E7D-BA3A-1E456B2CA620}"/>
    <cellStyle name="Comma 5 2 3 2 3" xfId="41032" xr:uid="{45DD7F64-375A-4689-880A-C92DBBC83E14}"/>
    <cellStyle name="Comma 5 2 3 2 4" xfId="46881" xr:uid="{81D2B839-6637-4C0B-8684-60AB7EC35EB8}"/>
    <cellStyle name="Comma 5 2 3 3" xfId="37951" xr:uid="{F7DF5AEE-F989-4C27-8EC3-E1E8E85CB008}"/>
    <cellStyle name="Comma 5 2 3 3 2" xfId="46163" xr:uid="{48573F9C-0C26-4133-AA05-4E05775B3BBC}"/>
    <cellStyle name="Comma 5 2 3 3 3" xfId="42058" xr:uid="{D7EECE71-6E1F-4554-A854-048C427CFBF4}"/>
    <cellStyle name="Comma 5 2 3 3 4" xfId="47032" xr:uid="{387CF96A-9EC7-407D-B740-A006860C2EEB}"/>
    <cellStyle name="Comma 5 2 3 4" xfId="35898" xr:uid="{7111762A-C6EE-4CEB-B8E5-5B9DADB8BB1E}"/>
    <cellStyle name="Comma 5 2 3 4 2" xfId="44110" xr:uid="{1949C846-F650-48BD-B11C-04E210CDDE55}"/>
    <cellStyle name="Comma 5 2 3 4 3" xfId="40005" xr:uid="{00EBA11B-5509-4BAE-BF8A-03723019E64A}"/>
    <cellStyle name="Comma 5 2 3 4 4" xfId="46730" xr:uid="{8A982AF4-8CBB-472B-B935-FDC83FCD7570}"/>
    <cellStyle name="Comma 5 2 3 5" xfId="43084" xr:uid="{ED229582-DB61-42F5-A69A-7FA85E32E32A}"/>
    <cellStyle name="Comma 5 2 3 6" xfId="38979" xr:uid="{7C351E12-AB2C-4279-A0C5-D78088335A81}"/>
    <cellStyle name="Comma 5 2 3 7" xfId="46578" xr:uid="{AAC4A111-EFA0-4907-9DD0-DC5121BC3A6B}"/>
    <cellStyle name="Comma 5 2 4" xfId="36444" xr:uid="{0D8B9361-8B2F-412B-AD8F-AB8B5755299E}"/>
    <cellStyle name="Comma 5 2 4 2" xfId="44656" xr:uid="{24F16B93-891F-4316-96A8-14A5BD153958}"/>
    <cellStyle name="Comma 5 2 4 3" xfId="40551" xr:uid="{5ACECF8C-2045-481D-A3EE-9B4CD5F2AD22}"/>
    <cellStyle name="Comma 5 2 4 4" xfId="46809" xr:uid="{18DAED17-37EF-4F01-BBD4-982D64A67D6C}"/>
    <cellStyle name="Comma 5 2 5" xfId="37470" xr:uid="{3F799792-6BDA-4B3D-AA13-93B3D4FFA46D}"/>
    <cellStyle name="Comma 5 2 5 2" xfId="45682" xr:uid="{5D3D103B-6E0B-400A-A1BB-60363AD76346}"/>
    <cellStyle name="Comma 5 2 5 3" xfId="41577" xr:uid="{B622A305-8129-4201-BFFD-534A92EA3D00}"/>
    <cellStyle name="Comma 5 2 5 4" xfId="46960" xr:uid="{CF629944-32BA-48A8-B130-3498DE723E6D}"/>
    <cellStyle name="Comma 5 2 6" xfId="35417" xr:uid="{0767EDC8-B67B-44A7-8F53-1E9982228821}"/>
    <cellStyle name="Comma 5 2 6 2" xfId="43629" xr:uid="{E18DFE2C-0455-44B1-A0BC-98AF8BAED53C}"/>
    <cellStyle name="Comma 5 2 6 3" xfId="39524" xr:uid="{3152EDC1-84B5-425F-8DE1-6D8D326808B8}"/>
    <cellStyle name="Comma 5 2 6 4" xfId="46658" xr:uid="{F58BAE23-A383-41FE-AE3B-29BA0994254E}"/>
    <cellStyle name="Comma 5 2 7" xfId="42603" xr:uid="{7BE804B6-7E4D-4788-9424-D8B808C9B316}"/>
    <cellStyle name="Comma 5 2 8" xfId="38498" xr:uid="{3D4F8F62-A1C4-4062-ADBF-74E156D7BE19}"/>
    <cellStyle name="Comma 5 2 9" xfId="46506" xr:uid="{81D1FCAD-4C44-46F1-86E0-728975D377B5}"/>
    <cellStyle name="Comma 5 3" xfId="34428" xr:uid="{54380189-247B-417C-AA51-5EA6A7AC8AF3}"/>
    <cellStyle name="Comma 5 3 2" xfId="34671" xr:uid="{4D8EA07B-ED58-493E-B180-3545BB2B7BC9}"/>
    <cellStyle name="Comma 5 3 2 2" xfId="35154" xr:uid="{8CF0E4B2-34E1-4AFE-9A1A-BA523678611A}"/>
    <cellStyle name="Comma 5 3 2 2 2" xfId="37208" xr:uid="{435AB7B9-3AD2-461D-B8AD-84FA93751218}"/>
    <cellStyle name="Comma 5 3 2 2 2 2" xfId="45420" xr:uid="{550658CA-AD49-47C6-BB72-EA162E4E1C6A}"/>
    <cellStyle name="Comma 5 3 2 2 2 3" xfId="41315" xr:uid="{17CB8EDD-9F6B-4797-AD8A-1DD317166AFD}"/>
    <cellStyle name="Comma 5 3 2 2 2 4" xfId="46927" xr:uid="{057A904D-24DE-48D6-AA8E-6A2437EEF0C9}"/>
    <cellStyle name="Comma 5 3 2 2 3" xfId="38234" xr:uid="{C046BFB5-F106-4C0F-A6E9-7472EED30460}"/>
    <cellStyle name="Comma 5 3 2 2 3 2" xfId="46446" xr:uid="{8BF0B534-1E0E-4E3D-95F1-FF3304DC9AF9}"/>
    <cellStyle name="Comma 5 3 2 2 3 3" xfId="42341" xr:uid="{F5858F43-96AA-4A04-ABAD-733313C9F3EF}"/>
    <cellStyle name="Comma 5 3 2 2 3 4" xfId="47078" xr:uid="{38997116-3ADA-45BB-9D72-423E516603BC}"/>
    <cellStyle name="Comma 5 3 2 2 4" xfId="36181" xr:uid="{A40632DF-71A8-4358-83BC-B3AB93627D40}"/>
    <cellStyle name="Comma 5 3 2 2 4 2" xfId="44393" xr:uid="{7C10AAAC-585F-43D1-8BC2-D11878717F12}"/>
    <cellStyle name="Comma 5 3 2 2 4 3" xfId="40288" xr:uid="{DBC67EF6-BE5C-47CF-8787-2D341382E01F}"/>
    <cellStyle name="Comma 5 3 2 2 4 4" xfId="46776" xr:uid="{2A6B65CF-E980-4A99-A73A-BA4D6AB009F7}"/>
    <cellStyle name="Comma 5 3 2 2 5" xfId="43367" xr:uid="{CFCB6016-49E0-4717-B6A7-4B26A9686291}"/>
    <cellStyle name="Comma 5 3 2 2 6" xfId="39262" xr:uid="{28D3B1CB-E8DB-468D-B951-99722C840B89}"/>
    <cellStyle name="Comma 5 3 2 2 7" xfId="46624" xr:uid="{891991BF-5044-4FBB-83B9-5764304FA705}"/>
    <cellStyle name="Comma 5 3 2 3" xfId="36727" xr:uid="{ADCB012D-9FB2-46A5-B887-D368F1BD693B}"/>
    <cellStyle name="Comma 5 3 2 3 2" xfId="44939" xr:uid="{050054BC-6123-4B3E-959E-60749A9736BC}"/>
    <cellStyle name="Comma 5 3 2 3 3" xfId="40834" xr:uid="{D06A375F-7C1B-46DD-BDDF-603C2E3F5E31}"/>
    <cellStyle name="Comma 5 3 2 3 4" xfId="46855" xr:uid="{68A8FDD6-614D-4D4E-BBB5-909EB42B66CC}"/>
    <cellStyle name="Comma 5 3 2 4" xfId="37753" xr:uid="{BE82934A-00F0-496D-A7AF-55A55F49090E}"/>
    <cellStyle name="Comma 5 3 2 4 2" xfId="45965" xr:uid="{2C919CA2-9C38-4DF0-825A-B5C3D4ECCC29}"/>
    <cellStyle name="Comma 5 3 2 4 3" xfId="41860" xr:uid="{489095B6-3E41-4281-8B00-319A9E53561A}"/>
    <cellStyle name="Comma 5 3 2 4 4" xfId="47006" xr:uid="{7772A6B4-BB77-457A-B4DA-B2A50D10A24B}"/>
    <cellStyle name="Comma 5 3 2 5" xfId="35700" xr:uid="{87970795-FA7F-4B54-A25F-D469D06753B5}"/>
    <cellStyle name="Comma 5 3 2 5 2" xfId="43912" xr:uid="{204F9E66-59ED-4727-9C46-313238678088}"/>
    <cellStyle name="Comma 5 3 2 5 3" xfId="39807" xr:uid="{346C8D78-3CED-4D41-9BE2-99705D4C1ACE}"/>
    <cellStyle name="Comma 5 3 2 5 4" xfId="46704" xr:uid="{532B598E-3EFE-4DB4-BCCD-BF2408199F34}"/>
    <cellStyle name="Comma 5 3 2 6" xfId="42886" xr:uid="{E2F8407A-2A09-450F-A3B0-7C58159A116F}"/>
    <cellStyle name="Comma 5 3 2 7" xfId="38781" xr:uid="{2E17A3D4-EC8A-4940-A37F-3F467FF0B269}"/>
    <cellStyle name="Comma 5 3 2 8" xfId="46552" xr:uid="{53DD900B-10AD-47E9-9ACA-2ED6C4862F94}"/>
    <cellStyle name="Comma 5 3 3" xfId="34912" xr:uid="{0B1D927F-3329-468E-9951-00058FC25630}"/>
    <cellStyle name="Comma 5 3 3 2" xfId="36966" xr:uid="{668C7C06-1BB5-434E-BF6C-79D522067236}"/>
    <cellStyle name="Comma 5 3 3 2 2" xfId="45178" xr:uid="{2C41B611-F5CC-4AA0-9737-7349D4FBB07B}"/>
    <cellStyle name="Comma 5 3 3 2 3" xfId="41073" xr:uid="{64271C46-BDD8-443C-BFFE-92194A7503A5}"/>
    <cellStyle name="Comma 5 3 3 2 4" xfId="46890" xr:uid="{BCEAA51A-4F2A-4AF0-A30F-7801719B4B6C}"/>
    <cellStyle name="Comma 5 3 3 3" xfId="37992" xr:uid="{7F01EE95-6EC7-4A5C-9910-9D7DD27025EA}"/>
    <cellStyle name="Comma 5 3 3 3 2" xfId="46204" xr:uid="{6D338446-0D1B-43B2-901C-7BDCA7772AA4}"/>
    <cellStyle name="Comma 5 3 3 3 3" xfId="42099" xr:uid="{D0A0149A-A0D9-4808-96C6-B919F6E75DAC}"/>
    <cellStyle name="Comma 5 3 3 3 4" xfId="47041" xr:uid="{EC72B4C5-FD48-4A5E-B527-E11B55AAC7B4}"/>
    <cellStyle name="Comma 5 3 3 4" xfId="35939" xr:uid="{DAC76FAB-3ECD-4958-9947-BAE50491CA6B}"/>
    <cellStyle name="Comma 5 3 3 4 2" xfId="44151" xr:uid="{F044853F-ABA3-4C17-941B-C6F80E646335}"/>
    <cellStyle name="Comma 5 3 3 4 3" xfId="40046" xr:uid="{FBD3E0DF-707A-4B56-810F-A71539EB3FAB}"/>
    <cellStyle name="Comma 5 3 3 4 4" xfId="46739" xr:uid="{6F1C00AC-61FD-4D30-BA79-663EB5877F0A}"/>
    <cellStyle name="Comma 5 3 3 5" xfId="43125" xr:uid="{A5066EA4-57E9-40DD-A3AF-7F58998DC00F}"/>
    <cellStyle name="Comma 5 3 3 6" xfId="39020" xr:uid="{6D16E478-0D1C-4DA3-B390-1BE54EEFC217}"/>
    <cellStyle name="Comma 5 3 3 7" xfId="46587" xr:uid="{74334AEC-F8B3-4B51-92C3-784A1516E4D9}"/>
    <cellStyle name="Comma 5 3 4" xfId="36485" xr:uid="{AA930367-B148-44AB-A152-BF3B3C8148B2}"/>
    <cellStyle name="Comma 5 3 4 2" xfId="44697" xr:uid="{5CF902E1-7A3C-4BBC-9093-FF701340273A}"/>
    <cellStyle name="Comma 5 3 4 3" xfId="40592" xr:uid="{1AF654B3-54A6-4E6A-AB3A-1CB807104B35}"/>
    <cellStyle name="Comma 5 3 4 4" xfId="46818" xr:uid="{5014A18D-2B85-4DE6-8029-0EDA514F39AC}"/>
    <cellStyle name="Comma 5 3 5" xfId="37511" xr:uid="{D3AEF749-B615-46ED-997D-4F3F2EC7F0E0}"/>
    <cellStyle name="Comma 5 3 5 2" xfId="45723" xr:uid="{F0F02C12-FB55-44B5-A980-6BFB09AAD765}"/>
    <cellStyle name="Comma 5 3 5 3" xfId="41618" xr:uid="{9BCD8FC7-8ECB-4947-AAE8-62F2C424213E}"/>
    <cellStyle name="Comma 5 3 5 4" xfId="46969" xr:uid="{4F64D7F2-2CCE-4E07-92FB-20427FB0B2B8}"/>
    <cellStyle name="Comma 5 3 6" xfId="35458" xr:uid="{31BF746D-8766-4928-A602-511BBB3EB432}"/>
    <cellStyle name="Comma 5 3 6 2" xfId="43670" xr:uid="{D008CE1F-D18C-4DE5-9465-387834BD481E}"/>
    <cellStyle name="Comma 5 3 6 3" xfId="39565" xr:uid="{8952458A-AA82-4B82-82D3-3E882D3CA05C}"/>
    <cellStyle name="Comma 5 3 6 4" xfId="46667" xr:uid="{CBC173AA-CE7C-412A-9935-EFD268552DAC}"/>
    <cellStyle name="Comma 5 3 7" xfId="42644" xr:uid="{07473BB8-4AE7-4E3C-B325-18364C426B34}"/>
    <cellStyle name="Comma 5 3 8" xfId="38539" xr:uid="{70CE94A1-7AD4-42CC-BD42-387329780418}"/>
    <cellStyle name="Comma 5 3 9" xfId="46515" xr:uid="{389132B8-F209-47C4-9DAF-53AEC9620A2B}"/>
    <cellStyle name="Comma 5 4" xfId="34589" xr:uid="{25669DE4-7186-481B-B2E7-F1FFE4ACF905}"/>
    <cellStyle name="Comma 5 4 2" xfId="35072" xr:uid="{377F0A33-8625-4C85-845E-F3A49B083AE5}"/>
    <cellStyle name="Comma 5 4 2 2" xfId="37126" xr:uid="{D5D962BF-4FB5-4CF1-AD7F-64601E269289}"/>
    <cellStyle name="Comma 5 4 2 2 2" xfId="45338" xr:uid="{CA74F50D-F83E-4140-AC1B-35168CB48555}"/>
    <cellStyle name="Comma 5 4 2 2 3" xfId="41233" xr:uid="{C825888D-6814-42BF-A95A-B0C159B18A73}"/>
    <cellStyle name="Comma 5 4 2 2 4" xfId="46909" xr:uid="{020DE5F6-882D-44FB-849A-1E1F435B97F9}"/>
    <cellStyle name="Comma 5 4 2 3" xfId="38152" xr:uid="{941D8867-FE52-409B-992A-285937DE9C71}"/>
    <cellStyle name="Comma 5 4 2 3 2" xfId="46364" xr:uid="{7818E8B0-EDD4-4A27-948C-77384EAEB0E0}"/>
    <cellStyle name="Comma 5 4 2 3 3" xfId="42259" xr:uid="{166771E3-11B2-4CA3-AA78-82309E63E066}"/>
    <cellStyle name="Comma 5 4 2 3 4" xfId="47060" xr:uid="{9CFBD0C7-B490-4E10-9518-E8FC43D1FD0A}"/>
    <cellStyle name="Comma 5 4 2 4" xfId="36099" xr:uid="{CACF49A7-ED44-40B0-962E-D5E4F1D25F0B}"/>
    <cellStyle name="Comma 5 4 2 4 2" xfId="44311" xr:uid="{960F92A8-8158-4F5C-A5EF-1ABA88A11BAE}"/>
    <cellStyle name="Comma 5 4 2 4 3" xfId="40206" xr:uid="{70565835-D8C3-488E-8D22-E26B98312FCC}"/>
    <cellStyle name="Comma 5 4 2 4 4" xfId="46758" xr:uid="{71E79B23-A36F-4ECF-BBB8-C2A29878ACE8}"/>
    <cellStyle name="Comma 5 4 2 5" xfId="43285" xr:uid="{3AFB2964-E64D-4EFE-9104-A7225F7116EB}"/>
    <cellStyle name="Comma 5 4 2 6" xfId="39180" xr:uid="{BDF1DF67-40EF-4AF6-B603-4C90F586BEF5}"/>
    <cellStyle name="Comma 5 4 2 7" xfId="46606" xr:uid="{EF364DF1-E376-4EC0-AB1B-F75701C26119}"/>
    <cellStyle name="Comma 5 4 3" xfId="36645" xr:uid="{5319A3F1-E368-4FFB-8A25-D09201A337F6}"/>
    <cellStyle name="Comma 5 4 3 2" xfId="44857" xr:uid="{BED6BFE1-A97B-41E6-9504-6632145E699D}"/>
    <cellStyle name="Comma 5 4 3 3" xfId="40752" xr:uid="{FD7F530D-24A0-44E7-878F-09409E0B4F48}"/>
    <cellStyle name="Comma 5 4 3 4" xfId="46837" xr:uid="{0165744E-6448-4629-87A2-3752228B4841}"/>
    <cellStyle name="Comma 5 4 4" xfId="37671" xr:uid="{A88072F5-3E1E-4A5D-974D-88DE0A138632}"/>
    <cellStyle name="Comma 5 4 4 2" xfId="45883" xr:uid="{D3105F3F-B455-46A3-B3DB-5EC85DF1169B}"/>
    <cellStyle name="Comma 5 4 4 3" xfId="41778" xr:uid="{901DFCA4-0D90-405A-AC49-F8C909BA83E6}"/>
    <cellStyle name="Comma 5 4 4 4" xfId="46988" xr:uid="{2F96F9B4-58CE-4908-9273-62E6E3AFC635}"/>
    <cellStyle name="Comma 5 4 5" xfId="35618" xr:uid="{9B1B4010-1363-4C75-A375-67DCC1772E81}"/>
    <cellStyle name="Comma 5 4 5 2" xfId="43830" xr:uid="{35BCAB8F-215F-4A53-8911-98D1CBBF77FE}"/>
    <cellStyle name="Comma 5 4 5 3" xfId="39725" xr:uid="{8E94CC3C-8557-44FF-A0EE-F138C33AD926}"/>
    <cellStyle name="Comma 5 4 5 4" xfId="46686" xr:uid="{FB1DB5F3-7642-4859-B0C5-044BD692D550}"/>
    <cellStyle name="Comma 5 4 6" xfId="42804" xr:uid="{CCBE9C92-B4D7-40A1-92E2-3E204AF18E22}"/>
    <cellStyle name="Comma 5 4 7" xfId="38699" xr:uid="{B8AE4747-6B29-4DF5-977D-FED92D0ABE08}"/>
    <cellStyle name="Comma 5 4 8" xfId="46534" xr:uid="{BE31FED1-131B-4A9F-86B1-D5E4A7D54CD2}"/>
    <cellStyle name="Comma 5 5" xfId="34830" xr:uid="{AC9DA8B8-0CF6-4C70-B6CF-957185FF3C52}"/>
    <cellStyle name="Comma 5 5 2" xfId="36884" xr:uid="{7388823A-B485-41DB-B102-459D917C866B}"/>
    <cellStyle name="Comma 5 5 2 2" xfId="45096" xr:uid="{CDFAD354-87E0-4372-AFFD-7E724FA4946B}"/>
    <cellStyle name="Comma 5 5 2 3" xfId="40991" xr:uid="{8D43393E-3D4D-4A48-A52B-1320B950AFF1}"/>
    <cellStyle name="Comma 5 5 2 4" xfId="46872" xr:uid="{D6259D22-DDEB-4E87-861E-E803B683C49B}"/>
    <cellStyle name="Comma 5 5 3" xfId="37910" xr:uid="{079CCC47-7FDF-4756-8711-DE4FE709869A}"/>
    <cellStyle name="Comma 5 5 3 2" xfId="46122" xr:uid="{1B83E7D6-205A-4BCA-A291-B0D706112D61}"/>
    <cellStyle name="Comma 5 5 3 3" xfId="42017" xr:uid="{7B9959CF-08DB-441F-8B2C-6E2608ED33FE}"/>
    <cellStyle name="Comma 5 5 3 4" xfId="47023" xr:uid="{088A05D8-EDE8-4FC5-B60D-7FD41AFBA84E}"/>
    <cellStyle name="Comma 5 5 4" xfId="35857" xr:uid="{76C24B1F-92FB-4CDF-8665-8F13060BA10E}"/>
    <cellStyle name="Comma 5 5 4 2" xfId="44069" xr:uid="{2C686925-44FE-42DD-8E5D-DA63DDBF5442}"/>
    <cellStyle name="Comma 5 5 4 3" xfId="39964" xr:uid="{2A8771DF-FC9C-4D02-B029-D4E0E2460039}"/>
    <cellStyle name="Comma 5 5 4 4" xfId="46721" xr:uid="{1D6960C1-4CC2-41AD-90A6-78EEF08AC425}"/>
    <cellStyle name="Comma 5 5 5" xfId="43043" xr:uid="{0575925D-BEFB-44D4-AF63-E8BD85F3E55D}"/>
    <cellStyle name="Comma 5 5 6" xfId="38938" xr:uid="{E61BABB8-3406-4128-9F64-37D7F92C6061}"/>
    <cellStyle name="Comma 5 5 7" xfId="46569" xr:uid="{9BE15C0E-4FC2-492F-87D4-10E38D87D7A6}"/>
    <cellStyle name="Comma 5 6" xfId="36403" xr:uid="{F50E5564-BCC3-4D00-9D0C-D5F609305B8E}"/>
    <cellStyle name="Comma 5 6 2" xfId="44615" xr:uid="{03413AF4-268A-4AFA-BE1E-A022FBAE6906}"/>
    <cellStyle name="Comma 5 6 3" xfId="40510" xr:uid="{B8411A9C-486E-4840-9B4F-28FBA92E0765}"/>
    <cellStyle name="Comma 5 6 4" xfId="46800" xr:uid="{7B27A996-AFC1-4B5E-AB05-474D2861B92F}"/>
    <cellStyle name="Comma 5 7" xfId="37429" xr:uid="{3EB6A722-BFAD-4985-B35B-832F54D5AF57}"/>
    <cellStyle name="Comma 5 7 2" xfId="45641" xr:uid="{9C7C8BCA-3881-43F1-9264-618795FC83ED}"/>
    <cellStyle name="Comma 5 7 3" xfId="41536" xr:uid="{8370A794-644D-42B7-976F-F8269B9A1E81}"/>
    <cellStyle name="Comma 5 7 4" xfId="46951" xr:uid="{AF7C3919-8994-4898-98BD-2343AD9C236A}"/>
    <cellStyle name="Comma 5 8" xfId="35376" xr:uid="{90AF4DEB-C3E3-478B-B1E3-D1E9977C6541}"/>
    <cellStyle name="Comma 5 8 2" xfId="43588" xr:uid="{C3FF0396-FF5E-4B91-8A3D-13A45988DC6F}"/>
    <cellStyle name="Comma 5 8 3" xfId="39483" xr:uid="{561A0348-6899-4CF5-9234-AAB4F1933276}"/>
    <cellStyle name="Comma 5 8 4" xfId="46649" xr:uid="{3A91C29B-F148-4FBC-B1B7-B24F55CD6928}"/>
    <cellStyle name="Comma 5 9" xfId="42562" xr:uid="{FF365178-1AAB-4AF4-9B52-724064D05FA0}"/>
    <cellStyle name="Comma 6" xfId="34342" xr:uid="{B791CC11-B758-4389-AA0C-F40995DF0300}"/>
    <cellStyle name="Comma 6 10" xfId="38453" xr:uid="{A42F51F8-D546-4C34-9C36-8C6CDB838589}"/>
    <cellStyle name="Comma 6 11" xfId="46493" xr:uid="{1F07A028-B38A-4BEB-A97A-945DB31DFB88}"/>
    <cellStyle name="Comma 6 2" xfId="34383" xr:uid="{EEAC3B76-42F6-434D-8113-583457DB48D9}"/>
    <cellStyle name="Comma 6 2 2" xfId="34626" xr:uid="{EF1AD79A-CC90-47E1-93E6-B8F74F77E028}"/>
    <cellStyle name="Comma 6 2 2 2" xfId="35109" xr:uid="{F3B3BFDD-B88F-4A41-9EFF-9A8A5A142483}"/>
    <cellStyle name="Comma 6 2 2 2 2" xfId="37163" xr:uid="{6D6F1D5C-1A64-4200-9A5D-38E12D98DD82}"/>
    <cellStyle name="Comma 6 2 2 2 2 2" xfId="45375" xr:uid="{2888AAD1-C1F3-489F-BA60-B1A9DC865001}"/>
    <cellStyle name="Comma 6 2 2 2 2 3" xfId="41270" xr:uid="{76248508-264C-4525-9A93-F7D527422A2F}"/>
    <cellStyle name="Comma 6 2 2 2 2 4" xfId="46914" xr:uid="{DD9D7559-378C-499F-9D90-5DDA528160F6}"/>
    <cellStyle name="Comma 6 2 2 2 3" xfId="38189" xr:uid="{C6D21A95-3519-43E7-9AF4-0B88D6604334}"/>
    <cellStyle name="Comma 6 2 2 2 3 2" xfId="46401" xr:uid="{0110CA39-14D9-4F8C-92CC-C86944A10A8A}"/>
    <cellStyle name="Comma 6 2 2 2 3 3" xfId="42296" xr:uid="{2488CEBC-1EE2-4847-98CB-42AE67915F7B}"/>
    <cellStyle name="Comma 6 2 2 2 3 4" xfId="47065" xr:uid="{0B16E552-B0F7-4088-9FE3-83F36A08EAB7}"/>
    <cellStyle name="Comma 6 2 2 2 4" xfId="36136" xr:uid="{258D7E68-DEDD-412A-9EDF-E6E8A66122AF}"/>
    <cellStyle name="Comma 6 2 2 2 4 2" xfId="44348" xr:uid="{AD40C2E5-F5E9-432B-8FF6-146F0345CDEA}"/>
    <cellStyle name="Comma 6 2 2 2 4 3" xfId="40243" xr:uid="{23AA72B2-666A-4005-9F41-18395FD5896C}"/>
    <cellStyle name="Comma 6 2 2 2 4 4" xfId="46763" xr:uid="{22526FA6-17B0-4BE7-AAE6-F07552ED9288}"/>
    <cellStyle name="Comma 6 2 2 2 5" xfId="43322" xr:uid="{159EFB45-EC8F-4A59-A37A-E6C05E11813F}"/>
    <cellStyle name="Comma 6 2 2 2 6" xfId="39217" xr:uid="{7D364140-E9B4-4AFA-AEB8-33FE031513F4}"/>
    <cellStyle name="Comma 6 2 2 2 7" xfId="46611" xr:uid="{F8631FE7-5F22-4077-A1A6-6649C282CCE8}"/>
    <cellStyle name="Comma 6 2 2 3" xfId="36682" xr:uid="{3D0E35DC-9FB2-436D-85D8-5686061CB48A}"/>
    <cellStyle name="Comma 6 2 2 3 2" xfId="44894" xr:uid="{EB19937D-D9A6-4B59-8355-EF404B5DB20B}"/>
    <cellStyle name="Comma 6 2 2 3 3" xfId="40789" xr:uid="{3E365835-0105-425C-8D81-00502A85D3E9}"/>
    <cellStyle name="Comma 6 2 2 3 4" xfId="46842" xr:uid="{ECA3FA42-F2FF-4378-BC29-31F5AAB96EC8}"/>
    <cellStyle name="Comma 6 2 2 4" xfId="37708" xr:uid="{2FBB7637-5623-4E32-8D2B-AC7462FFA304}"/>
    <cellStyle name="Comma 6 2 2 4 2" xfId="45920" xr:uid="{DC3DE113-1C9C-487D-9A7A-2DF9146A8459}"/>
    <cellStyle name="Comma 6 2 2 4 3" xfId="41815" xr:uid="{ADB15B72-D8B9-4232-98D9-730EE7F18F14}"/>
    <cellStyle name="Comma 6 2 2 4 4" xfId="46993" xr:uid="{9607B2FB-BA27-4CBA-8B15-0D2D0412D46E}"/>
    <cellStyle name="Comma 6 2 2 5" xfId="35655" xr:uid="{7D4859FF-6963-4FD8-930A-22EACE51C2DA}"/>
    <cellStyle name="Comma 6 2 2 5 2" xfId="43867" xr:uid="{53B6FD13-B84A-4EC4-9153-4D3C654798D8}"/>
    <cellStyle name="Comma 6 2 2 5 3" xfId="39762" xr:uid="{A5FD8F56-3933-4735-80FC-9DF0734CD21E}"/>
    <cellStyle name="Comma 6 2 2 5 4" xfId="46691" xr:uid="{2766FE02-3735-4D60-BD8F-A2AF018778C4}"/>
    <cellStyle name="Comma 6 2 2 6" xfId="42841" xr:uid="{CF1100FD-55BD-4BB9-B7C7-338ADAD52D17}"/>
    <cellStyle name="Comma 6 2 2 7" xfId="38736" xr:uid="{66A4F0BC-CE73-43EC-BDB0-CAFAC7F308E3}"/>
    <cellStyle name="Comma 6 2 2 8" xfId="46539" xr:uid="{708682F2-B698-4394-A50E-EC6D24F093FA}"/>
    <cellStyle name="Comma 6 2 3" xfId="34867" xr:uid="{483E6CDD-3F4B-4C00-87E9-B1717C9D9824}"/>
    <cellStyle name="Comma 6 2 3 2" xfId="36921" xr:uid="{457AE3C1-03EC-4710-8550-89579B815DE7}"/>
    <cellStyle name="Comma 6 2 3 2 2" xfId="45133" xr:uid="{CF280D8F-AC45-482B-A82E-EB708CC807C4}"/>
    <cellStyle name="Comma 6 2 3 2 3" xfId="41028" xr:uid="{DD226F13-9A56-4F8D-98BA-27B88E8BD6C3}"/>
    <cellStyle name="Comma 6 2 3 2 4" xfId="46877" xr:uid="{F3F63D4A-E3C7-4150-90AC-7FEA7AA66027}"/>
    <cellStyle name="Comma 6 2 3 3" xfId="37947" xr:uid="{5DB4D0FB-A8E5-451F-918F-16586E639BFB}"/>
    <cellStyle name="Comma 6 2 3 3 2" xfId="46159" xr:uid="{9EC9974E-1B94-4B85-BB79-4A1D77DD7F72}"/>
    <cellStyle name="Comma 6 2 3 3 3" xfId="42054" xr:uid="{1A566CF9-66FB-4984-A32A-627EE731C6A7}"/>
    <cellStyle name="Comma 6 2 3 3 4" xfId="47028" xr:uid="{20827017-2ABF-42B2-A483-FB40212D7A91}"/>
    <cellStyle name="Comma 6 2 3 4" xfId="35894" xr:uid="{5B834B65-7912-4FC1-B4FF-F9925C474F20}"/>
    <cellStyle name="Comma 6 2 3 4 2" xfId="44106" xr:uid="{E1C6FB71-E027-4BBB-8035-0EDCB1FBF690}"/>
    <cellStyle name="Comma 6 2 3 4 3" xfId="40001" xr:uid="{811F4999-A6B6-41B6-8ACC-DA9E50E73AD0}"/>
    <cellStyle name="Comma 6 2 3 4 4" xfId="46726" xr:uid="{659C2970-4445-49A4-89F1-570651327E84}"/>
    <cellStyle name="Comma 6 2 3 5" xfId="43080" xr:uid="{F2EB0399-42FF-4659-ADF3-11CF6F685370}"/>
    <cellStyle name="Comma 6 2 3 6" xfId="38975" xr:uid="{DAA687BA-731D-4BC7-8F33-34D224EEEC4B}"/>
    <cellStyle name="Comma 6 2 3 7" xfId="46574" xr:uid="{7D40572F-220E-4DA2-BB66-4DBDCEB4D136}"/>
    <cellStyle name="Comma 6 2 4" xfId="36440" xr:uid="{3562940A-F6DC-4DB8-B8AC-259971D72089}"/>
    <cellStyle name="Comma 6 2 4 2" xfId="44652" xr:uid="{60523723-DEA6-4882-9DA3-7C6257B17704}"/>
    <cellStyle name="Comma 6 2 4 3" xfId="40547" xr:uid="{0A9E0540-0E3C-4971-841A-35DAB25F31DF}"/>
    <cellStyle name="Comma 6 2 4 4" xfId="46805" xr:uid="{B866D65F-50A8-4DF1-AEED-32F98B4284AE}"/>
    <cellStyle name="Comma 6 2 5" xfId="37466" xr:uid="{575FB6A4-0FD3-43F4-90DB-2616B99E7934}"/>
    <cellStyle name="Comma 6 2 5 2" xfId="45678" xr:uid="{2E8FFBFB-F67E-43CF-8A23-3984D3038D47}"/>
    <cellStyle name="Comma 6 2 5 3" xfId="41573" xr:uid="{A895A2A4-1F21-4A2F-993D-8349668B24DC}"/>
    <cellStyle name="Comma 6 2 5 4" xfId="46956" xr:uid="{E0BE4A7F-4B55-4077-8014-587D7F5E2337}"/>
    <cellStyle name="Comma 6 2 6" xfId="35413" xr:uid="{93DD9CED-3383-494E-86C1-99C8EE43CD20}"/>
    <cellStyle name="Comma 6 2 6 2" xfId="43625" xr:uid="{F8D67EEC-42AE-46BD-A1DF-A138A0764F7A}"/>
    <cellStyle name="Comma 6 2 6 3" xfId="39520" xr:uid="{8CE9FE38-4D02-485C-AA94-37E7D318438B}"/>
    <cellStyle name="Comma 6 2 6 4" xfId="46654" xr:uid="{EE47712F-99B4-47BD-9FB4-E33C711F18AC}"/>
    <cellStyle name="Comma 6 2 7" xfId="42599" xr:uid="{0A79B8D6-B96E-4FDD-8C9A-3759E491FB53}"/>
    <cellStyle name="Comma 6 2 8" xfId="38494" xr:uid="{74534C39-A30D-478C-9F3B-12E351391F13}"/>
    <cellStyle name="Comma 6 2 9" xfId="46502" xr:uid="{EE2EB973-A40F-44A2-BBEC-589F6F9AFE7D}"/>
    <cellStyle name="Comma 6 3" xfId="34424" xr:uid="{49799D78-9129-4F24-90D8-AB321818120E}"/>
    <cellStyle name="Comma 6 3 2" xfId="34667" xr:uid="{DBE0AACC-1631-40AE-9FF8-5FE45F5ECFF1}"/>
    <cellStyle name="Comma 6 3 2 2" xfId="35150" xr:uid="{615DB09E-3945-45A8-8AF7-E9EE1CD869A8}"/>
    <cellStyle name="Comma 6 3 2 2 2" xfId="37204" xr:uid="{249F2146-E02D-47CB-863C-CCA9CD6CD78D}"/>
    <cellStyle name="Comma 6 3 2 2 2 2" xfId="45416" xr:uid="{267985F7-E0B9-46AA-9C9D-8679A9BB5315}"/>
    <cellStyle name="Comma 6 3 2 2 2 3" xfId="41311" xr:uid="{A1F80B16-80EC-4A48-AAD6-E20CD01215D5}"/>
    <cellStyle name="Comma 6 3 2 2 2 4" xfId="46923" xr:uid="{5D8F562D-0536-401A-AC1D-5B9D2F11BD9C}"/>
    <cellStyle name="Comma 6 3 2 2 3" xfId="38230" xr:uid="{8ACA31AB-4D52-4F8E-97EF-4954410C057D}"/>
    <cellStyle name="Comma 6 3 2 2 3 2" xfId="46442" xr:uid="{C7B4B5BD-7605-4AF0-9A57-B2B8AB1008C5}"/>
    <cellStyle name="Comma 6 3 2 2 3 3" xfId="42337" xr:uid="{A36C54CB-3230-483C-B107-F60B35CAD5C0}"/>
    <cellStyle name="Comma 6 3 2 2 3 4" xfId="47074" xr:uid="{9A0FCDD0-6D83-4476-97BF-7D757D753792}"/>
    <cellStyle name="Comma 6 3 2 2 4" xfId="36177" xr:uid="{AB5073A3-4C11-45D7-BA38-05C7257B2B6B}"/>
    <cellStyle name="Comma 6 3 2 2 4 2" xfId="44389" xr:uid="{A85D66B3-FF1A-4301-B9D0-7F59F050D786}"/>
    <cellStyle name="Comma 6 3 2 2 4 3" xfId="40284" xr:uid="{7492CA3C-F180-4CCE-8687-DD33A272F1E8}"/>
    <cellStyle name="Comma 6 3 2 2 4 4" xfId="46772" xr:uid="{6384E352-13A4-4200-9533-ADC35425F04A}"/>
    <cellStyle name="Comma 6 3 2 2 5" xfId="43363" xr:uid="{CFF84A6B-0EC6-4A0F-8990-AAB9EFA4CD92}"/>
    <cellStyle name="Comma 6 3 2 2 6" xfId="39258" xr:uid="{0B083926-EFB8-42B7-AE5E-EDA2D7F0FB70}"/>
    <cellStyle name="Comma 6 3 2 2 7" xfId="46620" xr:uid="{5828C9A7-58E0-4FA2-B252-8F005CF9D6DC}"/>
    <cellStyle name="Comma 6 3 2 3" xfId="36723" xr:uid="{2C77B68D-60FE-4D43-9A96-0471FD4F1CFE}"/>
    <cellStyle name="Comma 6 3 2 3 2" xfId="44935" xr:uid="{B0BB450F-CB82-4655-8F4C-3E2CBD5265BB}"/>
    <cellStyle name="Comma 6 3 2 3 3" xfId="40830" xr:uid="{5600D1E2-C1F1-4AC7-954B-56C8FCBCE0DB}"/>
    <cellStyle name="Comma 6 3 2 3 4" xfId="46851" xr:uid="{506DC25E-FF9C-4A86-BD5C-06125815B4D9}"/>
    <cellStyle name="Comma 6 3 2 4" xfId="37749" xr:uid="{33CCB6F4-65D2-4099-B125-7A3EBACCB2A3}"/>
    <cellStyle name="Comma 6 3 2 4 2" xfId="45961" xr:uid="{646FFFA5-3205-48AA-BA88-71857549DCDE}"/>
    <cellStyle name="Comma 6 3 2 4 3" xfId="41856" xr:uid="{CAD09F12-CCED-48F0-B9F5-41ED32181C64}"/>
    <cellStyle name="Comma 6 3 2 4 4" xfId="47002" xr:uid="{EDE5425B-363F-4DFD-93F7-6661CFF17910}"/>
    <cellStyle name="Comma 6 3 2 5" xfId="35696" xr:uid="{2126173D-9E89-428A-A2D5-C3F9426E2668}"/>
    <cellStyle name="Comma 6 3 2 5 2" xfId="43908" xr:uid="{D5170958-AEFD-42F3-B432-D3BD3818A134}"/>
    <cellStyle name="Comma 6 3 2 5 3" xfId="39803" xr:uid="{961F145F-703F-4560-ABE1-3FDF7A93ECC1}"/>
    <cellStyle name="Comma 6 3 2 5 4" xfId="46700" xr:uid="{406AA89A-8B43-404A-86DF-61A13DE47985}"/>
    <cellStyle name="Comma 6 3 2 6" xfId="42882" xr:uid="{2A4C9CD2-CEA3-4DDF-A168-ED9E6C2B9249}"/>
    <cellStyle name="Comma 6 3 2 7" xfId="38777" xr:uid="{E9421683-083C-4290-B861-A9A38E47CA0A}"/>
    <cellStyle name="Comma 6 3 2 8" xfId="46548" xr:uid="{CF94D003-B95C-4A91-8A22-0029F3D8F055}"/>
    <cellStyle name="Comma 6 3 3" xfId="34908" xr:uid="{ABD48A46-ADB3-49FF-90D9-7E96C811138E}"/>
    <cellStyle name="Comma 6 3 3 2" xfId="36962" xr:uid="{E1AD09F2-40B9-42C8-B961-D4CCA22AD955}"/>
    <cellStyle name="Comma 6 3 3 2 2" xfId="45174" xr:uid="{3443D871-3C24-45F6-B95E-52473BFBA8FD}"/>
    <cellStyle name="Comma 6 3 3 2 3" xfId="41069" xr:uid="{F299B630-0709-4FA8-AE2E-1EF0BD5C4593}"/>
    <cellStyle name="Comma 6 3 3 2 4" xfId="46886" xr:uid="{74C4E6A6-A6F5-4982-ADAB-BA000CB93C94}"/>
    <cellStyle name="Comma 6 3 3 3" xfId="37988" xr:uid="{1711B268-EA0D-472B-8B38-7B8E42770FDD}"/>
    <cellStyle name="Comma 6 3 3 3 2" xfId="46200" xr:uid="{AAB1FB3B-D7DE-435F-B269-0C963FDB4A3B}"/>
    <cellStyle name="Comma 6 3 3 3 3" xfId="42095" xr:uid="{1BF8E2D4-4A01-4A4C-88BA-7D06A7522FEB}"/>
    <cellStyle name="Comma 6 3 3 3 4" xfId="47037" xr:uid="{CC6D77B4-6DE6-442E-AB70-D488A0C362A3}"/>
    <cellStyle name="Comma 6 3 3 4" xfId="35935" xr:uid="{9AB43FDD-A38E-4F09-A33B-AD617D3DC0A8}"/>
    <cellStyle name="Comma 6 3 3 4 2" xfId="44147" xr:uid="{E5ADCA73-5716-4938-8A0E-5DE77E7CEC5D}"/>
    <cellStyle name="Comma 6 3 3 4 3" xfId="40042" xr:uid="{0AFF4EA3-8BFC-404A-B942-0CC08DF08837}"/>
    <cellStyle name="Comma 6 3 3 4 4" xfId="46735" xr:uid="{858CACFE-2A7F-4A7C-BE09-F82DDC6444D6}"/>
    <cellStyle name="Comma 6 3 3 5" xfId="43121" xr:uid="{DD20F7AC-5B44-4593-9E22-9C888EFEA205}"/>
    <cellStyle name="Comma 6 3 3 6" xfId="39016" xr:uid="{52BBA932-E2E6-405C-80FC-93287969AE8E}"/>
    <cellStyle name="Comma 6 3 3 7" xfId="46583" xr:uid="{59405E64-7651-4E67-8B96-359403D8865E}"/>
    <cellStyle name="Comma 6 3 4" xfId="36481" xr:uid="{C4565E11-62E0-4112-BF8E-02B8D7E7DB9B}"/>
    <cellStyle name="Comma 6 3 4 2" xfId="44693" xr:uid="{7D6E421A-CB9B-4DAE-BAAD-A29FBD982AEF}"/>
    <cellStyle name="Comma 6 3 4 3" xfId="40588" xr:uid="{F3590A41-9FD2-4564-9872-A3DDF71AE391}"/>
    <cellStyle name="Comma 6 3 4 4" xfId="46814" xr:uid="{A6CF1BBA-4589-472B-9845-4877ED7D82D0}"/>
    <cellStyle name="Comma 6 3 5" xfId="37507" xr:uid="{6B3147EF-B8AE-404F-B810-8A1BF43CA1F0}"/>
    <cellStyle name="Comma 6 3 5 2" xfId="45719" xr:uid="{F9FC506B-0CC7-44BB-B802-DEBD9DC55862}"/>
    <cellStyle name="Comma 6 3 5 3" xfId="41614" xr:uid="{9DB297AC-C5D5-4D83-BC84-C1B22608F078}"/>
    <cellStyle name="Comma 6 3 5 4" xfId="46965" xr:uid="{AB0D06DD-BDBA-42EE-AA77-E354766C1EA5}"/>
    <cellStyle name="Comma 6 3 6" xfId="35454" xr:uid="{0EFB7D63-B4CE-4AE2-AD8D-284710828630}"/>
    <cellStyle name="Comma 6 3 6 2" xfId="43666" xr:uid="{59CF6E7D-F407-4D2E-A883-59543403F296}"/>
    <cellStyle name="Comma 6 3 6 3" xfId="39561" xr:uid="{F92B467E-E6F7-45ED-ABD8-04FDB7403882}"/>
    <cellStyle name="Comma 6 3 6 4" xfId="46663" xr:uid="{8993F04E-E163-4FE4-934F-3157E813CF01}"/>
    <cellStyle name="Comma 6 3 7" xfId="42640" xr:uid="{D8BEB8C2-BC58-45F6-AC1D-04CECCF69584}"/>
    <cellStyle name="Comma 6 3 8" xfId="38535" xr:uid="{1DC43C48-B243-49C8-8BFF-5CDAAF2D3F87}"/>
    <cellStyle name="Comma 6 3 9" xfId="46511" xr:uid="{A6A40E54-1A32-4076-B73B-13CFEE307DAC}"/>
    <cellStyle name="Comma 6 4" xfId="34585" xr:uid="{C0A2D581-0E67-475B-B752-9D52A8D43924}"/>
    <cellStyle name="Comma 6 4 2" xfId="35068" xr:uid="{9C1BDB7B-FD68-4E87-BC05-4856ABC49B08}"/>
    <cellStyle name="Comma 6 4 2 2" xfId="37122" xr:uid="{CFA2A843-E4C9-47EF-B337-69A1A4FE4B8B}"/>
    <cellStyle name="Comma 6 4 2 2 2" xfId="45334" xr:uid="{043924F8-3CBA-495F-A0EF-32AB76BF6614}"/>
    <cellStyle name="Comma 6 4 2 2 3" xfId="41229" xr:uid="{73D38F1D-A461-4960-8F96-4A6F1CFD0F7D}"/>
    <cellStyle name="Comma 6 4 2 2 4" xfId="46905" xr:uid="{FB62F5DF-F841-4B0A-B95B-274058A9E167}"/>
    <cellStyle name="Comma 6 4 2 3" xfId="38148" xr:uid="{4E0D628F-F6FA-400A-B8BD-24DBAD06DD12}"/>
    <cellStyle name="Comma 6 4 2 3 2" xfId="46360" xr:uid="{C29F07CC-E5F7-46CF-B768-896F7A14EB76}"/>
    <cellStyle name="Comma 6 4 2 3 3" xfId="42255" xr:uid="{1F4A0282-D5BE-4D8C-8D3E-FF9C694E57AE}"/>
    <cellStyle name="Comma 6 4 2 3 4" xfId="47056" xr:uid="{1272220A-36F0-4FEE-B37B-5AE557652E8A}"/>
    <cellStyle name="Comma 6 4 2 4" xfId="36095" xr:uid="{DF758D81-8FA0-4199-838D-D3833F6CA5F2}"/>
    <cellStyle name="Comma 6 4 2 4 2" xfId="44307" xr:uid="{33845884-2F42-4D2B-BAB2-DC9DDB6B64EC}"/>
    <cellStyle name="Comma 6 4 2 4 3" xfId="40202" xr:uid="{A696CC0F-AAD9-446B-B13F-ECCB3D24F6A7}"/>
    <cellStyle name="Comma 6 4 2 4 4" xfId="46754" xr:uid="{99EF190A-8963-46EE-A6C7-1411A1FB2F61}"/>
    <cellStyle name="Comma 6 4 2 5" xfId="43281" xr:uid="{0A71C76D-2AD3-43BC-8251-A446EA3098DF}"/>
    <cellStyle name="Comma 6 4 2 6" xfId="39176" xr:uid="{237B129F-FE37-43BA-BC79-3DA41A064540}"/>
    <cellStyle name="Comma 6 4 2 7" xfId="46602" xr:uid="{34C31A09-4730-47EF-84AC-CA6739418B44}"/>
    <cellStyle name="Comma 6 4 3" xfId="36641" xr:uid="{D567FB1C-5D03-4DD0-BDD8-04A018C0915F}"/>
    <cellStyle name="Comma 6 4 3 2" xfId="44853" xr:uid="{9BFC9517-B1B6-40FF-9B5F-795685C38B13}"/>
    <cellStyle name="Comma 6 4 3 3" xfId="40748" xr:uid="{58EDB910-5C07-4D1A-A457-4BAC207837B1}"/>
    <cellStyle name="Comma 6 4 3 4" xfId="46833" xr:uid="{A9F3DD64-DDB1-4FC8-AC87-996E32BAC364}"/>
    <cellStyle name="Comma 6 4 4" xfId="37667" xr:uid="{FF0BC718-93FE-42E3-86BD-A1E325459523}"/>
    <cellStyle name="Comma 6 4 4 2" xfId="45879" xr:uid="{8123F251-7646-43A2-B3A2-64ADE7C21359}"/>
    <cellStyle name="Comma 6 4 4 3" xfId="41774" xr:uid="{E76F5897-034A-42CA-8B62-710AA35B904A}"/>
    <cellStyle name="Comma 6 4 4 4" xfId="46984" xr:uid="{64916669-3E6F-4074-A9D4-BD622692C822}"/>
    <cellStyle name="Comma 6 4 5" xfId="35614" xr:uid="{9764D0AA-7FB7-4CC8-A33B-0F0291A26713}"/>
    <cellStyle name="Comma 6 4 5 2" xfId="43826" xr:uid="{57490D28-7C18-4694-9302-9D9B0030FF4F}"/>
    <cellStyle name="Comma 6 4 5 3" xfId="39721" xr:uid="{3F56CCED-D5A2-4FF6-BB34-291F8540BE02}"/>
    <cellStyle name="Comma 6 4 5 4" xfId="46682" xr:uid="{E6804664-0BE6-4D06-88DB-F8FDEFC9F6FE}"/>
    <cellStyle name="Comma 6 4 6" xfId="42800" xr:uid="{3E218776-2186-44F6-BC80-89E5F970A5C7}"/>
    <cellStyle name="Comma 6 4 7" xfId="38695" xr:uid="{4A9FFF21-2748-4C84-A049-EC93899872CF}"/>
    <cellStyle name="Comma 6 4 8" xfId="46530" xr:uid="{5581D7E3-72A5-460E-803E-4FD31B6DE2DE}"/>
    <cellStyle name="Comma 6 5" xfId="34826" xr:uid="{89F6FD9D-2239-4D53-B773-EB76ECEB76CC}"/>
    <cellStyle name="Comma 6 5 2" xfId="36880" xr:uid="{CA98640D-716C-4F82-8FA7-271917C23B9B}"/>
    <cellStyle name="Comma 6 5 2 2" xfId="45092" xr:uid="{BFB09282-5F19-42E9-84BC-093996BFD8E4}"/>
    <cellStyle name="Comma 6 5 2 3" xfId="40987" xr:uid="{3E19DC36-94A6-4044-AC6C-F22666C3F7B0}"/>
    <cellStyle name="Comma 6 5 2 4" xfId="46868" xr:uid="{1D7D5A1A-E2AA-4907-9C4A-69E4A3A8FBD4}"/>
    <cellStyle name="Comma 6 5 3" xfId="37906" xr:uid="{AF6FDF6F-6451-41DE-953F-EABF2D681724}"/>
    <cellStyle name="Comma 6 5 3 2" xfId="46118" xr:uid="{9116B964-BAC3-4EBC-9AF9-D9FE721DD238}"/>
    <cellStyle name="Comma 6 5 3 3" xfId="42013" xr:uid="{E6DBE110-89FC-41FC-82C8-2D6D758F4750}"/>
    <cellStyle name="Comma 6 5 3 4" xfId="47019" xr:uid="{9C673714-3C5F-408B-99E2-4C6A622E8A3E}"/>
    <cellStyle name="Comma 6 5 4" xfId="35853" xr:uid="{2FEAB1DA-A9CF-4095-9E82-1D359CBD8322}"/>
    <cellStyle name="Comma 6 5 4 2" xfId="44065" xr:uid="{7A3A6891-AE6E-40C2-82C5-356861838B5B}"/>
    <cellStyle name="Comma 6 5 4 3" xfId="39960" xr:uid="{120D177C-2D8A-4876-BCD3-63C2EA29BE5D}"/>
    <cellStyle name="Comma 6 5 4 4" xfId="46717" xr:uid="{DCBE3AC3-4DBF-4DF5-9320-695E3633F860}"/>
    <cellStyle name="Comma 6 5 5" xfId="43039" xr:uid="{43B7276D-08EA-4F57-904E-7BD0076FE1BA}"/>
    <cellStyle name="Comma 6 5 6" xfId="38934" xr:uid="{1E2DCB8F-7F73-4D43-9AB7-75AE9BF82729}"/>
    <cellStyle name="Comma 6 5 7" xfId="46565" xr:uid="{2342C2E0-81BA-4C9C-9A40-8435F1956EF5}"/>
    <cellStyle name="Comma 6 6" xfId="36399" xr:uid="{87647942-BD9D-4C6D-A230-EFEC7DFEADC3}"/>
    <cellStyle name="Comma 6 6 2" xfId="44611" xr:uid="{2A5F6E6B-BE5C-4BB5-91FA-A7EDDE66EA6F}"/>
    <cellStyle name="Comma 6 6 3" xfId="40506" xr:uid="{706A4C04-0545-4EDC-8656-195533710D3A}"/>
    <cellStyle name="Comma 6 6 4" xfId="46796" xr:uid="{20E5A18F-B3F9-419C-81DA-3A8413C36B6B}"/>
    <cellStyle name="Comma 6 7" xfId="37425" xr:uid="{A61F9D94-7A66-4F03-86FB-F6163BC7078C}"/>
    <cellStyle name="Comma 6 7 2" xfId="45637" xr:uid="{A5304AFD-697B-432A-B4D5-AA883665E923}"/>
    <cellStyle name="Comma 6 7 3" xfId="41532" xr:uid="{023210EC-B1FE-44DC-B839-C838A1F6E864}"/>
    <cellStyle name="Comma 6 7 4" xfId="46947" xr:uid="{45242A5D-BFF3-4299-96C2-D158BBD0BA67}"/>
    <cellStyle name="Comma 6 8" xfId="35372" xr:uid="{C1188B79-7EB1-4B12-9B11-3A844C216EB2}"/>
    <cellStyle name="Comma 6 8 2" xfId="43584" xr:uid="{3FB75FC2-1CB2-4DCA-9C89-71EAE5E9B604}"/>
    <cellStyle name="Comma 6 8 3" xfId="39479" xr:uid="{5CDABDF9-37DF-49DC-BF59-410C9E8F8485}"/>
    <cellStyle name="Comma 6 8 4" xfId="46645" xr:uid="{8243E44A-ED14-45D6-B3F6-DF3998316E69}"/>
    <cellStyle name="Comma 6 9" xfId="42558" xr:uid="{E39C7E93-17BC-40D4-8A64-158EAEE6A8BF}"/>
    <cellStyle name="Comma 7" xfId="34337" xr:uid="{EF0BAD9C-241B-4FBF-87DC-C4B607CB9747}"/>
    <cellStyle name="Comma 7 10" xfId="38450" xr:uid="{BC11017A-2D97-4060-81EF-532B15E3F98F}"/>
    <cellStyle name="Comma 7 11" xfId="46490" xr:uid="{545E4225-06D7-46C3-8F3F-61642C22D424}"/>
    <cellStyle name="Comma 7 2" xfId="34380" xr:uid="{2B5C39EA-EC4E-4905-9D4E-C669A5BECDAB}"/>
    <cellStyle name="Comma 7 2 2" xfId="34623" xr:uid="{4C04E86F-776D-483F-B118-A894C9EA2397}"/>
    <cellStyle name="Comma 7 2 2 2" xfId="35106" xr:uid="{C33592E0-0BD9-47A5-A630-F2A7337FBCC1}"/>
    <cellStyle name="Comma 7 2 2 2 2" xfId="37160" xr:uid="{ED93A287-9F20-4991-B4CE-8D126938C881}"/>
    <cellStyle name="Comma 7 2 2 2 2 2" xfId="45372" xr:uid="{C59B1625-C79E-47A4-8A15-3D902FFCB89D}"/>
    <cellStyle name="Comma 7 2 2 2 2 3" xfId="41267" xr:uid="{5272A209-3586-4A32-99B5-14C462CCBA7F}"/>
    <cellStyle name="Comma 7 2 2 2 2 4" xfId="46912" xr:uid="{9DA793EA-F1B2-42F1-B519-07E526E05DA3}"/>
    <cellStyle name="Comma 7 2 2 2 3" xfId="38186" xr:uid="{760EF810-F1BC-4175-8BFD-A582B9699B44}"/>
    <cellStyle name="Comma 7 2 2 2 3 2" xfId="46398" xr:uid="{90572E09-A80D-42F8-A9D3-9B742A1D8F67}"/>
    <cellStyle name="Comma 7 2 2 2 3 3" xfId="42293" xr:uid="{EBDB74D9-43BF-41A6-8719-2542FF6AA466}"/>
    <cellStyle name="Comma 7 2 2 2 3 4" xfId="47063" xr:uid="{DEEFE346-7D5E-4D99-A243-B78AFFF8FD34}"/>
    <cellStyle name="Comma 7 2 2 2 4" xfId="36133" xr:uid="{9DC4DB6F-2454-417A-AC60-940FF3C0AFE7}"/>
    <cellStyle name="Comma 7 2 2 2 4 2" xfId="44345" xr:uid="{A094403E-6CCF-4CE8-9B85-123A9E088804}"/>
    <cellStyle name="Comma 7 2 2 2 4 3" xfId="40240" xr:uid="{1767ECEF-DE45-4BA4-BD34-3E1FF3438459}"/>
    <cellStyle name="Comma 7 2 2 2 4 4" xfId="46761" xr:uid="{D061787A-9851-4ED5-999B-EA8F0E68F8A1}"/>
    <cellStyle name="Comma 7 2 2 2 5" xfId="43319" xr:uid="{835D9CB7-D5FD-40FA-AFFA-A9AB8672923D}"/>
    <cellStyle name="Comma 7 2 2 2 6" xfId="39214" xr:uid="{7CB63B22-676D-451D-8894-355BD5E93BC9}"/>
    <cellStyle name="Comma 7 2 2 2 7" xfId="46609" xr:uid="{9B7A9470-2FC1-49B2-8735-4110F7B3A715}"/>
    <cellStyle name="Comma 7 2 2 3" xfId="36679" xr:uid="{2E472629-4E58-4E34-A777-04ECCA623C29}"/>
    <cellStyle name="Comma 7 2 2 3 2" xfId="44891" xr:uid="{7E150A60-A72B-49CD-9F14-DB560099F7C7}"/>
    <cellStyle name="Comma 7 2 2 3 3" xfId="40786" xr:uid="{AC9AD462-C3FD-4515-9C68-E74405C7B5A7}"/>
    <cellStyle name="Comma 7 2 2 3 4" xfId="46840" xr:uid="{002A246A-7114-4F4B-90D8-2FD816ED990C}"/>
    <cellStyle name="Comma 7 2 2 4" xfId="37705" xr:uid="{22354568-5A55-4CD3-9C3E-A1244F4791EB}"/>
    <cellStyle name="Comma 7 2 2 4 2" xfId="45917" xr:uid="{E84C823D-7B22-44D1-9BDD-7F8B47ACD9B4}"/>
    <cellStyle name="Comma 7 2 2 4 3" xfId="41812" xr:uid="{DA7F69A1-4ABB-4DCB-A423-08E2CDC1034D}"/>
    <cellStyle name="Comma 7 2 2 4 4" xfId="46991" xr:uid="{75472753-A467-4F65-B82E-D707EB1FD229}"/>
    <cellStyle name="Comma 7 2 2 5" xfId="35652" xr:uid="{8C1EC93B-0F05-41F6-A4E3-BE997995E85A}"/>
    <cellStyle name="Comma 7 2 2 5 2" xfId="43864" xr:uid="{E73812AE-C8B0-4E45-80AC-BFB8E8253A71}"/>
    <cellStyle name="Comma 7 2 2 5 3" xfId="39759" xr:uid="{37B9C75A-7FA6-4C74-BEBD-C4695D8D4EEB}"/>
    <cellStyle name="Comma 7 2 2 5 4" xfId="46689" xr:uid="{1ED38692-6C0C-44C6-A500-58BAB380A87E}"/>
    <cellStyle name="Comma 7 2 2 6" xfId="42838" xr:uid="{5418AD28-8B9F-44E3-B645-B9A77E00BAE2}"/>
    <cellStyle name="Comma 7 2 2 7" xfId="38733" xr:uid="{CFF2A4D2-9510-437F-A9AF-169E87A704E9}"/>
    <cellStyle name="Comma 7 2 2 8" xfId="46537" xr:uid="{89418674-FC3C-41C2-9A5F-D3DF73A38F11}"/>
    <cellStyle name="Comma 7 2 3" xfId="34864" xr:uid="{E7FB5749-A3ED-4774-BF39-55BDE9E79AF8}"/>
    <cellStyle name="Comma 7 2 3 2" xfId="36918" xr:uid="{4FB01AD1-2FE3-4223-934D-4E1006F91056}"/>
    <cellStyle name="Comma 7 2 3 2 2" xfId="45130" xr:uid="{54638BA6-4250-40CC-9CF1-12697D515234}"/>
    <cellStyle name="Comma 7 2 3 2 3" xfId="41025" xr:uid="{0A40D0C0-D2A5-46C1-BFFB-74326EBB87F7}"/>
    <cellStyle name="Comma 7 2 3 2 4" xfId="46875" xr:uid="{D3197203-8326-4F7C-93CB-03B8BF57D76A}"/>
    <cellStyle name="Comma 7 2 3 3" xfId="37944" xr:uid="{80CF2D1F-57D8-4FF6-9B30-3F79C12A800F}"/>
    <cellStyle name="Comma 7 2 3 3 2" xfId="46156" xr:uid="{38504D8A-B411-428A-BD3E-67086301707F}"/>
    <cellStyle name="Comma 7 2 3 3 3" xfId="42051" xr:uid="{6DA94E2B-CE80-4B3C-A1A7-06BBBEBEE98D}"/>
    <cellStyle name="Comma 7 2 3 3 4" xfId="47026" xr:uid="{DC17E762-B226-463C-91F5-64C10ED06BB3}"/>
    <cellStyle name="Comma 7 2 3 4" xfId="35891" xr:uid="{4A7FFD67-E6E2-4FC5-9434-FB1B7D74D98F}"/>
    <cellStyle name="Comma 7 2 3 4 2" xfId="44103" xr:uid="{637F8F42-D0E7-4823-93D5-CDFC71587197}"/>
    <cellStyle name="Comma 7 2 3 4 3" xfId="39998" xr:uid="{09849E65-7743-45E4-AD7B-5B1CB6A9B6F8}"/>
    <cellStyle name="Comma 7 2 3 4 4" xfId="46724" xr:uid="{345394EB-C652-4C15-A186-6E914435DCBB}"/>
    <cellStyle name="Comma 7 2 3 5" xfId="43077" xr:uid="{6BA70437-9EC9-4BE2-BD7D-B9587D98611B}"/>
    <cellStyle name="Comma 7 2 3 6" xfId="38972" xr:uid="{8523846C-4A48-4F1E-8606-3A59818B1087}"/>
    <cellStyle name="Comma 7 2 3 7" xfId="46572" xr:uid="{DC36D8C3-33F5-445F-8D6B-26FA035C569D}"/>
    <cellStyle name="Comma 7 2 4" xfId="36437" xr:uid="{6DC6836C-232B-44B1-97F8-C5A7CFE7C33F}"/>
    <cellStyle name="Comma 7 2 4 2" xfId="44649" xr:uid="{3043ABCB-3C59-4D53-A06B-217368735FD6}"/>
    <cellStyle name="Comma 7 2 4 3" xfId="40544" xr:uid="{4EA3AEAD-1C10-404C-B858-F721294A010C}"/>
    <cellStyle name="Comma 7 2 4 4" xfId="46803" xr:uid="{0BDF4E19-861C-4670-BF69-5351584A4D23}"/>
    <cellStyle name="Comma 7 2 5" xfId="37463" xr:uid="{DE060CCD-C580-45D8-B105-FC284E1F0852}"/>
    <cellStyle name="Comma 7 2 5 2" xfId="45675" xr:uid="{E1681B8F-BB61-4987-9D46-918790E56DF1}"/>
    <cellStyle name="Comma 7 2 5 3" xfId="41570" xr:uid="{2877FD38-D9B8-4299-8DE4-912A18FDF5D0}"/>
    <cellStyle name="Comma 7 2 5 4" xfId="46954" xr:uid="{E42F0149-5DF8-45AF-B4EE-20EAF3B871B2}"/>
    <cellStyle name="Comma 7 2 6" xfId="35410" xr:uid="{C5880CFE-FC8C-4552-B9AB-467A3F4671DC}"/>
    <cellStyle name="Comma 7 2 6 2" xfId="43622" xr:uid="{BD2080E2-37FC-48C2-A2FE-D23DF865C0F4}"/>
    <cellStyle name="Comma 7 2 6 3" xfId="39517" xr:uid="{4E20C0AA-547F-4ACC-980C-95B4909F5B9F}"/>
    <cellStyle name="Comma 7 2 6 4" xfId="46652" xr:uid="{3820EE49-7B0D-4C2B-84AE-B0A08BCC06BF}"/>
    <cellStyle name="Comma 7 2 7" xfId="42596" xr:uid="{80758041-43F5-42CC-BFB1-E75FCE599C7D}"/>
    <cellStyle name="Comma 7 2 8" xfId="38491" xr:uid="{F7CD9B19-8C20-4A99-B9B3-E175B8D56AE1}"/>
    <cellStyle name="Comma 7 2 9" xfId="46500" xr:uid="{0A8A0698-E7FD-4514-8C1A-93A70495FAB0}"/>
    <cellStyle name="Comma 7 3" xfId="34421" xr:uid="{218C69B4-F496-4FDF-AA8F-8D1032F549D7}"/>
    <cellStyle name="Comma 7 3 2" xfId="34664" xr:uid="{A73FE4A5-8AA9-4905-95EF-ACF66AAC2BFB}"/>
    <cellStyle name="Comma 7 3 2 2" xfId="35147" xr:uid="{4FCC52BF-F1D7-4002-B2FA-EF3FCA414235}"/>
    <cellStyle name="Comma 7 3 2 2 2" xfId="37201" xr:uid="{BC0D2422-FB89-4D61-9782-813FE237259C}"/>
    <cellStyle name="Comma 7 3 2 2 2 2" xfId="45413" xr:uid="{21DD6B27-7FDE-4B03-BD0B-3B2C1F4DA3A1}"/>
    <cellStyle name="Comma 7 3 2 2 2 3" xfId="41308" xr:uid="{D08C16EA-D774-497F-BF1F-58D4CE41686A}"/>
    <cellStyle name="Comma 7 3 2 2 2 4" xfId="46921" xr:uid="{7C2FB50C-696F-40AE-B8BB-A9173BC7A57A}"/>
    <cellStyle name="Comma 7 3 2 2 3" xfId="38227" xr:uid="{2CB80AB9-B619-4D70-B9A3-74751FC68EED}"/>
    <cellStyle name="Comma 7 3 2 2 3 2" xfId="46439" xr:uid="{95EA91EB-4F40-4C43-AEF4-15E052AFD4F2}"/>
    <cellStyle name="Comma 7 3 2 2 3 3" xfId="42334" xr:uid="{60E27319-162C-4894-B66A-C30FE1CBC297}"/>
    <cellStyle name="Comma 7 3 2 2 3 4" xfId="47072" xr:uid="{6D191200-27FD-4876-819F-D624D5E27231}"/>
    <cellStyle name="Comma 7 3 2 2 4" xfId="36174" xr:uid="{EAA854E5-970C-4DFC-B7F6-FAD02292F835}"/>
    <cellStyle name="Comma 7 3 2 2 4 2" xfId="44386" xr:uid="{C0B88DF9-C3F2-48BE-A702-A7E9EB5B946D}"/>
    <cellStyle name="Comma 7 3 2 2 4 3" xfId="40281" xr:uid="{923055AA-E44C-4EA5-BD61-56FEBDB0EFFE}"/>
    <cellStyle name="Comma 7 3 2 2 4 4" xfId="46770" xr:uid="{DD11F85E-D56D-490B-8E57-DB8B29E105E0}"/>
    <cellStyle name="Comma 7 3 2 2 5" xfId="43360" xr:uid="{411DC48B-C5CE-4B77-9F08-D21EA62BA041}"/>
    <cellStyle name="Comma 7 3 2 2 6" xfId="39255" xr:uid="{6D9C9772-6160-4033-B5E3-5311E2FAD438}"/>
    <cellStyle name="Comma 7 3 2 2 7" xfId="46618" xr:uid="{F85048B8-05E8-4662-843F-3CA15DA2EA82}"/>
    <cellStyle name="Comma 7 3 2 3" xfId="36720" xr:uid="{11C3E7A2-AF53-452A-8C50-8B102E419F9C}"/>
    <cellStyle name="Comma 7 3 2 3 2" xfId="44932" xr:uid="{459A9F28-7AA4-4321-B54B-4F9B150A6CF3}"/>
    <cellStyle name="Comma 7 3 2 3 3" xfId="40827" xr:uid="{00DEE548-00A3-4284-8D15-262D408DB81C}"/>
    <cellStyle name="Comma 7 3 2 3 4" xfId="46849" xr:uid="{161176B8-6621-4559-A0C7-B6534C213DB1}"/>
    <cellStyle name="Comma 7 3 2 4" xfId="37746" xr:uid="{A6B17F7A-EBE6-4779-82E0-037B39097514}"/>
    <cellStyle name="Comma 7 3 2 4 2" xfId="45958" xr:uid="{7FD5D9FA-32A0-417F-8740-D338E2683C76}"/>
    <cellStyle name="Comma 7 3 2 4 3" xfId="41853" xr:uid="{93029F54-C577-44CC-AC5E-F56C2642B26C}"/>
    <cellStyle name="Comma 7 3 2 4 4" xfId="47000" xr:uid="{B9D13E80-9889-4502-925E-11DA299D300F}"/>
    <cellStyle name="Comma 7 3 2 5" xfId="35693" xr:uid="{2F105B94-6B49-4271-BE76-E1B05368CBD6}"/>
    <cellStyle name="Comma 7 3 2 5 2" xfId="43905" xr:uid="{7B522597-2978-4A27-BAA0-88587B707B6B}"/>
    <cellStyle name="Comma 7 3 2 5 3" xfId="39800" xr:uid="{E2D60FEA-16A5-487D-B7CE-B193637EABAC}"/>
    <cellStyle name="Comma 7 3 2 5 4" xfId="46698" xr:uid="{C3A31453-A42B-401D-8F0B-FE76BA8D2656}"/>
    <cellStyle name="Comma 7 3 2 6" xfId="42879" xr:uid="{34923E0E-3D9F-4AD1-BA27-3C97F9FC746F}"/>
    <cellStyle name="Comma 7 3 2 7" xfId="38774" xr:uid="{A98F47C5-2768-4A16-9011-3F3E2D2B28AC}"/>
    <cellStyle name="Comma 7 3 2 8" xfId="46546" xr:uid="{3E0EE675-CE09-4F30-BF10-4034DE0FBA5B}"/>
    <cellStyle name="Comma 7 3 3" xfId="34905" xr:uid="{F97657EE-5F7A-4079-8B83-395A16EA7094}"/>
    <cellStyle name="Comma 7 3 3 2" xfId="36959" xr:uid="{B4BED51A-36AE-4ACC-82B8-60EFB38E32E9}"/>
    <cellStyle name="Comma 7 3 3 2 2" xfId="45171" xr:uid="{C744CE08-267F-4BD8-B940-CA3E26F316C7}"/>
    <cellStyle name="Comma 7 3 3 2 3" xfId="41066" xr:uid="{22605EE5-8E43-47C0-AD38-464EBA2CE9F6}"/>
    <cellStyle name="Comma 7 3 3 2 4" xfId="46884" xr:uid="{EAF6EDC8-1D2F-409A-A734-44AD23E089A4}"/>
    <cellStyle name="Comma 7 3 3 3" xfId="37985" xr:uid="{BEC8E4E8-55D7-4EFB-8D55-3DD9F5DD51AA}"/>
    <cellStyle name="Comma 7 3 3 3 2" xfId="46197" xr:uid="{3762C0C0-7610-4329-874C-055D3CC48C5C}"/>
    <cellStyle name="Comma 7 3 3 3 3" xfId="42092" xr:uid="{AFD28BE9-CB2B-4165-8C7B-35D68EE11780}"/>
    <cellStyle name="Comma 7 3 3 3 4" xfId="47035" xr:uid="{B0819BD1-68F3-4576-89D1-3DD289C62955}"/>
    <cellStyle name="Comma 7 3 3 4" xfId="35932" xr:uid="{3302D43B-3CED-4154-9C16-943DE749D1B8}"/>
    <cellStyle name="Comma 7 3 3 4 2" xfId="44144" xr:uid="{807F9DAC-580C-4534-9854-5A07F0FF89CA}"/>
    <cellStyle name="Comma 7 3 3 4 3" xfId="40039" xr:uid="{2A14F9B8-8161-430B-8067-8EA79529BFA8}"/>
    <cellStyle name="Comma 7 3 3 4 4" xfId="46733" xr:uid="{2677D17E-115C-4E8B-87DF-3AE42B3EFDBF}"/>
    <cellStyle name="Comma 7 3 3 5" xfId="43118" xr:uid="{719F5C35-D0EE-4B54-A682-06DF6D5C8BE7}"/>
    <cellStyle name="Comma 7 3 3 6" xfId="39013" xr:uid="{6D9FE83A-CD2E-4480-9988-407901729400}"/>
    <cellStyle name="Comma 7 3 3 7" xfId="46581" xr:uid="{86DB9492-E229-4674-A299-6A84563DA384}"/>
    <cellStyle name="Comma 7 3 4" xfId="36478" xr:uid="{B87989A6-D48D-4A99-97A4-756B41444D74}"/>
    <cellStyle name="Comma 7 3 4 2" xfId="44690" xr:uid="{74DF770F-E200-4431-81FE-275CF605FC55}"/>
    <cellStyle name="Comma 7 3 4 3" xfId="40585" xr:uid="{B5B3A4A7-9C2B-4971-9682-06C802E44AC3}"/>
    <cellStyle name="Comma 7 3 4 4" xfId="46812" xr:uid="{930FEC80-D4E3-48A6-893B-F52084D09336}"/>
    <cellStyle name="Comma 7 3 5" xfId="37504" xr:uid="{0FAC179A-EB12-4FFF-BCB7-72E0472C55E9}"/>
    <cellStyle name="Comma 7 3 5 2" xfId="45716" xr:uid="{9144B831-C472-423D-9DDE-5E147CE490C2}"/>
    <cellStyle name="Comma 7 3 5 3" xfId="41611" xr:uid="{C9F848BF-25C2-44DE-BDC3-CDED509D51B8}"/>
    <cellStyle name="Comma 7 3 5 4" xfId="46963" xr:uid="{3C881B30-87C7-4036-B38A-20A48039A233}"/>
    <cellStyle name="Comma 7 3 6" xfId="35451" xr:uid="{F94C7825-9D85-4E23-9B66-F056A84C6914}"/>
    <cellStyle name="Comma 7 3 6 2" xfId="43663" xr:uid="{234F902D-3655-410B-850D-011DA13DD94F}"/>
    <cellStyle name="Comma 7 3 6 3" xfId="39558" xr:uid="{A176FAB6-A401-44F4-9386-9CDA4717E740}"/>
    <cellStyle name="Comma 7 3 6 4" xfId="46661" xr:uid="{E4CAD67D-0A73-4ED3-A4A6-A03725BE79B7}"/>
    <cellStyle name="Comma 7 3 7" xfId="42637" xr:uid="{FB84BEEF-C829-4B7A-BFE5-25258D99C0B7}"/>
    <cellStyle name="Comma 7 3 8" xfId="38532" xr:uid="{BAA17EF6-DDCB-4313-8F4C-4AE1492600EA}"/>
    <cellStyle name="Comma 7 3 9" xfId="46509" xr:uid="{2CF31184-81D0-405C-9CBE-65B11BED4928}"/>
    <cellStyle name="Comma 7 4" xfId="34582" xr:uid="{796EEBC5-AC6F-43EA-BF7F-B433AFDB1000}"/>
    <cellStyle name="Comma 7 4 2" xfId="35065" xr:uid="{F4136983-EC7D-4E9F-87F6-55B314AE31B7}"/>
    <cellStyle name="Comma 7 4 2 2" xfId="37119" xr:uid="{A19D4A83-366B-489D-A565-C36620D0B8C0}"/>
    <cellStyle name="Comma 7 4 2 2 2" xfId="45331" xr:uid="{B52C1A08-93EF-4AB0-BED7-AC5C37B6F184}"/>
    <cellStyle name="Comma 7 4 2 2 3" xfId="41226" xr:uid="{86FC6DEC-94B4-432D-8523-07D196D2A1AE}"/>
    <cellStyle name="Comma 7 4 2 2 4" xfId="46903" xr:uid="{A3AB84D7-0A5E-4956-9EB6-3A44D3551816}"/>
    <cellStyle name="Comma 7 4 2 3" xfId="38145" xr:uid="{871777B6-1D6A-40EE-BDB3-FB0B4367AB3C}"/>
    <cellStyle name="Comma 7 4 2 3 2" xfId="46357" xr:uid="{C0E5342D-1765-4559-A156-9B3196F189CA}"/>
    <cellStyle name="Comma 7 4 2 3 3" xfId="42252" xr:uid="{1053D983-213B-463D-AFB9-3B831D7EF438}"/>
    <cellStyle name="Comma 7 4 2 3 4" xfId="47054" xr:uid="{BBD158FB-1DDB-4CB4-A0D4-DBA9C221D945}"/>
    <cellStyle name="Comma 7 4 2 4" xfId="36092" xr:uid="{6AF6324E-8ED4-41B9-9C3F-F2C1912F2147}"/>
    <cellStyle name="Comma 7 4 2 4 2" xfId="44304" xr:uid="{2C220846-C09E-497B-9454-C920100D6557}"/>
    <cellStyle name="Comma 7 4 2 4 3" xfId="40199" xr:uid="{CA12CE1D-8BB6-493D-81C9-F13F7A413D2B}"/>
    <cellStyle name="Comma 7 4 2 4 4" xfId="46752" xr:uid="{FCBC3C72-FD32-46B6-9A40-49AEC8577F65}"/>
    <cellStyle name="Comma 7 4 2 5" xfId="43278" xr:uid="{6C94ECEA-846E-4BC9-832F-356DE28C2E28}"/>
    <cellStyle name="Comma 7 4 2 6" xfId="39173" xr:uid="{158CAF93-0058-48AD-830C-2F08971ED2D5}"/>
    <cellStyle name="Comma 7 4 2 7" xfId="46600" xr:uid="{7DDA1330-2B72-4B00-95C9-67B5ECD30722}"/>
    <cellStyle name="Comma 7 4 3" xfId="36638" xr:uid="{CED7551D-97E4-4A47-A9DD-EE5FCCF5F61B}"/>
    <cellStyle name="Comma 7 4 3 2" xfId="44850" xr:uid="{B091D5D4-E02B-4116-B939-394D6D17FF5D}"/>
    <cellStyle name="Comma 7 4 3 3" xfId="40745" xr:uid="{D6A5FEAC-F7E7-460A-B1DC-0B24D0ADEFF2}"/>
    <cellStyle name="Comma 7 4 3 4" xfId="46831" xr:uid="{7250DF5D-9B06-4116-925E-82AB9DBCBE3B}"/>
    <cellStyle name="Comma 7 4 4" xfId="37664" xr:uid="{1C06A123-09F5-4871-A4C8-FC3173116519}"/>
    <cellStyle name="Comma 7 4 4 2" xfId="45876" xr:uid="{27C91419-6B86-46FE-86AD-D24633D5C052}"/>
    <cellStyle name="Comma 7 4 4 3" xfId="41771" xr:uid="{DB469740-3F58-41BD-8DD2-FB1640DAF1BD}"/>
    <cellStyle name="Comma 7 4 4 4" xfId="46982" xr:uid="{1DEAC396-F57D-4E85-98C7-E550B860C4E8}"/>
    <cellStyle name="Comma 7 4 5" xfId="35611" xr:uid="{F3FFF93C-0257-41B4-9D70-C5B8ABC8292F}"/>
    <cellStyle name="Comma 7 4 5 2" xfId="43823" xr:uid="{83587C97-E080-4EA6-8AC2-8BC07940E0B3}"/>
    <cellStyle name="Comma 7 4 5 3" xfId="39718" xr:uid="{A687ECAC-E82B-4BD5-9096-27931FF0C7B5}"/>
    <cellStyle name="Comma 7 4 5 4" xfId="46680" xr:uid="{8A71D46D-916A-4853-8B2C-DBA236F6CBDA}"/>
    <cellStyle name="Comma 7 4 6" xfId="42797" xr:uid="{183535D0-24E2-436E-B69A-F0135B4CEE4F}"/>
    <cellStyle name="Comma 7 4 7" xfId="38692" xr:uid="{72832874-7942-473E-9A4B-D718986312EC}"/>
    <cellStyle name="Comma 7 4 8" xfId="46528" xr:uid="{EFEEE5FE-527E-4364-B99C-A89A65002018}"/>
    <cellStyle name="Comma 7 5" xfId="34823" xr:uid="{544943C3-2823-4FB5-87FC-CE854779C1C9}"/>
    <cellStyle name="Comma 7 5 2" xfId="36877" xr:uid="{08FA15DF-B0A0-418F-8A62-5515E0BCD5C4}"/>
    <cellStyle name="Comma 7 5 2 2" xfId="45089" xr:uid="{BD07F276-1D2C-4F16-B9ED-AD2C230631D9}"/>
    <cellStyle name="Comma 7 5 2 3" xfId="40984" xr:uid="{DA143588-5A50-42E4-A162-49D1A74BDFDC}"/>
    <cellStyle name="Comma 7 5 2 4" xfId="46866" xr:uid="{1A5A6E27-62FE-4552-9224-64AF35E131BD}"/>
    <cellStyle name="Comma 7 5 3" xfId="37903" xr:uid="{24042BF5-14B2-4CE0-8350-74B4C418117D}"/>
    <cellStyle name="Comma 7 5 3 2" xfId="46115" xr:uid="{0E6A4C84-E068-4479-BE6B-B3A0E7267673}"/>
    <cellStyle name="Comma 7 5 3 3" xfId="42010" xr:uid="{E434B8D3-32CD-40DD-9423-5676AE0EB2A3}"/>
    <cellStyle name="Comma 7 5 3 4" xfId="47017" xr:uid="{2B935698-9930-4ADE-80E3-3FA047CA9C9B}"/>
    <cellStyle name="Comma 7 5 4" xfId="35850" xr:uid="{80C75EBC-A396-4793-9F1E-D7D31AB551CD}"/>
    <cellStyle name="Comma 7 5 4 2" xfId="44062" xr:uid="{C7F8A4B9-6A2A-4276-9107-7E3AFC51366F}"/>
    <cellStyle name="Comma 7 5 4 3" xfId="39957" xr:uid="{91BD7624-51DA-49A4-993A-A12D8BAA6CC2}"/>
    <cellStyle name="Comma 7 5 4 4" xfId="46715" xr:uid="{7C5773DE-A5D2-4487-B051-74AEBE7730EF}"/>
    <cellStyle name="Comma 7 5 5" xfId="43036" xr:uid="{41CFC845-BDF3-4378-99E8-816B1906065B}"/>
    <cellStyle name="Comma 7 5 6" xfId="38931" xr:uid="{181FE948-3287-4E4C-ADBD-07A38A4739D5}"/>
    <cellStyle name="Comma 7 5 7" xfId="46563" xr:uid="{8B470C3D-EF16-4868-9DB6-3F38749F27FB}"/>
    <cellStyle name="Comma 7 6" xfId="36396" xr:uid="{6004D67B-E49D-4835-B244-BAAD22A0D752}"/>
    <cellStyle name="Comma 7 6 2" xfId="44608" xr:uid="{56E001C1-A7B3-4A7E-834D-BFB6D1B70BE0}"/>
    <cellStyle name="Comma 7 6 3" xfId="40503" xr:uid="{FA1F4F91-E9B7-4247-9BF0-20D24FA53C57}"/>
    <cellStyle name="Comma 7 6 4" xfId="46794" xr:uid="{6BC4DD64-5D46-4CC5-90D7-9BD852FBE65D}"/>
    <cellStyle name="Comma 7 7" xfId="37422" xr:uid="{0ED24F8C-924F-4277-9A81-36AE4B6EEE58}"/>
    <cellStyle name="Comma 7 7 2" xfId="45634" xr:uid="{0EFDA8E7-7205-4D64-9F60-303FFA13D5EB}"/>
    <cellStyle name="Comma 7 7 3" xfId="41529" xr:uid="{C3957B11-E17E-425B-B5C9-E0E6971EDF62}"/>
    <cellStyle name="Comma 7 7 4" xfId="46945" xr:uid="{23759792-9484-45D2-8CBE-F6A73082175C}"/>
    <cellStyle name="Comma 7 8" xfId="35369" xr:uid="{0A233E65-8A3A-4B3C-8650-848D1E928326}"/>
    <cellStyle name="Comma 7 8 2" xfId="43581" xr:uid="{5D39998A-2063-403D-88B2-A4546FA0B42A}"/>
    <cellStyle name="Comma 7 8 3" xfId="39476" xr:uid="{3748C280-3261-4EA3-B5C2-45C46405315B}"/>
    <cellStyle name="Comma 7 8 4" xfId="46643" xr:uid="{DB4628A1-06DC-4151-BC33-D4FB5CD4C52A}"/>
    <cellStyle name="Comma 7 9" xfId="42555" xr:uid="{246B30D0-3D7B-4528-B48F-AA4D0BF15FD6}"/>
    <cellStyle name="Comma 8" xfId="34335" xr:uid="{B8B2DF8C-79AC-4417-BD9C-F570F93729EA}"/>
    <cellStyle name="Comma 8 2" xfId="34580" xr:uid="{97C8AA0C-C8E0-41BC-BECB-0F5D5243027D}"/>
    <cellStyle name="Comma 8 2 2" xfId="35063" xr:uid="{0CC26E10-E1D1-4F58-B25F-ED2A4DB2A6AE}"/>
    <cellStyle name="Comma 8 2 2 2" xfId="37117" xr:uid="{6FE4A490-217E-4BC0-A106-98D868F75821}"/>
    <cellStyle name="Comma 8 2 2 2 2" xfId="45329" xr:uid="{9D1AB0D6-CB94-4CB5-BC37-EC044A042EE2}"/>
    <cellStyle name="Comma 8 2 2 2 3" xfId="41224" xr:uid="{58916227-FF5F-4CEA-BF5F-FE1EC1D9ADF4}"/>
    <cellStyle name="Comma 8 2 2 2 4" xfId="46902" xr:uid="{82C87CDC-3E44-4646-BFB7-4C4BAAA4F938}"/>
    <cellStyle name="Comma 8 2 2 3" xfId="38143" xr:uid="{C8C6613F-466C-45A6-9FAE-18F51A4852C8}"/>
    <cellStyle name="Comma 8 2 2 3 2" xfId="46355" xr:uid="{EF3B7F85-37E6-4CA3-8389-3A34027577D4}"/>
    <cellStyle name="Comma 8 2 2 3 3" xfId="42250" xr:uid="{2EF45EE3-5414-436E-B723-1CF5E728CDE6}"/>
    <cellStyle name="Comma 8 2 2 3 4" xfId="47053" xr:uid="{23944D1A-DFF2-47EE-B723-7A804B4C402C}"/>
    <cellStyle name="Comma 8 2 2 4" xfId="36090" xr:uid="{D9D3B3C8-1B7A-4115-9547-287BC378FEFC}"/>
    <cellStyle name="Comma 8 2 2 4 2" xfId="44302" xr:uid="{27C35B58-6870-42F9-82F8-31AA0CDFC03F}"/>
    <cellStyle name="Comma 8 2 2 4 3" xfId="40197" xr:uid="{A8A7470E-D1BE-47BF-B36E-3DC14558F55B}"/>
    <cellStyle name="Comma 8 2 2 4 4" xfId="46751" xr:uid="{F47D30CB-ACD1-40C2-B22D-D77BA15666ED}"/>
    <cellStyle name="Comma 8 2 2 5" xfId="43276" xr:uid="{B2420801-69FF-419C-B0B8-A809E4955198}"/>
    <cellStyle name="Comma 8 2 2 6" xfId="39171" xr:uid="{BC8FA5BD-3820-482C-8968-EC765409DB0E}"/>
    <cellStyle name="Comma 8 2 2 7" xfId="46599" xr:uid="{CF79D965-B717-4D07-91A1-DA3816D2AC4B}"/>
    <cellStyle name="Comma 8 2 3" xfId="36636" xr:uid="{A4C3C3E2-B326-45CA-B15E-F7090FD85620}"/>
    <cellStyle name="Comma 8 2 3 2" xfId="44848" xr:uid="{88FD9C1C-A030-4627-882E-8D830A7E1D1D}"/>
    <cellStyle name="Comma 8 2 3 3" xfId="40743" xr:uid="{DF6580D5-284D-4702-B2F5-F67F4CE2EEDD}"/>
    <cellStyle name="Comma 8 2 3 4" xfId="46830" xr:uid="{581E23E5-092F-4F6C-A74C-15AC6816C997}"/>
    <cellStyle name="Comma 8 2 4" xfId="37662" xr:uid="{3F0FD7EC-F33E-4BA8-B656-EC6A838E7330}"/>
    <cellStyle name="Comma 8 2 4 2" xfId="45874" xr:uid="{0F2214C3-F3D6-442C-99C1-B065D90D85F6}"/>
    <cellStyle name="Comma 8 2 4 3" xfId="41769" xr:uid="{E96F2624-D1E5-42E1-844D-12775FB2DF54}"/>
    <cellStyle name="Comma 8 2 4 4" xfId="46981" xr:uid="{14F8251B-8841-4E31-A076-1F732EECEAA6}"/>
    <cellStyle name="Comma 8 2 5" xfId="35609" xr:uid="{44CD365B-C1F9-41E6-B00B-54A460A1F10F}"/>
    <cellStyle name="Comma 8 2 5 2" xfId="43821" xr:uid="{D0C2149A-12AA-4B8D-A2C2-273AA9A8784B}"/>
    <cellStyle name="Comma 8 2 5 3" xfId="39716" xr:uid="{5C2F8248-0287-4C5B-A497-5029E72D6644}"/>
    <cellStyle name="Comma 8 2 5 4" xfId="46679" xr:uid="{13EF1424-5A7D-4865-ADE3-18CD616B5FA5}"/>
    <cellStyle name="Comma 8 2 6" xfId="42795" xr:uid="{299262FF-9416-4EB4-AE54-05CA5DF6BB20}"/>
    <cellStyle name="Comma 8 2 7" xfId="38690" xr:uid="{51590F39-6C9E-4860-9125-F3B3AEBADD52}"/>
    <cellStyle name="Comma 8 2 8" xfId="46527" xr:uid="{6CA7BAF2-9BC2-4155-B51F-957013218581}"/>
    <cellStyle name="Comma 8 3" xfId="34821" xr:uid="{B629E4B6-63C9-48E3-A657-B67B2703E23F}"/>
    <cellStyle name="Comma 8 3 2" xfId="36875" xr:uid="{F70655F9-3788-4E3F-A976-2368BF04C93A}"/>
    <cellStyle name="Comma 8 3 2 2" xfId="45087" xr:uid="{E7236152-8A5C-4B29-97B1-7ADC102D3968}"/>
    <cellStyle name="Comma 8 3 2 3" xfId="40982" xr:uid="{E436642C-BCA2-45E3-9EAA-91F7D014D646}"/>
    <cellStyle name="Comma 8 3 2 4" xfId="46865" xr:uid="{3E95B948-7CA1-4714-8A5A-3CAFAE3518D6}"/>
    <cellStyle name="Comma 8 3 3" xfId="37901" xr:uid="{85AFFDD3-E40F-4A97-926F-97888A59A573}"/>
    <cellStyle name="Comma 8 3 3 2" xfId="46113" xr:uid="{BCBE0312-6622-413E-B36D-7D990AB3E687}"/>
    <cellStyle name="Comma 8 3 3 3" xfId="42008" xr:uid="{723971B8-5B39-4599-AE77-B9F07C063BCF}"/>
    <cellStyle name="Comma 8 3 3 4" xfId="47016" xr:uid="{3582409B-FF72-405D-926F-8138016E1C5A}"/>
    <cellStyle name="Comma 8 3 4" xfId="35848" xr:uid="{07350070-EAAB-4AA7-8905-6C38E175C7BB}"/>
    <cellStyle name="Comma 8 3 4 2" xfId="44060" xr:uid="{4061B77C-A585-4319-A2D0-2DCAB86B91B0}"/>
    <cellStyle name="Comma 8 3 4 3" xfId="39955" xr:uid="{137F3934-3E1E-4155-91B9-11A6681D571B}"/>
    <cellStyle name="Comma 8 3 4 4" xfId="46714" xr:uid="{0CDEEBEC-1BBE-4745-BF89-33FABE42F160}"/>
    <cellStyle name="Comma 8 3 5" xfId="43034" xr:uid="{98088F52-4246-41E1-A2CA-1CAA4094F5AD}"/>
    <cellStyle name="Comma 8 3 6" xfId="38929" xr:uid="{2D6F61E6-EDF4-451C-9EF4-BCBC78D3E815}"/>
    <cellStyle name="Comma 8 3 7" xfId="46562" xr:uid="{AC69CF60-7937-45C3-8CE9-C043EE1B2234}"/>
    <cellStyle name="Comma 8 4" xfId="36394" xr:uid="{0F59C525-9BDC-48E6-A72F-CF71883B0E8B}"/>
    <cellStyle name="Comma 8 4 2" xfId="44606" xr:uid="{A0E36475-C0D9-4C28-B93A-29AA30745C18}"/>
    <cellStyle name="Comma 8 4 3" xfId="40501" xr:uid="{73CD9813-08C0-403F-B83D-B920D030C932}"/>
    <cellStyle name="Comma 8 4 4" xfId="46793" xr:uid="{3B939534-1A4C-4FE1-B683-F510702620AF}"/>
    <cellStyle name="Comma 8 5" xfId="37420" xr:uid="{A5384287-A640-4782-97C5-B724A30225CF}"/>
    <cellStyle name="Comma 8 5 2" xfId="45632" xr:uid="{960BFD04-F3CF-4226-A5EE-FE6BE6A407DC}"/>
    <cellStyle name="Comma 8 5 3" xfId="41527" xr:uid="{EECAD561-5AB5-4DBB-902F-E7BDB82EDB51}"/>
    <cellStyle name="Comma 8 5 4" xfId="46944" xr:uid="{DAD04334-9C4C-4266-A583-EE425B920187}"/>
    <cellStyle name="Comma 8 6" xfId="35367" xr:uid="{A329D037-F37B-4349-8171-AFD67F52ECD7}"/>
    <cellStyle name="Comma 8 6 2" xfId="43579" xr:uid="{698EA72E-2232-4ED5-8C51-0A5F07FD2932}"/>
    <cellStyle name="Comma 8 6 3" xfId="39474" xr:uid="{07E0651F-A7BD-41D0-8E42-7509F01245CC}"/>
    <cellStyle name="Comma 8 6 4" xfId="46642" xr:uid="{F191ED81-F3E5-4E5F-979D-803597504E2B}"/>
    <cellStyle name="Comma 8 7" xfId="42553" xr:uid="{8DBDD226-456C-42ED-9546-472FF38024EB}"/>
    <cellStyle name="Comma 8 8" xfId="38448" xr:uid="{E0AF4E9F-B37A-421D-8215-0722CB0C8D3D}"/>
    <cellStyle name="Comma 8 9" xfId="46489" xr:uid="{3017DC4F-1E43-4BD2-AC1E-072F685E9F4B}"/>
    <cellStyle name="Comma 9" xfId="34378" xr:uid="{42195BD3-B890-42E7-9F4C-5AB1117BA241}"/>
    <cellStyle name="Comma 9 2" xfId="34621" xr:uid="{282CD4E7-947C-4C69-852B-D96CBFFC6E03}"/>
    <cellStyle name="Comma 9 2 2" xfId="35104" xr:uid="{89BB21A5-7285-40DB-88CB-F02C6361CC19}"/>
    <cellStyle name="Comma 9 2 2 2" xfId="37158" xr:uid="{4B9DC62D-05EE-460C-B528-FDF11D800705}"/>
    <cellStyle name="Comma 9 2 2 2 2" xfId="45370" xr:uid="{6E04A6C5-E911-464E-BAB1-A4BEC95A1D44}"/>
    <cellStyle name="Comma 9 2 2 2 3" xfId="41265" xr:uid="{4595DB19-BA72-4247-BDD6-BD3541AA6CE2}"/>
    <cellStyle name="Comma 9 2 2 2 4" xfId="46911" xr:uid="{3D39CE94-C616-462A-9FFE-4EC5492B3717}"/>
    <cellStyle name="Comma 9 2 2 3" xfId="38184" xr:uid="{E26B7B7F-7662-420D-8D12-83B9547656F9}"/>
    <cellStyle name="Comma 9 2 2 3 2" xfId="46396" xr:uid="{6BCDC1A1-8749-4EB5-9F0E-73979D55960C}"/>
    <cellStyle name="Comma 9 2 2 3 3" xfId="42291" xr:uid="{BB890014-AA6F-49CE-A395-AFD9F284A1D6}"/>
    <cellStyle name="Comma 9 2 2 3 4" xfId="47062" xr:uid="{201506BD-DBDD-4F67-BA98-47F1A2EE7408}"/>
    <cellStyle name="Comma 9 2 2 4" xfId="36131" xr:uid="{17487AEA-D2AF-4AD7-8E80-15793DFB2BB8}"/>
    <cellStyle name="Comma 9 2 2 4 2" xfId="44343" xr:uid="{6C7ECF32-D3B1-4DE1-8D53-B209510C1105}"/>
    <cellStyle name="Comma 9 2 2 4 3" xfId="40238" xr:uid="{A4E07E8D-3DA9-49F8-8684-8B7715FA421B}"/>
    <cellStyle name="Comma 9 2 2 4 4" xfId="46760" xr:uid="{CC58F4A3-633E-4707-B27C-D729AA6CB812}"/>
    <cellStyle name="Comma 9 2 2 5" xfId="43317" xr:uid="{73345D61-2D4F-4C8A-B611-5A2B721436C7}"/>
    <cellStyle name="Comma 9 2 2 6" xfId="39212" xr:uid="{7A85B9DE-76BD-4382-8AE6-B0640A7AF56C}"/>
    <cellStyle name="Comma 9 2 2 7" xfId="46608" xr:uid="{8BAA8B8D-1B5F-4B9B-BA6B-500A46E8D196}"/>
    <cellStyle name="Comma 9 2 3" xfId="36677" xr:uid="{63CDAAE8-518C-4C7F-9957-E6EE5CF959B2}"/>
    <cellStyle name="Comma 9 2 3 2" xfId="44889" xr:uid="{7AAB3ADE-C54D-4105-9EF1-C599E912FC2A}"/>
    <cellStyle name="Comma 9 2 3 3" xfId="40784" xr:uid="{2256BBF0-87C2-46B2-BDCA-2E263BB0BF16}"/>
    <cellStyle name="Comma 9 2 3 4" xfId="46839" xr:uid="{12789240-B03E-469E-BD66-2A7839594D5C}"/>
    <cellStyle name="Comma 9 2 4" xfId="37703" xr:uid="{154E49EC-A1F3-4A96-9507-899D77AF9A80}"/>
    <cellStyle name="Comma 9 2 4 2" xfId="45915" xr:uid="{DF67F6F7-934C-48C3-BAB9-DDC53EEF81C1}"/>
    <cellStyle name="Comma 9 2 4 3" xfId="41810" xr:uid="{236FEAD7-D120-4A18-BB4D-EDB99FE642CB}"/>
    <cellStyle name="Comma 9 2 4 4" xfId="46990" xr:uid="{5A695466-739E-4C61-84CA-9A8438D667F4}"/>
    <cellStyle name="Comma 9 2 5" xfId="35650" xr:uid="{94E88736-1E4A-4835-899D-AD7F92C6D8F6}"/>
    <cellStyle name="Comma 9 2 5 2" xfId="43862" xr:uid="{E0255F26-45E4-4D9D-AF01-206392A59DFC}"/>
    <cellStyle name="Comma 9 2 5 3" xfId="39757" xr:uid="{C151F267-EB93-4CE8-8055-458E524C6844}"/>
    <cellStyle name="Comma 9 2 5 4" xfId="46688" xr:uid="{DD392816-04C1-4CE2-8551-800610B9B463}"/>
    <cellStyle name="Comma 9 2 6" xfId="42836" xr:uid="{5772E58F-4884-4568-A9E3-1A8F3B6D23C2}"/>
    <cellStyle name="Comma 9 2 7" xfId="38731" xr:uid="{4AED658F-D40E-45A8-A872-FBF266EBA0BA}"/>
    <cellStyle name="Comma 9 2 8" xfId="46536" xr:uid="{AD04EB5F-C4CD-4AA0-A449-E2EC5C472A73}"/>
    <cellStyle name="Comma 9 3" xfId="34862" xr:uid="{9EDB17BA-738E-4CD0-A3F6-E568262DF104}"/>
    <cellStyle name="Comma 9 3 2" xfId="36916" xr:uid="{17A41E10-C883-461C-A015-A5568B82DD31}"/>
    <cellStyle name="Comma 9 3 2 2" xfId="45128" xr:uid="{A9465F69-F838-441F-80A6-5D4A23F02D26}"/>
    <cellStyle name="Comma 9 3 2 3" xfId="41023" xr:uid="{9AC67979-85D7-4FEC-AD26-9F7F009E3E0B}"/>
    <cellStyle name="Comma 9 3 2 4" xfId="46874" xr:uid="{F39029ED-E2B5-4C1B-BABB-44146DB00E58}"/>
    <cellStyle name="Comma 9 3 3" xfId="37942" xr:uid="{A3943FD8-9F86-4EF8-B4CC-B297FFC7FE6F}"/>
    <cellStyle name="Comma 9 3 3 2" xfId="46154" xr:uid="{88D63943-B603-4752-BC9D-0F73B36FDE28}"/>
    <cellStyle name="Comma 9 3 3 3" xfId="42049" xr:uid="{51676BAF-8C85-4A9A-A727-E1E3535FB9E9}"/>
    <cellStyle name="Comma 9 3 3 4" xfId="47025" xr:uid="{EBE6EF64-1BAA-44BC-B145-11A1C32A85F1}"/>
    <cellStyle name="Comma 9 3 4" xfId="35889" xr:uid="{4C0DFC84-D32E-49F8-B2E0-C902A9D2D572}"/>
    <cellStyle name="Comma 9 3 4 2" xfId="44101" xr:uid="{6E84259A-CBE3-4399-892A-95F61E46AFDA}"/>
    <cellStyle name="Comma 9 3 4 3" xfId="39996" xr:uid="{3E4252D2-481E-4018-B34B-AA5EE2F7F8B4}"/>
    <cellStyle name="Comma 9 3 4 4" xfId="46723" xr:uid="{DC86254B-3E3C-4D54-8D4F-B46567166AF4}"/>
    <cellStyle name="Comma 9 3 5" xfId="43075" xr:uid="{639B7BDC-4507-4695-80C8-1582C13DBE4B}"/>
    <cellStyle name="Comma 9 3 6" xfId="38970" xr:uid="{F5DC3179-E272-4CA2-8640-B92CC92760AD}"/>
    <cellStyle name="Comma 9 3 7" xfId="46571" xr:uid="{AF4F2629-7A4E-4ECB-BFE1-2D29413B3BC2}"/>
    <cellStyle name="Comma 9 4" xfId="36435" xr:uid="{C2EFB14B-A83A-4238-9860-69D9B345F3D1}"/>
    <cellStyle name="Comma 9 4 2" xfId="44647" xr:uid="{8B15BC68-871E-430F-95F8-C0095EEB892B}"/>
    <cellStyle name="Comma 9 4 3" xfId="40542" xr:uid="{651EB452-B7EC-450E-B800-CD9B0D4C2AC7}"/>
    <cellStyle name="Comma 9 4 4" xfId="46802" xr:uid="{299C6FE0-B33C-4D01-BE4D-1D02F3B987A5}"/>
    <cellStyle name="Comma 9 5" xfId="37461" xr:uid="{1EC545C9-6481-438E-A37D-788B13526281}"/>
    <cellStyle name="Comma 9 5 2" xfId="45673" xr:uid="{9BB23F75-6FAA-4C0E-B4E8-C1CFCAEEA1B1}"/>
    <cellStyle name="Comma 9 5 3" xfId="41568" xr:uid="{73F9A979-1D9F-4BE5-86C5-F148168E2DC7}"/>
    <cellStyle name="Comma 9 5 4" xfId="46953" xr:uid="{1D51A5C1-A053-414D-9D1E-0924B5D60AF4}"/>
    <cellStyle name="Comma 9 6" xfId="35408" xr:uid="{9EF3F4C2-FEE1-4ABB-A590-9C4240F16DD4}"/>
    <cellStyle name="Comma 9 6 2" xfId="43620" xr:uid="{041DCB74-D4F2-4407-A0E0-11D209301A7B}"/>
    <cellStyle name="Comma 9 6 3" xfId="39515" xr:uid="{A12C04B2-1168-49A4-B1E7-B05E90AC52A4}"/>
    <cellStyle name="Comma 9 6 4" xfId="46651" xr:uid="{3F55AE98-8447-4EAA-B997-6E8911B1EECE}"/>
    <cellStyle name="Comma 9 7" xfId="42594" xr:uid="{CC6D78E9-2D66-46A2-B9D9-26B9F68B67DC}"/>
    <cellStyle name="Comma 9 8" xfId="38489" xr:uid="{DF9A93DA-A7B8-449C-AAC5-C846DB0DA351}"/>
    <cellStyle name="Comma 9 9" xfId="46499" xr:uid="{9EB39B56-19FE-4ADB-9410-035CD61E0C62}"/>
    <cellStyle name="Currency" xfId="5720" builtinId="4" hidden="1"/>
    <cellStyle name="Currency" xfId="6518" builtinId="4" hidden="1"/>
    <cellStyle name="Currency" xfId="547" builtinId="4" hidden="1"/>
    <cellStyle name="Currency" xfId="630" builtinId="4" hidden="1"/>
    <cellStyle name="Currency" xfId="174" builtinId="4" hidden="1"/>
    <cellStyle name="Currency" xfId="6078" builtinId="4" hidden="1"/>
    <cellStyle name="Currency" xfId="5921" builtinId="4" hidden="1"/>
    <cellStyle name="Currency" xfId="5923" builtinId="4" hidden="1"/>
    <cellStyle name="Currency" xfId="13638" builtinId="4" hidden="1"/>
    <cellStyle name="Currency" xfId="13741" builtinId="4" hidden="1"/>
    <cellStyle name="Currency" xfId="7507" builtinId="4" hidden="1"/>
    <cellStyle name="Currency" xfId="8133" builtinId="4" hidden="1"/>
    <cellStyle name="Currency" xfId="19403" builtinId="4" hidden="1"/>
    <cellStyle name="Currency" xfId="19604" builtinId="4" hidden="1"/>
    <cellStyle name="Currency" xfId="6857" builtinId="4" hidden="1"/>
    <cellStyle name="Currency" xfId="3903" builtinId="4" hidden="1"/>
    <cellStyle name="Currency" xfId="4011" builtinId="4" hidden="1"/>
    <cellStyle name="Currency" xfId="13521" builtinId="4" hidden="1"/>
    <cellStyle name="Currency" xfId="283" builtinId="4" hidden="1"/>
    <cellStyle name="Currency" xfId="1534" builtinId="4" hidden="1"/>
    <cellStyle name="Currency" xfId="18817" builtinId="4" hidden="1"/>
    <cellStyle name="Currency" xfId="6542" builtinId="4" hidden="1"/>
    <cellStyle name="Currency" xfId="6761" builtinId="4" hidden="1"/>
    <cellStyle name="Currency" xfId="6457" builtinId="4" hidden="1"/>
    <cellStyle name="Currency" xfId="7306" builtinId="4" hidden="1"/>
    <cellStyle name="Currency" xfId="7225" builtinId="4" hidden="1"/>
    <cellStyle name="Currency" xfId="7429" builtinId="4" hidden="1"/>
    <cellStyle name="Currency" xfId="4479" builtinId="4" hidden="1"/>
    <cellStyle name="Currency" xfId="10734" builtinId="4" hidden="1"/>
    <cellStyle name="Currency" xfId="7811" builtinId="4" hidden="1"/>
    <cellStyle name="Currency" xfId="4473" builtinId="4" hidden="1"/>
    <cellStyle name="Currency" xfId="7499" builtinId="4" hidden="1"/>
    <cellStyle name="Currency" xfId="5116" builtinId="4" hidden="1"/>
    <cellStyle name="Currency" xfId="991" builtinId="4" hidden="1"/>
    <cellStyle name="Currency" xfId="1192" builtinId="4" hidden="1"/>
    <cellStyle name="Currency" xfId="440" builtinId="4" hidden="1"/>
    <cellStyle name="Currency" xfId="6159" builtinId="4" hidden="1"/>
    <cellStyle name="Currency" xfId="14219" builtinId="4" hidden="1"/>
    <cellStyle name="Currency" xfId="5608" builtinId="4" hidden="1"/>
    <cellStyle name="Currency" xfId="8176" builtinId="4" hidden="1"/>
    <cellStyle name="Currency" xfId="4809" builtinId="4" hidden="1"/>
    <cellStyle name="Currency" xfId="22857" builtinId="4" hidden="1"/>
    <cellStyle name="Currency" xfId="6284" builtinId="4" hidden="1"/>
    <cellStyle name="Currency" xfId="7500" builtinId="4" hidden="1"/>
    <cellStyle name="Currency" xfId="8155" builtinId="4" hidden="1"/>
    <cellStyle name="Currency" xfId="5414" builtinId="4" hidden="1"/>
    <cellStyle name="Currency" xfId="7603" builtinId="4" hidden="1"/>
    <cellStyle name="Currency" xfId="12806" builtinId="4" hidden="1"/>
    <cellStyle name="Currency" xfId="1309" builtinId="4" hidden="1"/>
    <cellStyle name="Currency" xfId="1412" builtinId="4" hidden="1"/>
    <cellStyle name="Currency" xfId="1333" builtinId="4" hidden="1"/>
    <cellStyle name="Currency" xfId="25325" builtinId="4" hidden="1"/>
    <cellStyle name="Currency" xfId="10802" builtinId="4" hidden="1"/>
    <cellStyle name="Currency" xfId="12719" builtinId="4" hidden="1"/>
    <cellStyle name="Currency" xfId="13200" builtinId="4" hidden="1"/>
    <cellStyle name="Currency" xfId="13296" builtinId="4" hidden="1"/>
    <cellStyle name="Currency" xfId="26313" builtinId="4" hidden="1"/>
    <cellStyle name="Currency" xfId="13662" builtinId="4" hidden="1"/>
    <cellStyle name="Currency" xfId="13863" builtinId="4" hidden="1"/>
    <cellStyle name="Currency" xfId="7556" builtinId="4" hidden="1"/>
    <cellStyle name="Currency" xfId="16943" builtinId="4" hidden="1"/>
    <cellStyle name="Currency" xfId="14188" builtinId="4" hidden="1"/>
    <cellStyle name="Currency" xfId="8454" builtinId="4" hidden="1"/>
    <cellStyle name="Currency" xfId="13933" builtinId="4" hidden="1"/>
    <cellStyle name="Currency" xfId="5629" builtinId="4" hidden="1"/>
    <cellStyle name="Currency" xfId="4303" builtinId="4" hidden="1"/>
    <cellStyle name="Currency" xfId="25251" builtinId="4" hidden="1"/>
    <cellStyle name="Currency" xfId="25702" builtinId="4" hidden="1"/>
    <cellStyle name="Currency" xfId="22998" builtinId="4" hidden="1"/>
    <cellStyle name="Currency" xfId="6961" builtinId="4" hidden="1"/>
    <cellStyle name="Currency" xfId="739" builtinId="4" hidden="1"/>
    <cellStyle name="Currency" xfId="14496" builtinId="4" hidden="1"/>
    <cellStyle name="Currency" xfId="10572" builtinId="4" hidden="1"/>
    <cellStyle name="Currency" xfId="14463" builtinId="4" hidden="1"/>
    <cellStyle name="Currency" xfId="6378" builtinId="4" hidden="1"/>
    <cellStyle name="Currency" xfId="13934" builtinId="4" hidden="1"/>
    <cellStyle name="Currency" xfId="14480" builtinId="4" hidden="1"/>
    <cellStyle name="Currency" xfId="5584" builtinId="4" hidden="1"/>
    <cellStyle name="Currency" xfId="14017" builtinId="4" hidden="1"/>
    <cellStyle name="Currency" xfId="18896" builtinId="4" hidden="1"/>
    <cellStyle name="Currency" xfId="9792" builtinId="4" hidden="1"/>
    <cellStyle name="Currency" xfId="25798" builtinId="4" hidden="1"/>
    <cellStyle name="Currency" xfId="25901" builtinId="4" hidden="1"/>
    <cellStyle name="Currency" xfId="25822" builtinId="4" hidden="1"/>
    <cellStyle name="Currency" xfId="654" builtinId="4" hidden="1"/>
    <cellStyle name="Currency" xfId="871" builtinId="4" hidden="1"/>
    <cellStyle name="Currency" xfId="19282" builtinId="4" hidden="1"/>
    <cellStyle name="Currency" xfId="19379" builtinId="4" hidden="1"/>
    <cellStyle name="Currency" xfId="19482" builtinId="4" hidden="1"/>
    <cellStyle name="Currency" xfId="53" builtinId="4" hidden="1"/>
    <cellStyle name="Currency" xfId="19946" builtinId="4" hidden="1"/>
    <cellStyle name="Currency" xfId="13983" builtinId="4" hidden="1"/>
    <cellStyle name="Currency" xfId="4236" builtinId="4" hidden="1"/>
    <cellStyle name="Currency" xfId="14726" builtinId="4" hidden="1"/>
    <cellStyle name="Currency" xfId="4702" builtinId="4" hidden="1"/>
    <cellStyle name="Currency" xfId="22152" builtinId="4" hidden="1"/>
    <cellStyle name="Currency" xfId="12518" builtinId="4" hidden="1"/>
    <cellStyle name="Currency" xfId="22077" builtinId="4" hidden="1"/>
    <cellStyle name="Currency" xfId="22535" builtinId="4" hidden="1"/>
    <cellStyle name="Currency" xfId="967" builtinId="4" hidden="1"/>
    <cellStyle name="Currency" xfId="1070" builtinId="4" hidden="1"/>
    <cellStyle name="Currency" xfId="6628" builtinId="4" hidden="1"/>
    <cellStyle name="Currency" xfId="13320" builtinId="4" hidden="1"/>
    <cellStyle name="Currency" xfId="4660" builtinId="4" hidden="1"/>
    <cellStyle name="Currency" xfId="22735" builtinId="4" hidden="1"/>
    <cellStyle name="Currency" xfId="22656" builtinId="4" hidden="1"/>
    <cellStyle name="Currency" xfId="6881" builtinId="4" hidden="1"/>
    <cellStyle name="Currency" xfId="26151" builtinId="4" hidden="1"/>
    <cellStyle name="Currency" xfId="22632" builtinId="4" hidden="1"/>
    <cellStyle name="Currency" xfId="5281" builtinId="4" hidden="1"/>
    <cellStyle name="Currency" xfId="23199" builtinId="4" hidden="1"/>
    <cellStyle name="Currency" xfId="12723" builtinId="4" hidden="1"/>
    <cellStyle name="Currency" xfId="22974" builtinId="4" hidden="1"/>
    <cellStyle name="Currency" xfId="4327" builtinId="4" hidden="1"/>
    <cellStyle name="Currency" xfId="5120" builtinId="4" hidden="1"/>
    <cellStyle name="Currency" xfId="11545" builtinId="4" hidden="1"/>
    <cellStyle name="Currency" xfId="19824" builtinId="4" hidden="1"/>
    <cellStyle name="Currency" xfId="19745" builtinId="4" hidden="1"/>
    <cellStyle name="Currency" xfId="7083" builtinId="4" hidden="1"/>
    <cellStyle name="Currency" xfId="7200" builtinId="4" hidden="1"/>
    <cellStyle name="Currency" xfId="8132" builtinId="4" hidden="1"/>
    <cellStyle name="Currency" xfId="5805" builtinId="4" hidden="1"/>
    <cellStyle name="Currency" xfId="13399" builtinId="4" hidden="1"/>
    <cellStyle name="Currency" xfId="26130" builtinId="4" hidden="1"/>
    <cellStyle name="Currency" xfId="26222" builtinId="4" hidden="1"/>
    <cellStyle name="Currency" xfId="19721" builtinId="4" hidden="1"/>
    <cellStyle name="Currency" xfId="23077" builtinId="4" hidden="1"/>
    <cellStyle name="Currency" xfId="26023" builtinId="4" hidden="1"/>
    <cellStyle name="Currency" xfId="5569" builtinId="4" hidden="1"/>
    <cellStyle name="Currency [0]" xfId="54" builtinId="7" hidden="1"/>
    <cellStyle name="Currency [0]" xfId="6045" builtinId="7" hidden="1"/>
    <cellStyle name="Currency [0]" xfId="5063" builtinId="7" hidden="1"/>
    <cellStyle name="Currency [0]" xfId="4757" builtinId="7" hidden="1"/>
    <cellStyle name="Currency [0]" xfId="6100" builtinId="7" hidden="1"/>
    <cellStyle name="Currency [0]" xfId="4313" builtinId="7" hidden="1"/>
    <cellStyle name="Currency [0]" xfId="4647" builtinId="7" hidden="1"/>
    <cellStyle name="Currency [0]" xfId="14115" builtinId="7" hidden="1"/>
    <cellStyle name="Currency [0]" xfId="5954" builtinId="7" hidden="1"/>
    <cellStyle name="Currency [0]" xfId="19825" builtinId="7" hidden="1"/>
    <cellStyle name="Currency [0]" xfId="6962" builtinId="7" hidden="1"/>
    <cellStyle name="Currency [0]" xfId="740" builtinId="7" hidden="1"/>
    <cellStyle name="Currency [0]" xfId="426" builtinId="7" hidden="1"/>
    <cellStyle name="Currency [0]" xfId="872" builtinId="7" hidden="1"/>
    <cellStyle name="Currency [0]" xfId="13617" builtinId="7" hidden="1"/>
    <cellStyle name="Currency [0]" xfId="13864" builtinId="7" hidden="1"/>
    <cellStyle name="Currency [0]" xfId="14602" builtinId="7" hidden="1"/>
    <cellStyle name="Currency [0]" xfId="13639" builtinId="7" hidden="1"/>
    <cellStyle name="Currency [0]" xfId="13742" builtinId="7" hidden="1"/>
    <cellStyle name="Currency [0]" xfId="6379" builtinId="7" hidden="1"/>
    <cellStyle name="Currency [0]" xfId="6458" builtinId="7" hidden="1"/>
    <cellStyle name="Currency [0]" xfId="8302" builtinId="7" hidden="1"/>
    <cellStyle name="Currency [0]" xfId="7736" builtinId="7" hidden="1"/>
    <cellStyle name="Currency [0]" xfId="5666" builtinId="7" hidden="1"/>
    <cellStyle name="Currency [0]" xfId="4694" builtinId="7" hidden="1"/>
    <cellStyle name="Currency [0]" xfId="4108" builtinId="7" hidden="1"/>
    <cellStyle name="Currency [0]" xfId="8192" builtinId="7" hidden="1"/>
    <cellStyle name="Currency [0]" xfId="5676" builtinId="7" hidden="1"/>
    <cellStyle name="Currency [0]" xfId="1193" builtinId="7" hidden="1"/>
    <cellStyle name="Currency [0]" xfId="441" builtinId="7" hidden="1"/>
    <cellStyle name="Currency [0]" xfId="548" builtinId="7" hidden="1"/>
    <cellStyle name="Currency [0]" xfId="631" builtinId="7" hidden="1"/>
    <cellStyle name="Currency [0]" xfId="175" builtinId="7" hidden="1"/>
    <cellStyle name="Currency [0]" xfId="284" builtinId="7" hidden="1"/>
    <cellStyle name="Currency [0]" xfId="5452" builtinId="7" hidden="1"/>
    <cellStyle name="Currency [0]" xfId="7574" builtinId="7" hidden="1"/>
    <cellStyle name="Currency [0]" xfId="6214" builtinId="7" hidden="1"/>
    <cellStyle name="Currency [0]" xfId="5397" builtinId="7" hidden="1"/>
    <cellStyle name="Currency [0]" xfId="10662" builtinId="7" hidden="1"/>
    <cellStyle name="Currency [0]" xfId="8244" builtinId="7" hidden="1"/>
    <cellStyle name="Currency [0]" xfId="4817" builtinId="7" hidden="1"/>
    <cellStyle name="Currency [0]" xfId="12535" builtinId="7" hidden="1"/>
    <cellStyle name="Currency [0]" xfId="1310" builtinId="7" hidden="1"/>
    <cellStyle name="Currency [0]" xfId="1413" builtinId="7" hidden="1"/>
    <cellStyle name="Currency [0]" xfId="1288" builtinId="7" hidden="1"/>
    <cellStyle name="Currency [0]" xfId="1535" builtinId="7" hidden="1"/>
    <cellStyle name="Currency [0]" xfId="3904" builtinId="7" hidden="1"/>
    <cellStyle name="Currency [0]" xfId="4012" builtinId="7" hidden="1"/>
    <cellStyle name="Currency [0]" xfId="25703" builtinId="7" hidden="1"/>
    <cellStyle name="Currency [0]" xfId="13297" builtinId="7" hidden="1"/>
    <cellStyle name="Currency [0]" xfId="13400" builtinId="7" hidden="1"/>
    <cellStyle name="Currency [0]" xfId="13275" builtinId="7" hidden="1"/>
    <cellStyle name="Currency [0]" xfId="5704" builtinId="7" hidden="1"/>
    <cellStyle name="Currency [0]" xfId="13201" builtinId="7" hidden="1"/>
    <cellStyle name="Currency [0]" xfId="6308" builtinId="7" hidden="1"/>
    <cellStyle name="Currency [0]" xfId="4604" builtinId="7" hidden="1"/>
    <cellStyle name="Currency [0]" xfId="7802" builtinId="7" hidden="1"/>
    <cellStyle name="Currency [0]" xfId="6312" builtinId="7" hidden="1"/>
    <cellStyle name="Currency [0]" xfId="14509" builtinId="7" hidden="1"/>
    <cellStyle name="Currency [0]" xfId="5938" builtinId="7" hidden="1"/>
    <cellStyle name="Currency [0]" xfId="8186" builtinId="7" hidden="1"/>
    <cellStyle name="Currency [0]" xfId="16879" builtinId="7" hidden="1"/>
    <cellStyle name="Currency [0]" xfId="25799" builtinId="7" hidden="1"/>
    <cellStyle name="Currency [0]" xfId="23200" builtinId="7" hidden="1"/>
    <cellStyle name="Currency [0]" xfId="10188" builtinId="7" hidden="1"/>
    <cellStyle name="Currency [0]" xfId="20060" builtinId="7" hidden="1"/>
    <cellStyle name="Currency [0]" xfId="23078" builtinId="7" hidden="1"/>
    <cellStyle name="Currency [0]" xfId="22953" builtinId="7" hidden="1"/>
    <cellStyle name="Currency [0]" xfId="968" builtinId="7" hidden="1"/>
    <cellStyle name="Currency [0]" xfId="5848" builtinId="7" hidden="1"/>
    <cellStyle name="Currency [0]" xfId="5662" builtinId="7" hidden="1"/>
    <cellStyle name="Currency [0]" xfId="11398" builtinId="7" hidden="1"/>
    <cellStyle name="Currency [0]" xfId="13994" builtinId="7" hidden="1"/>
    <cellStyle name="Currency [0]" xfId="6310" builtinId="7" hidden="1"/>
    <cellStyle name="Currency [0]" xfId="14556" builtinId="7" hidden="1"/>
    <cellStyle name="Currency [0]" xfId="7542" builtinId="7" hidden="1"/>
    <cellStyle name="Currency [0]" xfId="25902" builtinId="7" hidden="1"/>
    <cellStyle name="Currency [0]" xfId="25777" builtinId="7" hidden="1"/>
    <cellStyle name="Currency [0]" xfId="26024" builtinId="7" hidden="1"/>
    <cellStyle name="Currency [0]" xfId="26131" builtinId="7" hidden="1"/>
    <cellStyle name="Currency [0]" xfId="26223" builtinId="7" hidden="1"/>
    <cellStyle name="Currency [0]" xfId="26114" builtinId="7" hidden="1"/>
    <cellStyle name="Currency [0]" xfId="1071" builtinId="7" hidden="1"/>
    <cellStyle name="Currency [0]" xfId="19358" builtinId="7" hidden="1"/>
    <cellStyle name="Currency [0]" xfId="19605" builtinId="7" hidden="1"/>
    <cellStyle name="Currency [0]" xfId="19722" builtinId="7" hidden="1"/>
    <cellStyle name="Currency [0]" xfId="19380" builtinId="7" hidden="1"/>
    <cellStyle name="Currency [0]" xfId="19483" builtinId="7" hidden="1"/>
    <cellStyle name="Currency [0]" xfId="19283" builtinId="7" hidden="1"/>
    <cellStyle name="Currency [0]" xfId="21895" builtinId="7" hidden="1"/>
    <cellStyle name="Currency [0]" xfId="16082" builtinId="7" hidden="1"/>
    <cellStyle name="Currency [0]" xfId="14607" builtinId="7" hidden="1"/>
    <cellStyle name="Currency [0]" xfId="22536" builtinId="7" hidden="1"/>
    <cellStyle name="Currency [0]" xfId="22633" builtinId="7" hidden="1"/>
    <cellStyle name="Currency [0]" xfId="22736" builtinId="7" hidden="1"/>
    <cellStyle name="Currency [0]" xfId="22611" builtinId="7" hidden="1"/>
    <cellStyle name="Currency [0]" xfId="946" builtinId="7" hidden="1"/>
    <cellStyle name="Currency [0]" xfId="6365" builtinId="7" hidden="1"/>
    <cellStyle name="Currency [0]" xfId="6762" builtinId="7" hidden="1"/>
    <cellStyle name="Currency [0]" xfId="6858" builtinId="7" hidden="1"/>
    <cellStyle name="Currency [0]" xfId="6519" builtinId="7" hidden="1"/>
    <cellStyle name="Currency [0]" xfId="6629" builtinId="7" hidden="1"/>
    <cellStyle name="Currency [0]" xfId="20045" builtinId="7" hidden="1"/>
    <cellStyle name="Currency [0]" xfId="7201" builtinId="7" hidden="1"/>
    <cellStyle name="Currency [0]" xfId="7307" builtinId="7" hidden="1"/>
    <cellStyle name="Currency [0]" xfId="7179" builtinId="7" hidden="1"/>
    <cellStyle name="Currency [0]" xfId="6836" builtinId="7" hidden="1"/>
    <cellStyle name="Currency [0]" xfId="7084" builtinId="7" hidden="1"/>
    <cellStyle name="Currency [0]" xfId="22858" builtinId="7" hidden="1"/>
    <cellStyle name="Currency [0]" xfId="22975" builtinId="7" hidden="1"/>
    <cellStyle name="Currency [0]" xfId="5878" builtinId="7" hidden="1"/>
    <cellStyle name="Currency [0]" xfId="11420" builtinId="7" hidden="1"/>
    <cellStyle name="Currency [0]" xfId="7672" builtinId="7" hidden="1"/>
    <cellStyle name="Currency [0]" xfId="5463" builtinId="7" hidden="1"/>
    <cellStyle name="Currency [0]" xfId="18633" builtinId="7" hidden="1"/>
    <cellStyle name="Currency [0]" xfId="8127" builtinId="7" hidden="1"/>
    <cellStyle name="Currency [0]" xfId="4498" builtinId="7" hidden="1"/>
    <cellStyle name="Currency [0]" xfId="7430" builtinId="7" hidden="1"/>
    <cellStyle name="Currency [0]" xfId="6287" builtinId="7" hidden="1"/>
    <cellStyle name="Currency [0]" xfId="13522" builtinId="7" hidden="1"/>
    <cellStyle name="Currency [0]" xfId="22114" builtinId="7" hidden="1"/>
    <cellStyle name="Currency [0]" xfId="4849" builtinId="7" hidden="1"/>
    <cellStyle name="Currency [0]" xfId="25074" builtinId="7" hidden="1"/>
    <cellStyle name="Currency [0]" xfId="5647" builtinId="7" hidden="1"/>
    <cellStyle name="Currency [0]" xfId="16619" builtinId="7" hidden="1"/>
    <cellStyle name="Currency [0]" xfId="18858" builtinId="7" hidden="1"/>
    <cellStyle name="Currency [0]" xfId="19700" builtinId="7" hidden="1"/>
    <cellStyle name="Currency [0]" xfId="19947" builtinId="7" hidden="1"/>
    <cellStyle name="Currency [0]" xfId="26314" builtinId="7" hidden="1"/>
    <cellStyle name="Currency [0] 10" xfId="29760" hidden="1" xr:uid="{00000000-0005-0000-0000-0000A0650000}"/>
    <cellStyle name="Currency [0] 10" xfId="28869" hidden="1" xr:uid="{00000000-0005-0000-0000-00009E650000}"/>
    <cellStyle name="Currency [0] 10" xfId="29588" hidden="1" xr:uid="{00000000-0005-0000-0000-00009F650000}"/>
    <cellStyle name="Currency [0] 10" xfId="20869" hidden="1" xr:uid="{00000000-0005-0000-0000-00009B650000}"/>
    <cellStyle name="Currency [0] 10" xfId="24060" hidden="1" xr:uid="{00000000-0005-0000-0000-00009C650000}"/>
    <cellStyle name="Currency [0] 10" xfId="27042" hidden="1" xr:uid="{00000000-0005-0000-0000-00009D650000}"/>
    <cellStyle name="Currency [0] 10" xfId="31661" hidden="1" xr:uid="{00000000-0005-0000-0000-0000A6650000}"/>
    <cellStyle name="Currency [0] 10" xfId="32380" hidden="1" xr:uid="{00000000-0005-0000-0000-0000A7650000}"/>
    <cellStyle name="Currency [0] 10" xfId="2388" hidden="1" xr:uid="{00000000-0005-0000-0000-000096650000}"/>
    <cellStyle name="Currency [0] 10" xfId="8969" hidden="1" xr:uid="{00000000-0005-0000-0000-000097650000}"/>
    <cellStyle name="Currency [0] 10" xfId="11456" hidden="1" xr:uid="{00000000-0005-0000-0000-000098650000}"/>
    <cellStyle name="Currency [0] 10" xfId="15235" hidden="1" xr:uid="{00000000-0005-0000-0000-000099650000}"/>
    <cellStyle name="Currency [0] 10" xfId="17590" hidden="1" xr:uid="{00000000-0005-0000-0000-00009A650000}"/>
    <cellStyle name="Currency [0] 10" xfId="34024" hidden="1" xr:uid="{00000000-0005-0000-0000-0000AD650000}"/>
    <cellStyle name="Currency [0] 10" xfId="33436" hidden="1" xr:uid="{00000000-0005-0000-0000-0000AB650000}"/>
    <cellStyle name="Currency [0] 10" xfId="33773" hidden="1" xr:uid="{00000000-0005-0000-0000-0000AC650000}"/>
    <cellStyle name="Currency [0] 10" xfId="32552" hidden="1" xr:uid="{00000000-0005-0000-0000-0000A8650000}"/>
    <cellStyle name="Currency [0] 10" xfId="32950" hidden="1" xr:uid="{00000000-0005-0000-0000-0000A9650000}"/>
    <cellStyle name="Currency [0] 10" xfId="33095" hidden="1" xr:uid="{00000000-0005-0000-0000-0000AA650000}"/>
    <cellStyle name="Currency [0] 10" xfId="30158" hidden="1" xr:uid="{00000000-0005-0000-0000-0000A1650000}"/>
    <cellStyle name="Currency [0] 10" xfId="30303" hidden="1" xr:uid="{00000000-0005-0000-0000-0000A2650000}"/>
    <cellStyle name="Currency [0] 10" xfId="30644" hidden="1" xr:uid="{00000000-0005-0000-0000-0000A3650000}"/>
    <cellStyle name="Currency [0] 10" xfId="30981" hidden="1" xr:uid="{00000000-0005-0000-0000-0000A4650000}"/>
    <cellStyle name="Currency [0] 10" xfId="31232" hidden="1" xr:uid="{00000000-0005-0000-0000-0000A5650000}"/>
    <cellStyle name="Currency [0] 11" xfId="29762" hidden="1" xr:uid="{00000000-0005-0000-0000-0000B8650000}"/>
    <cellStyle name="Currency [0] 11" xfId="28870" hidden="1" xr:uid="{00000000-0005-0000-0000-0000B6650000}"/>
    <cellStyle name="Currency [0] 11" xfId="29591" hidden="1" xr:uid="{00000000-0005-0000-0000-0000B7650000}"/>
    <cellStyle name="Currency [0] 11" xfId="20963" hidden="1" xr:uid="{00000000-0005-0000-0000-0000B3650000}"/>
    <cellStyle name="Currency [0] 11" xfId="24152" hidden="1" xr:uid="{00000000-0005-0000-0000-0000B4650000}"/>
    <cellStyle name="Currency [0] 11" xfId="27132" hidden="1" xr:uid="{00000000-0005-0000-0000-0000B5650000}"/>
    <cellStyle name="Currency [0] 11" xfId="31662" hidden="1" xr:uid="{00000000-0005-0000-0000-0000BE650000}"/>
    <cellStyle name="Currency [0] 11" xfId="32383" hidden="1" xr:uid="{00000000-0005-0000-0000-0000BF650000}"/>
    <cellStyle name="Currency [0] 11" xfId="2478" hidden="1" xr:uid="{00000000-0005-0000-0000-0000AE650000}"/>
    <cellStyle name="Currency [0] 11" xfId="9066" hidden="1" xr:uid="{00000000-0005-0000-0000-0000AF650000}"/>
    <cellStyle name="Currency [0] 11" xfId="11554" hidden="1" xr:uid="{00000000-0005-0000-0000-0000B0650000}"/>
    <cellStyle name="Currency [0] 11" xfId="15327" hidden="1" xr:uid="{00000000-0005-0000-0000-0000B1650000}"/>
    <cellStyle name="Currency [0] 11" xfId="17684" hidden="1" xr:uid="{00000000-0005-0000-0000-0000B2650000}"/>
    <cellStyle name="Currency [0] 11" xfId="34025" hidden="1" xr:uid="{00000000-0005-0000-0000-0000C5650000}"/>
    <cellStyle name="Currency [0] 11" xfId="33437" hidden="1" xr:uid="{00000000-0005-0000-0000-0000C3650000}"/>
    <cellStyle name="Currency [0] 11" xfId="33774" hidden="1" xr:uid="{00000000-0005-0000-0000-0000C4650000}"/>
    <cellStyle name="Currency [0] 11" xfId="32554" hidden="1" xr:uid="{00000000-0005-0000-0000-0000C0650000}"/>
    <cellStyle name="Currency [0] 11" xfId="32951" hidden="1" xr:uid="{00000000-0005-0000-0000-0000C1650000}"/>
    <cellStyle name="Currency [0] 11" xfId="33096" hidden="1" xr:uid="{00000000-0005-0000-0000-0000C2650000}"/>
    <cellStyle name="Currency [0] 11" xfId="30159" hidden="1" xr:uid="{00000000-0005-0000-0000-0000B9650000}"/>
    <cellStyle name="Currency [0] 11" xfId="30304" hidden="1" xr:uid="{00000000-0005-0000-0000-0000BA650000}"/>
    <cellStyle name="Currency [0] 11" xfId="30645" hidden="1" xr:uid="{00000000-0005-0000-0000-0000BB650000}"/>
    <cellStyle name="Currency [0] 11" xfId="30982" hidden="1" xr:uid="{00000000-0005-0000-0000-0000BC650000}"/>
    <cellStyle name="Currency [0] 11" xfId="31233" hidden="1" xr:uid="{00000000-0005-0000-0000-0000BD650000}"/>
    <cellStyle name="Currency [0] 12" xfId="29758" hidden="1" xr:uid="{00000000-0005-0000-0000-0000D0650000}"/>
    <cellStyle name="Currency [0] 12" xfId="28868" hidden="1" xr:uid="{00000000-0005-0000-0000-0000CE650000}"/>
    <cellStyle name="Currency [0] 12" xfId="29586" hidden="1" xr:uid="{00000000-0005-0000-0000-0000CF650000}"/>
    <cellStyle name="Currency [0] 12" xfId="20852" hidden="1" xr:uid="{00000000-0005-0000-0000-0000CB650000}"/>
    <cellStyle name="Currency [0] 12" xfId="24043" hidden="1" xr:uid="{00000000-0005-0000-0000-0000CC650000}"/>
    <cellStyle name="Currency [0] 12" xfId="27026" hidden="1" xr:uid="{00000000-0005-0000-0000-0000CD650000}"/>
    <cellStyle name="Currency [0] 12" xfId="31660" hidden="1" xr:uid="{00000000-0005-0000-0000-0000D6650000}"/>
    <cellStyle name="Currency [0] 12" xfId="32378" hidden="1" xr:uid="{00000000-0005-0000-0000-0000D7650000}"/>
    <cellStyle name="Currency [0] 12" xfId="2372" hidden="1" xr:uid="{00000000-0005-0000-0000-0000C6650000}"/>
    <cellStyle name="Currency [0] 12" xfId="8952" hidden="1" xr:uid="{00000000-0005-0000-0000-0000C7650000}"/>
    <cellStyle name="Currency [0] 12" xfId="11436" hidden="1" xr:uid="{00000000-0005-0000-0000-0000C8650000}"/>
    <cellStyle name="Currency [0] 12" xfId="15219" hidden="1" xr:uid="{00000000-0005-0000-0000-0000C9650000}"/>
    <cellStyle name="Currency [0] 12" xfId="17573" hidden="1" xr:uid="{00000000-0005-0000-0000-0000CA650000}"/>
    <cellStyle name="Currency [0] 12" xfId="34023" hidden="1" xr:uid="{00000000-0005-0000-0000-0000DD650000}"/>
    <cellStyle name="Currency [0] 12" xfId="33435" hidden="1" xr:uid="{00000000-0005-0000-0000-0000DB650000}"/>
    <cellStyle name="Currency [0] 12" xfId="33772" hidden="1" xr:uid="{00000000-0005-0000-0000-0000DC650000}"/>
    <cellStyle name="Currency [0] 12" xfId="32550" hidden="1" xr:uid="{00000000-0005-0000-0000-0000D8650000}"/>
    <cellStyle name="Currency [0] 12" xfId="32949" hidden="1" xr:uid="{00000000-0005-0000-0000-0000D9650000}"/>
    <cellStyle name="Currency [0] 12" xfId="33094" hidden="1" xr:uid="{00000000-0005-0000-0000-0000DA650000}"/>
    <cellStyle name="Currency [0] 12" xfId="30157" hidden="1" xr:uid="{00000000-0005-0000-0000-0000D1650000}"/>
    <cellStyle name="Currency [0] 12" xfId="30302" hidden="1" xr:uid="{00000000-0005-0000-0000-0000D2650000}"/>
    <cellStyle name="Currency [0] 12" xfId="30643" hidden="1" xr:uid="{00000000-0005-0000-0000-0000D3650000}"/>
    <cellStyle name="Currency [0] 12" xfId="30980" hidden="1" xr:uid="{00000000-0005-0000-0000-0000D4650000}"/>
    <cellStyle name="Currency [0] 12" xfId="31231" hidden="1" xr:uid="{00000000-0005-0000-0000-0000D5650000}"/>
    <cellStyle name="Currency [0] 13" xfId="29764" hidden="1" xr:uid="{00000000-0005-0000-0000-0000E8650000}"/>
    <cellStyle name="Currency [0] 13" xfId="28871" hidden="1" xr:uid="{00000000-0005-0000-0000-0000E6650000}"/>
    <cellStyle name="Currency [0] 13" xfId="29592" hidden="1" xr:uid="{00000000-0005-0000-0000-0000E7650000}"/>
    <cellStyle name="Currency [0] 13" xfId="21060" hidden="1" xr:uid="{00000000-0005-0000-0000-0000E3650000}"/>
    <cellStyle name="Currency [0] 13" xfId="24247" hidden="1" xr:uid="{00000000-0005-0000-0000-0000E4650000}"/>
    <cellStyle name="Currency [0] 13" xfId="27222" hidden="1" xr:uid="{00000000-0005-0000-0000-0000E5650000}"/>
    <cellStyle name="Currency [0] 13" xfId="31663" hidden="1" xr:uid="{00000000-0005-0000-0000-0000EE650000}"/>
    <cellStyle name="Currency [0] 13" xfId="32384" hidden="1" xr:uid="{00000000-0005-0000-0000-0000EF650000}"/>
    <cellStyle name="Currency [0] 13" xfId="2568" hidden="1" xr:uid="{00000000-0005-0000-0000-0000DE650000}"/>
    <cellStyle name="Currency [0] 13" xfId="9164" hidden="1" xr:uid="{00000000-0005-0000-0000-0000DF650000}"/>
    <cellStyle name="Currency [0] 13" xfId="11656" hidden="1" xr:uid="{00000000-0005-0000-0000-0000E0650000}"/>
    <cellStyle name="Currency [0] 13" xfId="15424" hidden="1" xr:uid="{00000000-0005-0000-0000-0000E1650000}"/>
    <cellStyle name="Currency [0] 13" xfId="17786" hidden="1" xr:uid="{00000000-0005-0000-0000-0000E2650000}"/>
    <cellStyle name="Currency [0] 13" xfId="34026" hidden="1" xr:uid="{00000000-0005-0000-0000-0000F5650000}"/>
    <cellStyle name="Currency [0] 13" xfId="33438" hidden="1" xr:uid="{00000000-0005-0000-0000-0000F3650000}"/>
    <cellStyle name="Currency [0] 13" xfId="33775" hidden="1" xr:uid="{00000000-0005-0000-0000-0000F4650000}"/>
    <cellStyle name="Currency [0] 13" xfId="32556" hidden="1" xr:uid="{00000000-0005-0000-0000-0000F0650000}"/>
    <cellStyle name="Currency [0] 13" xfId="32952" hidden="1" xr:uid="{00000000-0005-0000-0000-0000F1650000}"/>
    <cellStyle name="Currency [0] 13" xfId="33098" hidden="1" xr:uid="{00000000-0005-0000-0000-0000F2650000}"/>
    <cellStyle name="Currency [0] 13" xfId="30160" hidden="1" xr:uid="{00000000-0005-0000-0000-0000E9650000}"/>
    <cellStyle name="Currency [0] 13" xfId="30306" hidden="1" xr:uid="{00000000-0005-0000-0000-0000EA650000}"/>
    <cellStyle name="Currency [0] 13" xfId="30646" hidden="1" xr:uid="{00000000-0005-0000-0000-0000EB650000}"/>
    <cellStyle name="Currency [0] 13" xfId="30983" hidden="1" xr:uid="{00000000-0005-0000-0000-0000EC650000}"/>
    <cellStyle name="Currency [0] 13" xfId="31234" hidden="1" xr:uid="{00000000-0005-0000-0000-0000ED650000}"/>
    <cellStyle name="Currency [0] 14" xfId="29768" hidden="1" xr:uid="{00000000-0005-0000-0000-000000660000}"/>
    <cellStyle name="Currency [0] 14" xfId="28873" hidden="1" xr:uid="{00000000-0005-0000-0000-0000FE650000}"/>
    <cellStyle name="Currency [0] 14" xfId="29594" hidden="1" xr:uid="{00000000-0005-0000-0000-0000FF650000}"/>
    <cellStyle name="Currency [0] 14" xfId="21147" hidden="1" xr:uid="{00000000-0005-0000-0000-0000FB650000}"/>
    <cellStyle name="Currency [0] 14" xfId="24334" hidden="1" xr:uid="{00000000-0005-0000-0000-0000FC650000}"/>
    <cellStyle name="Currency [0] 14" xfId="27302" hidden="1" xr:uid="{00000000-0005-0000-0000-0000FD650000}"/>
    <cellStyle name="Currency [0] 14" xfId="31665" hidden="1" xr:uid="{00000000-0005-0000-0000-000006660000}"/>
    <cellStyle name="Currency [0] 14" xfId="32386" hidden="1" xr:uid="{00000000-0005-0000-0000-000007660000}"/>
    <cellStyle name="Currency [0] 14" xfId="2648" hidden="1" xr:uid="{00000000-0005-0000-0000-0000F6650000}"/>
    <cellStyle name="Currency [0] 14" xfId="9255" hidden="1" xr:uid="{00000000-0005-0000-0000-0000F7650000}"/>
    <cellStyle name="Currency [0] 14" xfId="11755" hidden="1" xr:uid="{00000000-0005-0000-0000-0000F8650000}"/>
    <cellStyle name="Currency [0] 14" xfId="15513" hidden="1" xr:uid="{00000000-0005-0000-0000-0000F9650000}"/>
    <cellStyle name="Currency [0] 14" xfId="17875" hidden="1" xr:uid="{00000000-0005-0000-0000-0000FA650000}"/>
    <cellStyle name="Currency [0] 14" xfId="34028" hidden="1" xr:uid="{00000000-0005-0000-0000-00000D660000}"/>
    <cellStyle name="Currency [0] 14" xfId="33440" hidden="1" xr:uid="{00000000-0005-0000-0000-00000B660000}"/>
    <cellStyle name="Currency [0] 14" xfId="33777" hidden="1" xr:uid="{00000000-0005-0000-0000-00000C660000}"/>
    <cellStyle name="Currency [0] 14" xfId="32560" hidden="1" xr:uid="{00000000-0005-0000-0000-000008660000}"/>
    <cellStyle name="Currency [0] 14" xfId="32954" hidden="1" xr:uid="{00000000-0005-0000-0000-000009660000}"/>
    <cellStyle name="Currency [0] 14" xfId="33101" hidden="1" xr:uid="{00000000-0005-0000-0000-00000A660000}"/>
    <cellStyle name="Currency [0] 14" xfId="30162" hidden="1" xr:uid="{00000000-0005-0000-0000-000001660000}"/>
    <cellStyle name="Currency [0] 14" xfId="30309" hidden="1" xr:uid="{00000000-0005-0000-0000-000002660000}"/>
    <cellStyle name="Currency [0] 14" xfId="30648" hidden="1" xr:uid="{00000000-0005-0000-0000-000003660000}"/>
    <cellStyle name="Currency [0] 14" xfId="30985" hidden="1" xr:uid="{00000000-0005-0000-0000-000004660000}"/>
    <cellStyle name="Currency [0] 14" xfId="31236" hidden="1" xr:uid="{00000000-0005-0000-0000-000005660000}"/>
    <cellStyle name="Currency [0] 15" xfId="29769" hidden="1" xr:uid="{00000000-0005-0000-0000-000018660000}"/>
    <cellStyle name="Currency [0] 15" xfId="28874" hidden="1" xr:uid="{00000000-0005-0000-0000-000016660000}"/>
    <cellStyle name="Currency [0] 15" xfId="29595" hidden="1" xr:uid="{00000000-0005-0000-0000-000017660000}"/>
    <cellStyle name="Currency [0] 15" xfId="21241" hidden="1" xr:uid="{00000000-0005-0000-0000-000013660000}"/>
    <cellStyle name="Currency [0] 15" xfId="24426" hidden="1" xr:uid="{00000000-0005-0000-0000-000014660000}"/>
    <cellStyle name="Currency [0] 15" xfId="27392" hidden="1" xr:uid="{00000000-0005-0000-0000-000015660000}"/>
    <cellStyle name="Currency [0] 15" xfId="31666" hidden="1" xr:uid="{00000000-0005-0000-0000-00001E660000}"/>
    <cellStyle name="Currency [0] 15" xfId="32387" hidden="1" xr:uid="{00000000-0005-0000-0000-00001F660000}"/>
    <cellStyle name="Currency [0] 15" xfId="2738" hidden="1" xr:uid="{00000000-0005-0000-0000-00000E660000}"/>
    <cellStyle name="Currency [0] 15" xfId="9351" hidden="1" xr:uid="{00000000-0005-0000-0000-00000F660000}"/>
    <cellStyle name="Currency [0] 15" xfId="11852" hidden="1" xr:uid="{00000000-0005-0000-0000-000010660000}"/>
    <cellStyle name="Currency [0] 15" xfId="15605" hidden="1" xr:uid="{00000000-0005-0000-0000-000011660000}"/>
    <cellStyle name="Currency [0] 15" xfId="17969" hidden="1" xr:uid="{00000000-0005-0000-0000-000012660000}"/>
    <cellStyle name="Currency [0] 15" xfId="34029" hidden="1" xr:uid="{00000000-0005-0000-0000-000025660000}"/>
    <cellStyle name="Currency [0] 15" xfId="33441" hidden="1" xr:uid="{00000000-0005-0000-0000-000023660000}"/>
    <cellStyle name="Currency [0] 15" xfId="33778" hidden="1" xr:uid="{00000000-0005-0000-0000-000024660000}"/>
    <cellStyle name="Currency [0] 15" xfId="32561" hidden="1" xr:uid="{00000000-0005-0000-0000-000020660000}"/>
    <cellStyle name="Currency [0] 15" xfId="32955" hidden="1" xr:uid="{00000000-0005-0000-0000-000021660000}"/>
    <cellStyle name="Currency [0] 15" xfId="33102" hidden="1" xr:uid="{00000000-0005-0000-0000-000022660000}"/>
    <cellStyle name="Currency [0] 15" xfId="30163" hidden="1" xr:uid="{00000000-0005-0000-0000-000019660000}"/>
    <cellStyle name="Currency [0] 15" xfId="30310" hidden="1" xr:uid="{00000000-0005-0000-0000-00001A660000}"/>
    <cellStyle name="Currency [0] 15" xfId="30649" hidden="1" xr:uid="{00000000-0005-0000-0000-00001B660000}"/>
    <cellStyle name="Currency [0] 15" xfId="30986" hidden="1" xr:uid="{00000000-0005-0000-0000-00001C660000}"/>
    <cellStyle name="Currency [0] 15" xfId="31237" hidden="1" xr:uid="{00000000-0005-0000-0000-00001D660000}"/>
    <cellStyle name="Currency [0] 16" xfId="29765" hidden="1" xr:uid="{00000000-0005-0000-0000-000030660000}"/>
    <cellStyle name="Currency [0] 16" xfId="28872" hidden="1" xr:uid="{00000000-0005-0000-0000-00002E660000}"/>
    <cellStyle name="Currency [0] 16" xfId="29593" hidden="1" xr:uid="{00000000-0005-0000-0000-00002F660000}"/>
    <cellStyle name="Currency [0] 16" xfId="21129" hidden="1" xr:uid="{00000000-0005-0000-0000-00002B660000}"/>
    <cellStyle name="Currency [0] 16" xfId="24316" hidden="1" xr:uid="{00000000-0005-0000-0000-00002C660000}"/>
    <cellStyle name="Currency [0] 16" xfId="27286" hidden="1" xr:uid="{00000000-0005-0000-0000-00002D660000}"/>
    <cellStyle name="Currency [0] 16" xfId="31664" hidden="1" xr:uid="{00000000-0005-0000-0000-000036660000}"/>
    <cellStyle name="Currency [0] 16" xfId="32385" hidden="1" xr:uid="{00000000-0005-0000-0000-000037660000}"/>
    <cellStyle name="Currency [0] 16" xfId="2632" hidden="1" xr:uid="{00000000-0005-0000-0000-000026660000}"/>
    <cellStyle name="Currency [0] 16" xfId="9237" hidden="1" xr:uid="{00000000-0005-0000-0000-000027660000}"/>
    <cellStyle name="Currency [0] 16" xfId="11734" hidden="1" xr:uid="{00000000-0005-0000-0000-000028660000}"/>
    <cellStyle name="Currency [0] 16" xfId="15496" hidden="1" xr:uid="{00000000-0005-0000-0000-000029660000}"/>
    <cellStyle name="Currency [0] 16" xfId="17857" hidden="1" xr:uid="{00000000-0005-0000-0000-00002A660000}"/>
    <cellStyle name="Currency [0] 16" xfId="34027" hidden="1" xr:uid="{00000000-0005-0000-0000-00003D660000}"/>
    <cellStyle name="Currency [0] 16" xfId="33439" hidden="1" xr:uid="{00000000-0005-0000-0000-00003B660000}"/>
    <cellStyle name="Currency [0] 16" xfId="33776" hidden="1" xr:uid="{00000000-0005-0000-0000-00003C660000}"/>
    <cellStyle name="Currency [0] 16" xfId="32557" hidden="1" xr:uid="{00000000-0005-0000-0000-000038660000}"/>
    <cellStyle name="Currency [0] 16" xfId="32953" hidden="1" xr:uid="{00000000-0005-0000-0000-000039660000}"/>
    <cellStyle name="Currency [0] 16" xfId="33100" hidden="1" xr:uid="{00000000-0005-0000-0000-00003A660000}"/>
    <cellStyle name="Currency [0] 16" xfId="30161" hidden="1" xr:uid="{00000000-0005-0000-0000-000031660000}"/>
    <cellStyle name="Currency [0] 16" xfId="30308" hidden="1" xr:uid="{00000000-0005-0000-0000-000032660000}"/>
    <cellStyle name="Currency [0] 16" xfId="30647" hidden="1" xr:uid="{00000000-0005-0000-0000-000033660000}"/>
    <cellStyle name="Currency [0] 16" xfId="30984" hidden="1" xr:uid="{00000000-0005-0000-0000-000034660000}"/>
    <cellStyle name="Currency [0] 16" xfId="31235" hidden="1" xr:uid="{00000000-0005-0000-0000-000035660000}"/>
    <cellStyle name="Currency [0] 17" xfId="29770" hidden="1" xr:uid="{00000000-0005-0000-0000-000048660000}"/>
    <cellStyle name="Currency [0] 17" xfId="28875" hidden="1" xr:uid="{00000000-0005-0000-0000-000046660000}"/>
    <cellStyle name="Currency [0] 17" xfId="29597" hidden="1" xr:uid="{00000000-0005-0000-0000-000047660000}"/>
    <cellStyle name="Currency [0] 17" xfId="21337" hidden="1" xr:uid="{00000000-0005-0000-0000-000043660000}"/>
    <cellStyle name="Currency [0] 17" xfId="24522" hidden="1" xr:uid="{00000000-0005-0000-0000-000044660000}"/>
    <cellStyle name="Currency [0] 17" xfId="27482" hidden="1" xr:uid="{00000000-0005-0000-0000-000045660000}"/>
    <cellStyle name="Currency [0] 17" xfId="31667" hidden="1" xr:uid="{00000000-0005-0000-0000-00004E660000}"/>
    <cellStyle name="Currency [0] 17" xfId="32389" hidden="1" xr:uid="{00000000-0005-0000-0000-00004F660000}"/>
    <cellStyle name="Currency [0] 17" xfId="2828" hidden="1" xr:uid="{00000000-0005-0000-0000-00003E660000}"/>
    <cellStyle name="Currency [0] 17" xfId="9448" hidden="1" xr:uid="{00000000-0005-0000-0000-00003F660000}"/>
    <cellStyle name="Currency [0] 17" xfId="11953" hidden="1" xr:uid="{00000000-0005-0000-0000-000040660000}"/>
    <cellStyle name="Currency [0] 17" xfId="15700" hidden="1" xr:uid="{00000000-0005-0000-0000-000041660000}"/>
    <cellStyle name="Currency [0] 17" xfId="18066" hidden="1" xr:uid="{00000000-0005-0000-0000-000042660000}"/>
    <cellStyle name="Currency [0] 17" xfId="34030" hidden="1" xr:uid="{00000000-0005-0000-0000-000055660000}"/>
    <cellStyle name="Currency [0] 17" xfId="33442" hidden="1" xr:uid="{00000000-0005-0000-0000-000053660000}"/>
    <cellStyle name="Currency [0] 17" xfId="33779" hidden="1" xr:uid="{00000000-0005-0000-0000-000054660000}"/>
    <cellStyle name="Currency [0] 17" xfId="32562" hidden="1" xr:uid="{00000000-0005-0000-0000-000050660000}"/>
    <cellStyle name="Currency [0] 17" xfId="32956" hidden="1" xr:uid="{00000000-0005-0000-0000-000051660000}"/>
    <cellStyle name="Currency [0] 17" xfId="33103" hidden="1" xr:uid="{00000000-0005-0000-0000-000052660000}"/>
    <cellStyle name="Currency [0] 17" xfId="30164" hidden="1" xr:uid="{00000000-0005-0000-0000-000049660000}"/>
    <cellStyle name="Currency [0] 17" xfId="30311" hidden="1" xr:uid="{00000000-0005-0000-0000-00004A660000}"/>
    <cellStyle name="Currency [0] 17" xfId="30650" hidden="1" xr:uid="{00000000-0005-0000-0000-00004B660000}"/>
    <cellStyle name="Currency [0] 17" xfId="30987" hidden="1" xr:uid="{00000000-0005-0000-0000-00004C660000}"/>
    <cellStyle name="Currency [0] 17" xfId="31238" hidden="1" xr:uid="{00000000-0005-0000-0000-00004D660000}"/>
    <cellStyle name="Currency [0] 2" xfId="29196" hidden="1" xr:uid="{00000000-0005-0000-0000-000060660000}"/>
    <cellStyle name="Currency [0] 2" xfId="28860" hidden="1" xr:uid="{00000000-0005-0000-0000-00005E660000}"/>
    <cellStyle name="Currency [0] 2" xfId="29542" hidden="1" xr:uid="{00000000-0005-0000-0000-00005F660000}"/>
    <cellStyle name="Currency [0] 2" xfId="20129" hidden="1" xr:uid="{00000000-0005-0000-0000-00005B660000}"/>
    <cellStyle name="Currency [0] 2" xfId="23338" hidden="1" xr:uid="{00000000-0005-0000-0000-00005C660000}"/>
    <cellStyle name="Currency [0] 2" xfId="26379" hidden="1" xr:uid="{00000000-0005-0000-0000-00005D660000}"/>
    <cellStyle name="Currency [0] 2" xfId="31652" hidden="1" xr:uid="{00000000-0005-0000-0000-000066660000}"/>
    <cellStyle name="Currency [0] 2" xfId="32334" hidden="1" xr:uid="{00000000-0005-0000-0000-000067660000}"/>
    <cellStyle name="Currency [0] 2" xfId="1725" hidden="1" xr:uid="{00000000-0005-0000-0000-000056660000}"/>
    <cellStyle name="Currency [0] 2" xfId="7966" hidden="1" xr:uid="{00000000-0005-0000-0000-000057660000}"/>
    <cellStyle name="Currency [0] 2" xfId="5913" hidden="1" xr:uid="{00000000-0005-0000-0000-000058660000}"/>
    <cellStyle name="Currency [0] 2" xfId="14306" hidden="1" xr:uid="{00000000-0005-0000-0000-000059660000}"/>
    <cellStyle name="Currency [0] 2" xfId="10799" hidden="1" xr:uid="{00000000-0005-0000-0000-00005A660000}"/>
    <cellStyle name="Currency [0] 2" xfId="34015" hidden="1" xr:uid="{00000000-0005-0000-0000-00006D660000}"/>
    <cellStyle name="Currency [0] 2" xfId="33422" hidden="1" xr:uid="{00000000-0005-0000-0000-00006B660000}"/>
    <cellStyle name="Currency [0] 2" xfId="33759" hidden="1" xr:uid="{00000000-0005-0000-0000-00006C660000}"/>
    <cellStyle name="Currency [0] 2" xfId="31988" hidden="1" xr:uid="{00000000-0005-0000-0000-000068660000}"/>
    <cellStyle name="Currency [0] 2" xfId="32917" hidden="1" xr:uid="{00000000-0005-0000-0000-000069660000}"/>
    <cellStyle name="Currency [0] 2" xfId="32526" hidden="1" xr:uid="{00000000-0005-0000-0000-00006A660000}"/>
    <cellStyle name="Currency [0] 2" xfId="30125" hidden="1" xr:uid="{00000000-0005-0000-0000-000061660000}"/>
    <cellStyle name="Currency [0] 2" xfId="29734" hidden="1" xr:uid="{00000000-0005-0000-0000-000062660000}"/>
    <cellStyle name="Currency [0] 2" xfId="30630" hidden="1" xr:uid="{00000000-0005-0000-0000-000063660000}"/>
    <cellStyle name="Currency [0] 2" xfId="30967" hidden="1" xr:uid="{00000000-0005-0000-0000-000064660000}"/>
    <cellStyle name="Currency [0] 2" xfId="31223" hidden="1" xr:uid="{00000000-0005-0000-0000-000065660000}"/>
    <cellStyle name="Currency [0] 3" xfId="29267" hidden="1" xr:uid="{00000000-0005-0000-0000-000078660000}"/>
    <cellStyle name="Currency [0] 3" xfId="28861" hidden="1" xr:uid="{00000000-0005-0000-0000-000076660000}"/>
    <cellStyle name="Currency [0] 3" xfId="29543" hidden="1" xr:uid="{00000000-0005-0000-0000-000077660000}"/>
    <cellStyle name="Currency [0] 3" xfId="20196" hidden="1" xr:uid="{00000000-0005-0000-0000-000073660000}"/>
    <cellStyle name="Currency [0] 3" xfId="23404" hidden="1" xr:uid="{00000000-0005-0000-0000-000074660000}"/>
    <cellStyle name="Currency [0] 3" xfId="26444" hidden="1" xr:uid="{00000000-0005-0000-0000-000075660000}"/>
    <cellStyle name="Currency [0] 3" xfId="31653" hidden="1" xr:uid="{00000000-0005-0000-0000-00007E660000}"/>
    <cellStyle name="Currency [0] 3" xfId="32335" hidden="1" xr:uid="{00000000-0005-0000-0000-00007F660000}"/>
    <cellStyle name="Currency [0] 3" xfId="1790" hidden="1" xr:uid="{00000000-0005-0000-0000-00006E660000}"/>
    <cellStyle name="Currency [0] 3" xfId="8032" hidden="1" xr:uid="{00000000-0005-0000-0000-00006F660000}"/>
    <cellStyle name="Currency [0] 3" xfId="6360" hidden="1" xr:uid="{00000000-0005-0000-0000-000070660000}"/>
    <cellStyle name="Currency [0] 3" xfId="14371" hidden="1" xr:uid="{00000000-0005-0000-0000-000071660000}"/>
    <cellStyle name="Currency [0] 3" xfId="5654" hidden="1" xr:uid="{00000000-0005-0000-0000-000072660000}"/>
    <cellStyle name="Currency [0] 3" xfId="34016" hidden="1" xr:uid="{00000000-0005-0000-0000-000085660000}"/>
    <cellStyle name="Currency [0] 3" xfId="33423" hidden="1" xr:uid="{00000000-0005-0000-0000-000083660000}"/>
    <cellStyle name="Currency [0] 3" xfId="33760" hidden="1" xr:uid="{00000000-0005-0000-0000-000084660000}"/>
    <cellStyle name="Currency [0] 3" xfId="32059" hidden="1" xr:uid="{00000000-0005-0000-0000-000080660000}"/>
    <cellStyle name="Currency [0] 3" xfId="32918" hidden="1" xr:uid="{00000000-0005-0000-0000-000081660000}"/>
    <cellStyle name="Currency [0] 3" xfId="31964" hidden="1" xr:uid="{00000000-0005-0000-0000-000082660000}"/>
    <cellStyle name="Currency [0] 3" xfId="30126" hidden="1" xr:uid="{00000000-0005-0000-0000-000079660000}"/>
    <cellStyle name="Currency [0] 3" xfId="29172" hidden="1" xr:uid="{00000000-0005-0000-0000-00007A660000}"/>
    <cellStyle name="Currency [0] 3" xfId="30631" hidden="1" xr:uid="{00000000-0005-0000-0000-00007B660000}"/>
    <cellStyle name="Currency [0] 3" xfId="30968" hidden="1" xr:uid="{00000000-0005-0000-0000-00007C660000}"/>
    <cellStyle name="Currency [0] 3" xfId="31224" hidden="1" xr:uid="{00000000-0005-0000-0000-00007D660000}"/>
    <cellStyle name="Currency [0] 4" xfId="29745" hidden="1" xr:uid="{00000000-0005-0000-0000-000090660000}"/>
    <cellStyle name="Currency [0] 4" xfId="28863" hidden="1" xr:uid="{00000000-0005-0000-0000-00008E660000}"/>
    <cellStyle name="Currency [0] 4" xfId="29581" hidden="1" xr:uid="{00000000-0005-0000-0000-00008F660000}"/>
    <cellStyle name="Currency [0] 4" xfId="20447" hidden="1" xr:uid="{00000000-0005-0000-0000-00008B660000}"/>
    <cellStyle name="Currency [0] 4" xfId="23649" hidden="1" xr:uid="{00000000-0005-0000-0000-00008C660000}"/>
    <cellStyle name="Currency [0] 4" xfId="26668" hidden="1" xr:uid="{00000000-0005-0000-0000-00008D660000}"/>
    <cellStyle name="Currency [0] 4" xfId="31655" hidden="1" xr:uid="{00000000-0005-0000-0000-000096660000}"/>
    <cellStyle name="Currency [0] 4" xfId="32373" hidden="1" xr:uid="{00000000-0005-0000-0000-000097660000}"/>
    <cellStyle name="Currency [0] 4" xfId="2014" hidden="1" xr:uid="{00000000-0005-0000-0000-000086660000}"/>
    <cellStyle name="Currency [0] 4" xfId="8562" hidden="1" xr:uid="{00000000-0005-0000-0000-000087660000}"/>
    <cellStyle name="Currency [0] 4" xfId="11006" hidden="1" xr:uid="{00000000-0005-0000-0000-000088660000}"/>
    <cellStyle name="Currency [0] 4" xfId="14834" hidden="1" xr:uid="{00000000-0005-0000-0000-000089660000}"/>
    <cellStyle name="Currency [0] 4" xfId="17163" hidden="1" xr:uid="{00000000-0005-0000-0000-00008A660000}"/>
    <cellStyle name="Currency [0] 4" xfId="34018" hidden="1" xr:uid="{00000000-0005-0000-0000-00009D660000}"/>
    <cellStyle name="Currency [0] 4" xfId="33428" hidden="1" xr:uid="{00000000-0005-0000-0000-00009B660000}"/>
    <cellStyle name="Currency [0] 4" xfId="33765" hidden="1" xr:uid="{00000000-0005-0000-0000-00009C660000}"/>
    <cellStyle name="Currency [0] 4" xfId="32537" hidden="1" xr:uid="{00000000-0005-0000-0000-000098660000}"/>
    <cellStyle name="Currency [0] 4" xfId="32944" hidden="1" xr:uid="{00000000-0005-0000-0000-000099660000}"/>
    <cellStyle name="Currency [0] 4" xfId="33086" hidden="1" xr:uid="{00000000-0005-0000-0000-00009A660000}"/>
    <cellStyle name="Currency [0] 4" xfId="30152" hidden="1" xr:uid="{00000000-0005-0000-0000-000091660000}"/>
    <cellStyle name="Currency [0] 4" xfId="30294" hidden="1" xr:uid="{00000000-0005-0000-0000-000092660000}"/>
    <cellStyle name="Currency [0] 4" xfId="30636" hidden="1" xr:uid="{00000000-0005-0000-0000-000093660000}"/>
    <cellStyle name="Currency [0] 4" xfId="30973" hidden="1" xr:uid="{00000000-0005-0000-0000-000094660000}"/>
    <cellStyle name="Currency [0] 4" xfId="31226" hidden="1" xr:uid="{00000000-0005-0000-0000-000095660000}"/>
    <cellStyle name="Currency [0] 5" xfId="29747" hidden="1" xr:uid="{00000000-0005-0000-0000-0000A8660000}"/>
    <cellStyle name="Currency [0] 5" xfId="28864" hidden="1" xr:uid="{00000000-0005-0000-0000-0000A6660000}"/>
    <cellStyle name="Currency [0] 5" xfId="29582" hidden="1" xr:uid="{00000000-0005-0000-0000-0000A7660000}"/>
    <cellStyle name="Currency [0] 5" xfId="20526" hidden="1" xr:uid="{00000000-0005-0000-0000-0000A3660000}"/>
    <cellStyle name="Currency [0] 5" xfId="23724" hidden="1" xr:uid="{00000000-0005-0000-0000-0000A4660000}"/>
    <cellStyle name="Currency [0] 5" xfId="26735" hidden="1" xr:uid="{00000000-0005-0000-0000-0000A5660000}"/>
    <cellStyle name="Currency [0] 5" xfId="31656" hidden="1" xr:uid="{00000000-0005-0000-0000-0000AE660000}"/>
    <cellStyle name="Currency [0] 5" xfId="32374" hidden="1" xr:uid="{00000000-0005-0000-0000-0000AF660000}"/>
    <cellStyle name="Currency [0] 5" xfId="2081" hidden="1" xr:uid="{00000000-0005-0000-0000-00009E660000}"/>
    <cellStyle name="Currency [0] 5" xfId="8638" hidden="1" xr:uid="{00000000-0005-0000-0000-00009F660000}"/>
    <cellStyle name="Currency [0] 5" xfId="11090" hidden="1" xr:uid="{00000000-0005-0000-0000-0000A0660000}"/>
    <cellStyle name="Currency [0] 5" xfId="14910" hidden="1" xr:uid="{00000000-0005-0000-0000-0000A1660000}"/>
    <cellStyle name="Currency [0] 5" xfId="17243" hidden="1" xr:uid="{00000000-0005-0000-0000-0000A2660000}"/>
    <cellStyle name="Currency [0] 5" xfId="34019" hidden="1" xr:uid="{00000000-0005-0000-0000-0000B5660000}"/>
    <cellStyle name="Currency [0] 5" xfId="33429" hidden="1" xr:uid="{00000000-0005-0000-0000-0000B3660000}"/>
    <cellStyle name="Currency [0] 5" xfId="33766" hidden="1" xr:uid="{00000000-0005-0000-0000-0000B4660000}"/>
    <cellStyle name="Currency [0] 5" xfId="32539" hidden="1" xr:uid="{00000000-0005-0000-0000-0000B0660000}"/>
    <cellStyle name="Currency [0] 5" xfId="32945" hidden="1" xr:uid="{00000000-0005-0000-0000-0000B1660000}"/>
    <cellStyle name="Currency [0] 5" xfId="33087" hidden="1" xr:uid="{00000000-0005-0000-0000-0000B2660000}"/>
    <cellStyle name="Currency [0] 5" xfId="30153" hidden="1" xr:uid="{00000000-0005-0000-0000-0000A9660000}"/>
    <cellStyle name="Currency [0] 5" xfId="30295" hidden="1" xr:uid="{00000000-0005-0000-0000-0000AA660000}"/>
    <cellStyle name="Currency [0] 5" xfId="30637" hidden="1" xr:uid="{00000000-0005-0000-0000-0000AB660000}"/>
    <cellStyle name="Currency [0] 5" xfId="30974" hidden="1" xr:uid="{00000000-0005-0000-0000-0000AC660000}"/>
    <cellStyle name="Currency [0] 5" xfId="31227" hidden="1" xr:uid="{00000000-0005-0000-0000-0000AD660000}"/>
    <cellStyle name="Currency [0] 6" xfId="29751" hidden="1" xr:uid="{00000000-0005-0000-0000-0000C0660000}"/>
    <cellStyle name="Currency [0] 6" xfId="28865" hidden="1" xr:uid="{00000000-0005-0000-0000-0000BE660000}"/>
    <cellStyle name="Currency [0] 6" xfId="29583" hidden="1" xr:uid="{00000000-0005-0000-0000-0000BF660000}"/>
    <cellStyle name="Currency [0] 6" xfId="20589" hidden="1" xr:uid="{00000000-0005-0000-0000-0000BB660000}"/>
    <cellStyle name="Currency [0] 6" xfId="23786" hidden="1" xr:uid="{00000000-0005-0000-0000-0000BC660000}"/>
    <cellStyle name="Currency [0] 6" xfId="26787" hidden="1" xr:uid="{00000000-0005-0000-0000-0000BD660000}"/>
    <cellStyle name="Currency [0] 6" xfId="31657" hidden="1" xr:uid="{00000000-0005-0000-0000-0000C6660000}"/>
    <cellStyle name="Currency [0] 6" xfId="32375" hidden="1" xr:uid="{00000000-0005-0000-0000-0000C7660000}"/>
    <cellStyle name="Currency [0] 6" xfId="2133" hidden="1" xr:uid="{00000000-0005-0000-0000-0000B6660000}"/>
    <cellStyle name="Currency [0] 6" xfId="8697" hidden="1" xr:uid="{00000000-0005-0000-0000-0000B7660000}"/>
    <cellStyle name="Currency [0] 6" xfId="11159" hidden="1" xr:uid="{00000000-0005-0000-0000-0000B8660000}"/>
    <cellStyle name="Currency [0] 6" xfId="14966" hidden="1" xr:uid="{00000000-0005-0000-0000-0000B9660000}"/>
    <cellStyle name="Currency [0] 6" xfId="17306" hidden="1" xr:uid="{00000000-0005-0000-0000-0000BA660000}"/>
    <cellStyle name="Currency [0] 6" xfId="34020" hidden="1" xr:uid="{00000000-0005-0000-0000-0000CD660000}"/>
    <cellStyle name="Currency [0] 6" xfId="33431" hidden="1" xr:uid="{00000000-0005-0000-0000-0000CB660000}"/>
    <cellStyle name="Currency [0] 6" xfId="33768" hidden="1" xr:uid="{00000000-0005-0000-0000-0000CC660000}"/>
    <cellStyle name="Currency [0] 6" xfId="32543" hidden="1" xr:uid="{00000000-0005-0000-0000-0000C8660000}"/>
    <cellStyle name="Currency [0] 6" xfId="32946" hidden="1" xr:uid="{00000000-0005-0000-0000-0000C9660000}"/>
    <cellStyle name="Currency [0] 6" xfId="33089" hidden="1" xr:uid="{00000000-0005-0000-0000-0000CA660000}"/>
    <cellStyle name="Currency [0] 6" xfId="30154" hidden="1" xr:uid="{00000000-0005-0000-0000-0000C1660000}"/>
    <cellStyle name="Currency [0] 6" xfId="30297" hidden="1" xr:uid="{00000000-0005-0000-0000-0000C2660000}"/>
    <cellStyle name="Currency [0] 6" xfId="30639" hidden="1" xr:uid="{00000000-0005-0000-0000-0000C3660000}"/>
    <cellStyle name="Currency [0] 6" xfId="30976" hidden="1" xr:uid="{00000000-0005-0000-0000-0000C4660000}"/>
    <cellStyle name="Currency [0] 6" xfId="31228" hidden="1" xr:uid="{00000000-0005-0000-0000-0000C5660000}"/>
    <cellStyle name="Currency [0] 7" xfId="29754" hidden="1" xr:uid="{00000000-0005-0000-0000-0000D8660000}"/>
    <cellStyle name="Currency [0] 7" xfId="28866" hidden="1" xr:uid="{00000000-0005-0000-0000-0000D6660000}"/>
    <cellStyle name="Currency [0] 7" xfId="29584" hidden="1" xr:uid="{00000000-0005-0000-0000-0000D7660000}"/>
    <cellStyle name="Currency [0] 7" xfId="20689" hidden="1" xr:uid="{00000000-0005-0000-0000-0000D3660000}"/>
    <cellStyle name="Currency [0] 7" xfId="23885" hidden="1" xr:uid="{00000000-0005-0000-0000-0000D4660000}"/>
    <cellStyle name="Currency [0] 7" xfId="26882" hidden="1" xr:uid="{00000000-0005-0000-0000-0000D5660000}"/>
    <cellStyle name="Currency [0] 7" xfId="31658" hidden="1" xr:uid="{00000000-0005-0000-0000-0000DE660000}"/>
    <cellStyle name="Currency [0] 7" xfId="32376" hidden="1" xr:uid="{00000000-0005-0000-0000-0000DF660000}"/>
    <cellStyle name="Currency [0] 7" xfId="2228" hidden="1" xr:uid="{00000000-0005-0000-0000-0000CE660000}"/>
    <cellStyle name="Currency [0] 7" xfId="8796" hidden="1" xr:uid="{00000000-0005-0000-0000-0000CF660000}"/>
    <cellStyle name="Currency [0] 7" xfId="11264" hidden="1" xr:uid="{00000000-0005-0000-0000-0000D0660000}"/>
    <cellStyle name="Currency [0] 7" xfId="15064" hidden="1" xr:uid="{00000000-0005-0000-0000-0000D1660000}"/>
    <cellStyle name="Currency [0] 7" xfId="17408" hidden="1" xr:uid="{00000000-0005-0000-0000-0000D2660000}"/>
    <cellStyle name="Currency [0] 7" xfId="34021" hidden="1" xr:uid="{00000000-0005-0000-0000-0000E5660000}"/>
    <cellStyle name="Currency [0] 7" xfId="33433" hidden="1" xr:uid="{00000000-0005-0000-0000-0000E3660000}"/>
    <cellStyle name="Currency [0] 7" xfId="33770" hidden="1" xr:uid="{00000000-0005-0000-0000-0000E4660000}"/>
    <cellStyle name="Currency [0] 7" xfId="32546" hidden="1" xr:uid="{00000000-0005-0000-0000-0000E0660000}"/>
    <cellStyle name="Currency [0] 7" xfId="32947" hidden="1" xr:uid="{00000000-0005-0000-0000-0000E1660000}"/>
    <cellStyle name="Currency [0] 7" xfId="33092" hidden="1" xr:uid="{00000000-0005-0000-0000-0000E2660000}"/>
    <cellStyle name="Currency [0] 7" xfId="30155" hidden="1" xr:uid="{00000000-0005-0000-0000-0000D9660000}"/>
    <cellStyle name="Currency [0] 7" xfId="30300" hidden="1" xr:uid="{00000000-0005-0000-0000-0000DA660000}"/>
    <cellStyle name="Currency [0] 7" xfId="30641" hidden="1" xr:uid="{00000000-0005-0000-0000-0000DB660000}"/>
    <cellStyle name="Currency [0] 7" xfId="30978" hidden="1" xr:uid="{00000000-0005-0000-0000-0000DC660000}"/>
    <cellStyle name="Currency [0] 7" xfId="31229" hidden="1" xr:uid="{00000000-0005-0000-0000-0000DD660000}"/>
    <cellStyle name="Currency [0] 8" xfId="29744" hidden="1" xr:uid="{00000000-0005-0000-0000-0000F0660000}"/>
    <cellStyle name="Currency [0] 8" xfId="28862" hidden="1" xr:uid="{00000000-0005-0000-0000-0000EE660000}"/>
    <cellStyle name="Currency [0] 8" xfId="29580" hidden="1" xr:uid="{00000000-0005-0000-0000-0000EF660000}"/>
    <cellStyle name="Currency [0] 8" xfId="20436" hidden="1" xr:uid="{00000000-0005-0000-0000-0000EB660000}"/>
    <cellStyle name="Currency [0] 8" xfId="23638" hidden="1" xr:uid="{00000000-0005-0000-0000-0000EC660000}"/>
    <cellStyle name="Currency [0] 8" xfId="26658" hidden="1" xr:uid="{00000000-0005-0000-0000-0000ED660000}"/>
    <cellStyle name="Currency [0] 8" xfId="31654" hidden="1" xr:uid="{00000000-0005-0000-0000-0000F6660000}"/>
    <cellStyle name="Currency [0] 8" xfId="32372" hidden="1" xr:uid="{00000000-0005-0000-0000-0000F7660000}"/>
    <cellStyle name="Currency [0] 8" xfId="2004" hidden="1" xr:uid="{00000000-0005-0000-0000-0000E6660000}"/>
    <cellStyle name="Currency [0] 8" xfId="8552" hidden="1" xr:uid="{00000000-0005-0000-0000-0000E7660000}"/>
    <cellStyle name="Currency [0] 8" xfId="10995" hidden="1" xr:uid="{00000000-0005-0000-0000-0000E8660000}"/>
    <cellStyle name="Currency [0] 8" xfId="14824" hidden="1" xr:uid="{00000000-0005-0000-0000-0000E9660000}"/>
    <cellStyle name="Currency [0] 8" xfId="17152" hidden="1" xr:uid="{00000000-0005-0000-0000-0000EA660000}"/>
    <cellStyle name="Currency [0] 8" xfId="34017" hidden="1" xr:uid="{00000000-0005-0000-0000-0000FD660000}"/>
    <cellStyle name="Currency [0] 8" xfId="33427" hidden="1" xr:uid="{00000000-0005-0000-0000-0000FB660000}"/>
    <cellStyle name="Currency [0] 8" xfId="33764" hidden="1" xr:uid="{00000000-0005-0000-0000-0000FC660000}"/>
    <cellStyle name="Currency [0] 8" xfId="32536" hidden="1" xr:uid="{00000000-0005-0000-0000-0000F8660000}"/>
    <cellStyle name="Currency [0] 8" xfId="32943" hidden="1" xr:uid="{00000000-0005-0000-0000-0000F9660000}"/>
    <cellStyle name="Currency [0] 8" xfId="33085" hidden="1" xr:uid="{00000000-0005-0000-0000-0000FA660000}"/>
    <cellStyle name="Currency [0] 8" xfId="30151" hidden="1" xr:uid="{00000000-0005-0000-0000-0000F1660000}"/>
    <cellStyle name="Currency [0] 8" xfId="30293" hidden="1" xr:uid="{00000000-0005-0000-0000-0000F2660000}"/>
    <cellStyle name="Currency [0] 8" xfId="30635" hidden="1" xr:uid="{00000000-0005-0000-0000-0000F3660000}"/>
    <cellStyle name="Currency [0] 8" xfId="30972" hidden="1" xr:uid="{00000000-0005-0000-0000-0000F4660000}"/>
    <cellStyle name="Currency [0] 8" xfId="31225" hidden="1" xr:uid="{00000000-0005-0000-0000-0000F5660000}"/>
    <cellStyle name="Currency [0] 9" xfId="29757" hidden="1" xr:uid="{00000000-0005-0000-0000-000008670000}"/>
    <cellStyle name="Currency [0] 9" xfId="28867" hidden="1" xr:uid="{00000000-0005-0000-0000-000006670000}"/>
    <cellStyle name="Currency [0] 9" xfId="29585" hidden="1" xr:uid="{00000000-0005-0000-0000-000007670000}"/>
    <cellStyle name="Currency [0] 9" xfId="20799" hidden="1" xr:uid="{00000000-0005-0000-0000-000003670000}"/>
    <cellStyle name="Currency [0] 9" xfId="23991" hidden="1" xr:uid="{00000000-0005-0000-0000-000004670000}"/>
    <cellStyle name="Currency [0] 9" xfId="26981" hidden="1" xr:uid="{00000000-0005-0000-0000-000005670000}"/>
    <cellStyle name="Currency [0] 9" xfId="31659" hidden="1" xr:uid="{00000000-0005-0000-0000-00000E670000}"/>
    <cellStyle name="Currency [0] 9" xfId="32377" hidden="1" xr:uid="{00000000-0005-0000-0000-00000F670000}"/>
    <cellStyle name="Currency [0] 9" xfId="2327" hidden="1" xr:uid="{00000000-0005-0000-0000-0000FE660000}"/>
    <cellStyle name="Currency [0] 9" xfId="8902" hidden="1" xr:uid="{00000000-0005-0000-0000-0000FF660000}"/>
    <cellStyle name="Currency [0] 9" xfId="11378" hidden="1" xr:uid="{00000000-0005-0000-0000-000000670000}"/>
    <cellStyle name="Currency [0] 9" xfId="15170" hidden="1" xr:uid="{00000000-0005-0000-0000-000001670000}"/>
    <cellStyle name="Currency [0] 9" xfId="17519" hidden="1" xr:uid="{00000000-0005-0000-0000-000002670000}"/>
    <cellStyle name="Currency [0] 9" xfId="34022" hidden="1" xr:uid="{00000000-0005-0000-0000-000015670000}"/>
    <cellStyle name="Currency [0] 9" xfId="33434" hidden="1" xr:uid="{00000000-0005-0000-0000-000013670000}"/>
    <cellStyle name="Currency [0] 9" xfId="33771" hidden="1" xr:uid="{00000000-0005-0000-0000-000014670000}"/>
    <cellStyle name="Currency [0] 9" xfId="32549" hidden="1" xr:uid="{00000000-0005-0000-0000-000010670000}"/>
    <cellStyle name="Currency [0] 9" xfId="32948" hidden="1" xr:uid="{00000000-0005-0000-0000-000011670000}"/>
    <cellStyle name="Currency [0] 9" xfId="33093" hidden="1" xr:uid="{00000000-0005-0000-0000-000012670000}"/>
    <cellStyle name="Currency [0] 9" xfId="30156" hidden="1" xr:uid="{00000000-0005-0000-0000-000009670000}"/>
    <cellStyle name="Currency [0] 9" xfId="30301" hidden="1" xr:uid="{00000000-0005-0000-0000-00000A670000}"/>
    <cellStyle name="Currency [0] 9" xfId="30642" hidden="1" xr:uid="{00000000-0005-0000-0000-00000B670000}"/>
    <cellStyle name="Currency [0] 9" xfId="30979" hidden="1" xr:uid="{00000000-0005-0000-0000-00000C670000}"/>
    <cellStyle name="Currency [0] 9" xfId="31230" hidden="1" xr:uid="{00000000-0005-0000-0000-00000D670000}"/>
    <cellStyle name="Currency 2" xfId="34080" xr:uid="{E85ED6F1-0742-4788-9D31-29A78E99B695}"/>
    <cellStyle name="Currency 2 10" xfId="35159" xr:uid="{8F47E622-4F04-4B20-AAA6-FA061BA70D3B}"/>
    <cellStyle name="Currency 2 10 2" xfId="37213" xr:uid="{BE42BEE0-E389-4BB5-8A52-56C1EBC505DC}"/>
    <cellStyle name="Currency 2 10 2 2" xfId="45425" xr:uid="{95DDD740-707D-4203-BE5F-A9CE17ECC875}"/>
    <cellStyle name="Currency 2 10 2 3" xfId="41320" xr:uid="{7239DD28-6CC8-4C57-8D2A-6CEF63275F58}"/>
    <cellStyle name="Currency 2 10 2 4" xfId="46929" xr:uid="{6A85DD4F-4B60-49B0-8E2F-56A31E597B05}"/>
    <cellStyle name="Currency 2 10 3" xfId="38239" xr:uid="{C32071DB-B9A4-4A2F-BFC1-3D233A76AD03}"/>
    <cellStyle name="Currency 2 10 3 2" xfId="46451" xr:uid="{82A666F4-0127-4430-B6BE-38EB8928AA26}"/>
    <cellStyle name="Currency 2 10 3 3" xfId="42346" xr:uid="{24B94009-8088-46FF-988A-3AC72E5D744E}"/>
    <cellStyle name="Currency 2 10 3 4" xfId="47080" xr:uid="{3334F76F-EEA3-4A3C-8A22-000A0FB8EC79}"/>
    <cellStyle name="Currency 2 10 4" xfId="36186" xr:uid="{903C8C45-7B9B-4569-8FAF-061C360A0B8B}"/>
    <cellStyle name="Currency 2 10 4 2" xfId="44398" xr:uid="{83BA1360-197B-4A00-862F-DE2964A1F82A}"/>
    <cellStyle name="Currency 2 10 4 3" xfId="40293" xr:uid="{FA79A382-36CF-4B34-AC82-E967210C8A12}"/>
    <cellStyle name="Currency 2 10 4 4" xfId="46778" xr:uid="{5D0F3B84-9BE2-4AA8-AB2C-56B05F04F736}"/>
    <cellStyle name="Currency 2 10 5" xfId="43372" xr:uid="{A9672FCB-1877-4291-90EE-4A8579419B94}"/>
    <cellStyle name="Currency 2 10 6" xfId="39267" xr:uid="{9C91497C-276C-4909-93BC-55F950875BFC}"/>
    <cellStyle name="Currency 2 10 7" xfId="46626" xr:uid="{68EEE2F3-CC5B-4DF5-A202-56B142113191}"/>
    <cellStyle name="Currency 2 11" xfId="36189" xr:uid="{6A802B29-32AB-4318-B061-ABFBC6799CAE}"/>
    <cellStyle name="Currency 2 11 2" xfId="44401" xr:uid="{590E45D0-7E9E-4A43-9AD5-C3ECE9895999}"/>
    <cellStyle name="Currency 2 11 3" xfId="40296" xr:uid="{662CA351-012C-4C49-ABA5-9955233F0010}"/>
    <cellStyle name="Currency 2 11 4" xfId="46780" xr:uid="{08C58D01-1D2C-43D9-ABA5-141BBA0D3FB3}"/>
    <cellStyle name="Currency 2 12" xfId="37216" xr:uid="{9277BD3F-09FA-45E8-9DA2-16B4165DA07D}"/>
    <cellStyle name="Currency 2 12 2" xfId="45428" xr:uid="{5B0A8A5E-422B-4BBD-B8BE-D2245D4B14D4}"/>
    <cellStyle name="Currency 2 12 3" xfId="41323" xr:uid="{239CF5FD-3C16-465A-8782-7958A484FB85}"/>
    <cellStyle name="Currency 2 12 4" xfId="46931" xr:uid="{660166F9-A7ED-49B5-98E2-03EB9AC061F6}"/>
    <cellStyle name="Currency 2 13" xfId="35163" xr:uid="{8463F622-DFBE-46B0-8D37-DCAA7BA61C81}"/>
    <cellStyle name="Currency 2 13 2" xfId="43375" xr:uid="{D7E398EC-8FE8-4FD5-811E-08493A2D23D9}"/>
    <cellStyle name="Currency 2 13 3" xfId="39270" xr:uid="{A9D63F1F-A10C-4DC2-8B67-17A5721C72C6}"/>
    <cellStyle name="Currency 2 13 4" xfId="46629" xr:uid="{ACB7E254-4364-40A4-B54A-415396B0EA67}"/>
    <cellStyle name="Currency 2 14" xfId="42349" xr:uid="{D7136330-096C-4D15-9537-2664686849D4}"/>
    <cellStyle name="Currency 2 15" xfId="38244" xr:uid="{488AC57C-F335-4400-B673-D6F0901B0CCE}"/>
    <cellStyle name="Currency 2 16" xfId="46460" xr:uid="{B5FBB344-FE65-48BB-8C18-B57B24B36454}"/>
    <cellStyle name="Currency 2 2" xfId="34164" xr:uid="{7CCB31FF-BE6E-4340-BD7F-D4A2CFA2965E}"/>
    <cellStyle name="Currency 2 2 10" xfId="38278" xr:uid="{00A77749-CEFC-48C8-8B80-E0099DBF3B72}"/>
    <cellStyle name="Currency 2 2 11" xfId="46478" xr:uid="{B44CCAF3-FDA0-46BD-BF60-A7ED917E1544}"/>
    <cellStyle name="Currency 2 2 2" xfId="34280" xr:uid="{8CF14A99-7770-4224-94E8-8E89E2908C38}"/>
    <cellStyle name="Currency 2 2 2 2" xfId="34525" xr:uid="{D44A8751-24D5-43F4-877F-F3DAE3D7EAEA}"/>
    <cellStyle name="Currency 2 2 2 2 2" xfId="35008" xr:uid="{232B836A-9411-472D-8DA8-40829C35E6CD}"/>
    <cellStyle name="Currency 2 2 2 2 2 2" xfId="37062" xr:uid="{05A6189E-9886-4C70-B816-45CAE5E8743C}"/>
    <cellStyle name="Currency 2 2 2 2 2 2 2" xfId="45274" xr:uid="{F2AD00A5-E3EB-4FEE-9FEF-30E4176B28B1}"/>
    <cellStyle name="Currency 2 2 2 2 2 2 3" xfId="41169" xr:uid="{CE25A85E-AE3F-4749-8DBC-ECF25BFDF445}"/>
    <cellStyle name="Currency 2 2 2 2 2 2 4" xfId="46900" xr:uid="{71525DA5-B51F-405C-B76F-1FFEBA22A343}"/>
    <cellStyle name="Currency 2 2 2 2 2 3" xfId="38088" xr:uid="{3162368F-6677-4C78-888B-49898954BED8}"/>
    <cellStyle name="Currency 2 2 2 2 2 3 2" xfId="46300" xr:uid="{C2A69A07-2751-48D1-AF45-14119515B23F}"/>
    <cellStyle name="Currency 2 2 2 2 2 3 3" xfId="42195" xr:uid="{96E138BD-D9DA-41B9-8BC3-F69239897E4F}"/>
    <cellStyle name="Currency 2 2 2 2 2 3 4" xfId="47051" xr:uid="{E0584951-A6DE-4125-9ECE-BCBBD287D310}"/>
    <cellStyle name="Currency 2 2 2 2 2 4" xfId="36035" xr:uid="{6C2F594D-8C99-4072-9E3B-22A8E0A7DBA6}"/>
    <cellStyle name="Currency 2 2 2 2 2 4 2" xfId="44247" xr:uid="{0AE3121B-980F-4C38-8910-B235F2C0268F}"/>
    <cellStyle name="Currency 2 2 2 2 2 4 3" xfId="40142" xr:uid="{F51434B4-D2BE-4777-A7B2-CC88A4AEB90D}"/>
    <cellStyle name="Currency 2 2 2 2 2 4 4" xfId="46749" xr:uid="{5FD4813B-9B9C-4BBA-A8E0-3901F80CFDD1}"/>
    <cellStyle name="Currency 2 2 2 2 2 5" xfId="43221" xr:uid="{72092542-82FE-4A8D-9F8E-D9B3F54E000A}"/>
    <cellStyle name="Currency 2 2 2 2 2 6" xfId="39116" xr:uid="{72C35E49-A2F1-4B59-BDA2-E7879676689B}"/>
    <cellStyle name="Currency 2 2 2 2 2 7" xfId="46597" xr:uid="{B33D0435-F46F-45CB-ABA9-61674D154D46}"/>
    <cellStyle name="Currency 2 2 2 2 3" xfId="36581" xr:uid="{92479803-140C-4CCD-9CEA-5B71FAD9E81A}"/>
    <cellStyle name="Currency 2 2 2 2 3 2" xfId="44793" xr:uid="{AC8897AF-1153-4DB7-B11D-84CAA68F9172}"/>
    <cellStyle name="Currency 2 2 2 2 3 3" xfId="40688" xr:uid="{D747155F-B719-486A-9FCE-00D7B627B32E}"/>
    <cellStyle name="Currency 2 2 2 2 3 4" xfId="46828" xr:uid="{510B0BCC-E8A6-4322-8F16-CEE19A32BA17}"/>
    <cellStyle name="Currency 2 2 2 2 4" xfId="37607" xr:uid="{1153C25D-D06F-4808-B013-F05338F3ADC1}"/>
    <cellStyle name="Currency 2 2 2 2 4 2" xfId="45819" xr:uid="{92F1CB9D-6392-4C26-BB53-174A4BB57FB9}"/>
    <cellStyle name="Currency 2 2 2 2 4 3" xfId="41714" xr:uid="{698FEAD7-21DF-4A1A-ACB7-CFE05B7656B4}"/>
    <cellStyle name="Currency 2 2 2 2 4 4" xfId="46979" xr:uid="{55A93A55-54FB-4FA5-AD8A-D97B2F9BA336}"/>
    <cellStyle name="Currency 2 2 2 2 5" xfId="35554" xr:uid="{9895DC72-EF2C-457F-95D3-4F5203566D4B}"/>
    <cellStyle name="Currency 2 2 2 2 5 2" xfId="43766" xr:uid="{0236721C-8761-42DA-A81C-11582E8B20E8}"/>
    <cellStyle name="Currency 2 2 2 2 5 3" xfId="39661" xr:uid="{72D78233-1E58-405E-B35A-92382DF53716}"/>
    <cellStyle name="Currency 2 2 2 2 5 4" xfId="46677" xr:uid="{B3C3E8DB-01CC-4D06-AB77-3EEB69B33A0D}"/>
    <cellStyle name="Currency 2 2 2 2 6" xfId="42740" xr:uid="{0BFC0E44-6936-4579-93C1-776D28445521}"/>
    <cellStyle name="Currency 2 2 2 2 7" xfId="38635" xr:uid="{9E8A73FE-A8A9-4971-A991-A6AD818B21D7}"/>
    <cellStyle name="Currency 2 2 2 2 8" xfId="46525" xr:uid="{DC6D0F46-6839-4C7A-9B15-9B4FC16F2CBC}"/>
    <cellStyle name="Currency 2 2 2 3" xfId="34766" xr:uid="{16D88792-C5D2-445D-AEC4-F5613B652E24}"/>
    <cellStyle name="Currency 2 2 2 3 2" xfId="36820" xr:uid="{AFAD6684-AAF0-4B40-8780-5B511E7D4A93}"/>
    <cellStyle name="Currency 2 2 2 3 2 2" xfId="45032" xr:uid="{3F2283A7-F05B-4780-879D-66531E31FADF}"/>
    <cellStyle name="Currency 2 2 2 3 2 3" xfId="40927" xr:uid="{5C859068-CA1D-4C25-96DA-1628A3CFF527}"/>
    <cellStyle name="Currency 2 2 2 3 2 4" xfId="46863" xr:uid="{37846A7E-21F9-4CEB-B5D4-D18272885B3D}"/>
    <cellStyle name="Currency 2 2 2 3 3" xfId="37846" xr:uid="{3CC7B590-89E5-4C62-B706-E1EE02DCFDCA}"/>
    <cellStyle name="Currency 2 2 2 3 3 2" xfId="46058" xr:uid="{24F80816-E64A-489A-A401-B3A378B5E64D}"/>
    <cellStyle name="Currency 2 2 2 3 3 3" xfId="41953" xr:uid="{436B991D-DB34-477A-A882-154F494585E3}"/>
    <cellStyle name="Currency 2 2 2 3 3 4" xfId="47014" xr:uid="{C550BFDF-296C-446E-9850-29C875F3D001}"/>
    <cellStyle name="Currency 2 2 2 3 4" xfId="35793" xr:uid="{76396E15-C0CA-4813-AD8F-0F457E8AFCAE}"/>
    <cellStyle name="Currency 2 2 2 3 4 2" xfId="44005" xr:uid="{2D6A6C60-875A-48DB-BA34-5463ECD59262}"/>
    <cellStyle name="Currency 2 2 2 3 4 3" xfId="39900" xr:uid="{C0F52677-9211-4BC5-BC8D-3387F326B9CD}"/>
    <cellStyle name="Currency 2 2 2 3 4 4" xfId="46712" xr:uid="{63D1370B-F881-49C9-87B6-8B8784210B18}"/>
    <cellStyle name="Currency 2 2 2 3 5" xfId="42979" xr:uid="{A0E0DA03-A5A0-4F35-8CEA-1FC4EA831B4D}"/>
    <cellStyle name="Currency 2 2 2 3 6" xfId="38874" xr:uid="{A61165B1-56B6-40D9-8AB6-4FC0795D4FC5}"/>
    <cellStyle name="Currency 2 2 2 3 7" xfId="46560" xr:uid="{5A842BD8-4893-457A-A523-DDF539F1EA5D}"/>
    <cellStyle name="Currency 2 2 2 4" xfId="36339" xr:uid="{5BCC7C41-2D9A-4D8C-A2BB-073D01DF6281}"/>
    <cellStyle name="Currency 2 2 2 4 2" xfId="44551" xr:uid="{DB48078F-21B5-41FB-BA85-39CA685C0ED6}"/>
    <cellStyle name="Currency 2 2 2 4 3" xfId="40446" xr:uid="{D013985F-9C93-40D1-8210-2383AACCAD5F}"/>
    <cellStyle name="Currency 2 2 2 4 4" xfId="46791" xr:uid="{C86B0D62-C98F-4427-A645-98BE269FB0E9}"/>
    <cellStyle name="Currency 2 2 2 5" xfId="37365" xr:uid="{84F536C9-6EC6-4D2A-AC17-84EB3D747AF5}"/>
    <cellStyle name="Currency 2 2 2 5 2" xfId="45577" xr:uid="{34499D6E-545D-4EDD-A4D2-0628C75C65B0}"/>
    <cellStyle name="Currency 2 2 2 5 3" xfId="41472" xr:uid="{82FFDFC2-C11D-4100-8F93-4AA588F15798}"/>
    <cellStyle name="Currency 2 2 2 5 4" xfId="46942" xr:uid="{C0289B47-92A6-4EEE-AF72-1389C3F727F0}"/>
    <cellStyle name="Currency 2 2 2 6" xfId="35312" xr:uid="{25929006-0328-415F-8D52-80E5C534AB18}"/>
    <cellStyle name="Currency 2 2 2 6 2" xfId="43524" xr:uid="{4D2DF303-86E8-4A0C-86F5-5D047BD0795E}"/>
    <cellStyle name="Currency 2 2 2 6 3" xfId="39419" xr:uid="{01DA91F0-513F-42A6-AC9D-20B7B450206E}"/>
    <cellStyle name="Currency 2 2 2 6 4" xfId="46640" xr:uid="{BDD8D8EF-FF6E-4FDC-9E25-F52724275861}"/>
    <cellStyle name="Currency 2 2 2 7" xfId="42498" xr:uid="{C7211ABD-AF81-4BCD-AE4E-52875E8AAA3B}"/>
    <cellStyle name="Currency 2 2 2 8" xfId="38393" xr:uid="{568D1CA4-3B70-4EA2-9505-618B0C4B559B}"/>
    <cellStyle name="Currency 2 2 2 9" xfId="46487" xr:uid="{ABB52029-DA30-4485-8836-A1DCE5EA6230}"/>
    <cellStyle name="Currency 2 2 3" xfId="34468" xr:uid="{1E2E2AE5-0CEF-46D4-A29C-B0E467CDBEAC}"/>
    <cellStyle name="Currency 2 2 3 2" xfId="34951" xr:uid="{72E55AD8-3A30-4135-82C3-D637D9178D37}"/>
    <cellStyle name="Currency 2 2 3 2 2" xfId="37005" xr:uid="{5CB92AE4-3E83-423D-B8BB-925C811FFA5F}"/>
    <cellStyle name="Currency 2 2 3 2 2 2" xfId="45217" xr:uid="{38973C15-9D21-4D35-895E-C7DA1585F72F}"/>
    <cellStyle name="Currency 2 2 3 2 2 3" xfId="41112" xr:uid="{04B976B8-F70E-4534-AD09-93979E0FACCE}"/>
    <cellStyle name="Currency 2 2 3 2 2 4" xfId="46896" xr:uid="{4CF79710-F255-4EB5-8A4E-E1659A7F0679}"/>
    <cellStyle name="Currency 2 2 3 2 3" xfId="38031" xr:uid="{0EF9D00C-8148-4321-8F1D-3D7819291292}"/>
    <cellStyle name="Currency 2 2 3 2 3 2" xfId="46243" xr:uid="{BD763988-1618-4E22-80E8-A7094469C874}"/>
    <cellStyle name="Currency 2 2 3 2 3 3" xfId="42138" xr:uid="{93DF91B8-EED7-4B65-95C9-F0DCA5F95CB9}"/>
    <cellStyle name="Currency 2 2 3 2 3 4" xfId="47047" xr:uid="{FED3A751-F527-41E5-89CC-F5C9B689B17A}"/>
    <cellStyle name="Currency 2 2 3 2 4" xfId="35978" xr:uid="{4B299668-CC64-4CD6-9404-00B9FEB44EC4}"/>
    <cellStyle name="Currency 2 2 3 2 4 2" xfId="44190" xr:uid="{543DB02D-D0E9-4577-92A8-8795704593C5}"/>
    <cellStyle name="Currency 2 2 3 2 4 3" xfId="40085" xr:uid="{E5E90937-7DF2-4582-BFB8-239BA680ACBD}"/>
    <cellStyle name="Currency 2 2 3 2 4 4" xfId="46745" xr:uid="{D2069F3F-F83D-4EC0-90FB-3203724655DC}"/>
    <cellStyle name="Currency 2 2 3 2 5" xfId="43164" xr:uid="{42047231-A3A5-4F59-8AB3-DEFC8D3FF06F}"/>
    <cellStyle name="Currency 2 2 3 2 6" xfId="39059" xr:uid="{F4B9B299-5B7C-48C6-9FF5-B71B15A14EE1}"/>
    <cellStyle name="Currency 2 2 3 2 7" xfId="46593" xr:uid="{6018B334-7564-46AF-B87B-561F4343A361}"/>
    <cellStyle name="Currency 2 2 3 3" xfId="36524" xr:uid="{190F9CF1-B403-4050-ACA7-F049BF4862CB}"/>
    <cellStyle name="Currency 2 2 3 3 2" xfId="44736" xr:uid="{31D435CB-5C47-4518-9FA3-1FB1B2C93544}"/>
    <cellStyle name="Currency 2 2 3 3 3" xfId="40631" xr:uid="{D796AD6C-D353-4ABA-9E17-299932396869}"/>
    <cellStyle name="Currency 2 2 3 3 4" xfId="46824" xr:uid="{04E967A7-E657-4EB2-83D2-F5F22E41246C}"/>
    <cellStyle name="Currency 2 2 3 4" xfId="37550" xr:uid="{85043F6E-9760-4092-B1DB-F1B01A928B7C}"/>
    <cellStyle name="Currency 2 2 3 4 2" xfId="45762" xr:uid="{FB7CD78D-7715-48F1-940E-799EC1A8FBCB}"/>
    <cellStyle name="Currency 2 2 3 4 3" xfId="41657" xr:uid="{4C649025-F135-49DE-AA91-A7F52E0ADE2F}"/>
    <cellStyle name="Currency 2 2 3 4 4" xfId="46975" xr:uid="{316A7D17-FEBB-4C22-80A8-AB09AB0F570D}"/>
    <cellStyle name="Currency 2 2 3 5" xfId="35497" xr:uid="{6849C2A2-CABE-4317-BD43-932FFE86FEB5}"/>
    <cellStyle name="Currency 2 2 3 5 2" xfId="43709" xr:uid="{150F6D37-7C3E-400E-9F6D-98383024296D}"/>
    <cellStyle name="Currency 2 2 3 5 3" xfId="39604" xr:uid="{228946D7-D86E-41DC-9F37-7318782658FB}"/>
    <cellStyle name="Currency 2 2 3 5 4" xfId="46673" xr:uid="{5470F9C4-B36A-469A-990C-9771998762FF}"/>
    <cellStyle name="Currency 2 2 3 6" xfId="42683" xr:uid="{B311F14F-F27F-40E3-AF06-DBCB32FC92B7}"/>
    <cellStyle name="Currency 2 2 3 7" xfId="38578" xr:uid="{6C525849-B0D9-4845-8DA4-50F95F360571}"/>
    <cellStyle name="Currency 2 2 3 8" xfId="46521" xr:uid="{8C0CDED6-8FAA-4AE8-8DA8-DE4F409698ED}"/>
    <cellStyle name="Currency 2 2 4" xfId="34222" xr:uid="{D6EB3658-5E83-4F5E-AACC-6289918A1264}"/>
    <cellStyle name="Currency 2 2 4 2" xfId="36281" xr:uid="{44B15A0E-2D26-4CED-84ED-8E6B5E92D25D}"/>
    <cellStyle name="Currency 2 2 4 2 2" xfId="44493" xr:uid="{6F74418F-6E76-4D0B-929E-2905EC9D9B35}"/>
    <cellStyle name="Currency 2 2 4 2 3" xfId="40388" xr:uid="{DE53F7E1-790B-4D80-AF5F-035201001FAE}"/>
    <cellStyle name="Currency 2 2 4 2 4" xfId="46787" xr:uid="{29221C50-733E-4D81-8531-5C354C753747}"/>
    <cellStyle name="Currency 2 2 4 3" xfId="37307" xr:uid="{AB5736A7-5845-4C63-9E72-ABB4F44E0157}"/>
    <cellStyle name="Currency 2 2 4 3 2" xfId="45519" xr:uid="{C2CBB293-C9C8-4B07-931C-DE42621C3F92}"/>
    <cellStyle name="Currency 2 2 4 3 3" xfId="41414" xr:uid="{C00596CA-E589-4D40-BF12-1767144543DB}"/>
    <cellStyle name="Currency 2 2 4 3 4" xfId="46938" xr:uid="{77F93861-BBD5-4F63-ACF6-6C41F0B434E3}"/>
    <cellStyle name="Currency 2 2 4 4" xfId="35254" xr:uid="{FB7A6534-2073-4CC3-8902-1839221A8A9D}"/>
    <cellStyle name="Currency 2 2 4 4 2" xfId="43466" xr:uid="{C40EA37A-D941-4ACD-BC0F-D8677C0B71E3}"/>
    <cellStyle name="Currency 2 2 4 4 3" xfId="39361" xr:uid="{CC919FE0-5EB9-4F4A-BD72-54E56996937B}"/>
    <cellStyle name="Currency 2 2 4 4 4" xfId="46636" xr:uid="{03B1C081-BBDE-40BC-8720-A9821B10DC33}"/>
    <cellStyle name="Currency 2 2 4 5" xfId="42440" xr:uid="{1FFEBD4C-A33D-4C39-8149-8843D33BD72B}"/>
    <cellStyle name="Currency 2 2 4 6" xfId="38335" xr:uid="{CD796ECD-00C9-4F0D-8626-A2495595428E}"/>
    <cellStyle name="Currency 2 2 4 7" xfId="46483" xr:uid="{CAA8DB76-8C3F-4AFB-9359-4D14DFF717BE}"/>
    <cellStyle name="Currency 2 2 5" xfId="34708" xr:uid="{66F585D2-87CA-4DAC-9069-C0CD525FC3AF}"/>
    <cellStyle name="Currency 2 2 5 2" xfId="36762" xr:uid="{D7A3ADC2-BAC4-46E0-A2BF-407CD67E182C}"/>
    <cellStyle name="Currency 2 2 5 2 2" xfId="44974" xr:uid="{E3587003-1064-41A5-A4C4-F30FD8416424}"/>
    <cellStyle name="Currency 2 2 5 2 3" xfId="40869" xr:uid="{8929A694-A6F2-430F-82A1-52F2076B469B}"/>
    <cellStyle name="Currency 2 2 5 2 4" xfId="46859" xr:uid="{B708A4A0-CA1D-497E-ABD1-F47FE438F87F}"/>
    <cellStyle name="Currency 2 2 5 3" xfId="37788" xr:uid="{9A2A89EE-EDF4-45A6-BF45-CD38C1021EAA}"/>
    <cellStyle name="Currency 2 2 5 3 2" xfId="46000" xr:uid="{79F3D1B3-8C87-41EC-BB83-4AD9B2E529A7}"/>
    <cellStyle name="Currency 2 2 5 3 3" xfId="41895" xr:uid="{86A13D63-7E23-4577-A18E-7A2E68899CF3}"/>
    <cellStyle name="Currency 2 2 5 3 4" xfId="47010" xr:uid="{9EFBB6BC-1D20-4711-B1CF-E43FE85C2CAA}"/>
    <cellStyle name="Currency 2 2 5 4" xfId="35735" xr:uid="{1CF24082-944F-401B-8AAE-5C057D1BF7AB}"/>
    <cellStyle name="Currency 2 2 5 4 2" xfId="43947" xr:uid="{22016535-C5B0-4BFD-B67B-B8BBED42B108}"/>
    <cellStyle name="Currency 2 2 5 4 3" xfId="39842" xr:uid="{7AB7EF0C-2321-439D-AB03-3F28F8FD1375}"/>
    <cellStyle name="Currency 2 2 5 4 4" xfId="46708" xr:uid="{CA461F42-B9E2-40CF-9219-BFBE3B9D98AB}"/>
    <cellStyle name="Currency 2 2 5 5" xfId="42921" xr:uid="{2C134F5F-2CAC-4AA8-BE06-BBD3F7E43B91}"/>
    <cellStyle name="Currency 2 2 5 6" xfId="38816" xr:uid="{531529D9-52D6-4CEE-A806-20894EBC7EAE}"/>
    <cellStyle name="Currency 2 2 5 7" xfId="46556" xr:uid="{8190D6D9-CE55-430A-8796-58E9DFF4C9E0}"/>
    <cellStyle name="Currency 2 2 6" xfId="36224" xr:uid="{0D33C64D-041C-4AA6-A0B0-CEDFF86D2874}"/>
    <cellStyle name="Currency 2 2 6 2" xfId="44436" xr:uid="{B0C8F0F9-ED6F-47F3-B1AB-C4392FAC3FE2}"/>
    <cellStyle name="Currency 2 2 6 3" xfId="40331" xr:uid="{62AD77EC-8920-44C8-ACD2-A9991ACE99FC}"/>
    <cellStyle name="Currency 2 2 6 4" xfId="46783" xr:uid="{9B29CE78-EF2C-4C22-B4A1-379E0DA75243}"/>
    <cellStyle name="Currency 2 2 7" xfId="37250" xr:uid="{5FDDBB53-0590-437B-8B5D-3B396CD3E69E}"/>
    <cellStyle name="Currency 2 2 7 2" xfId="45462" xr:uid="{18445C7E-0DD7-4171-BBFD-94FAC1FAE8F3}"/>
    <cellStyle name="Currency 2 2 7 3" xfId="41357" xr:uid="{73664B31-3CD9-4C36-B786-0650B5392BCA}"/>
    <cellStyle name="Currency 2 2 7 4" xfId="46934" xr:uid="{8DA4BD29-7203-4400-A78C-8D0EC8AB1B3E}"/>
    <cellStyle name="Currency 2 2 8" xfId="35197" xr:uid="{9ECB8617-5824-4095-9BE5-8C3A114415AA}"/>
    <cellStyle name="Currency 2 2 8 2" xfId="43409" xr:uid="{0306CA8A-428F-46C7-BFEC-7DC95ADE1DB9}"/>
    <cellStyle name="Currency 2 2 8 3" xfId="39304" xr:uid="{CA9CB470-CEBD-471A-AF00-F781AD05FB46}"/>
    <cellStyle name="Currency 2 2 8 4" xfId="46632" xr:uid="{51C1542A-C65B-41A7-85A0-1F0FB9B89A50}"/>
    <cellStyle name="Currency 2 2 9" xfId="42383" xr:uid="{92A3C5E0-5E04-47B5-8152-DA5737F7A0FA}"/>
    <cellStyle name="Currency 2 3" xfId="34304" xr:uid="{958D946A-1E1D-4267-9EEE-BB8F702822A0}"/>
    <cellStyle name="Currency 2 3 2" xfId="34549" xr:uid="{1DF2AAB5-C849-4403-98AC-3A7A925C5A1B}"/>
    <cellStyle name="Currency 2 3 2 2" xfId="35032" xr:uid="{0C117EA0-AB00-4240-BDEA-FD2E66516E0E}"/>
    <cellStyle name="Currency 2 3 2 2 2" xfId="37086" xr:uid="{805114EA-5638-4D07-A4C2-E218BC3D37C4}"/>
    <cellStyle name="Currency 2 3 2 2 2 2" xfId="45298" xr:uid="{649CE6F7-2B9E-4052-AE1A-589143052A49}"/>
    <cellStyle name="Currency 2 3 2 2 2 3" xfId="41193" xr:uid="{E0454BA1-821F-4864-BED5-5E0C9F0F157C}"/>
    <cellStyle name="Currency 2 3 2 2 2 4" xfId="46901" xr:uid="{5C640827-8BF6-4997-9F3F-F9AE8CFE1364}"/>
    <cellStyle name="Currency 2 3 2 2 3" xfId="38112" xr:uid="{05852773-341B-4458-B6A6-45430157C832}"/>
    <cellStyle name="Currency 2 3 2 2 3 2" xfId="46324" xr:uid="{4F8FF9C5-CD6C-461F-82AA-FC5372BC31A7}"/>
    <cellStyle name="Currency 2 3 2 2 3 3" xfId="42219" xr:uid="{0E0DA639-E8FB-4FAF-A4A2-87858647024B}"/>
    <cellStyle name="Currency 2 3 2 2 3 4" xfId="47052" xr:uid="{DD4D6AC9-BBBB-4CA9-B7BE-45DE3A0887CC}"/>
    <cellStyle name="Currency 2 3 2 2 4" xfId="36059" xr:uid="{7ADF5E90-80F5-489E-9478-64A57541B5EA}"/>
    <cellStyle name="Currency 2 3 2 2 4 2" xfId="44271" xr:uid="{621C53E2-6CA3-4EF2-BD65-342A1D32EC5B}"/>
    <cellStyle name="Currency 2 3 2 2 4 3" xfId="40166" xr:uid="{07B1FB26-4ED1-4E0D-805B-034BAC0AD6F5}"/>
    <cellStyle name="Currency 2 3 2 2 4 4" xfId="46750" xr:uid="{A23BA34A-64F7-4EE3-B571-465CC9B4408C}"/>
    <cellStyle name="Currency 2 3 2 2 5" xfId="43245" xr:uid="{3E9A2BCB-A601-4D5B-B20F-3AC2A9506122}"/>
    <cellStyle name="Currency 2 3 2 2 6" xfId="39140" xr:uid="{BE7C2EF9-74BF-4AD8-BFEE-02267D6C8B5A}"/>
    <cellStyle name="Currency 2 3 2 2 7" xfId="46598" xr:uid="{319E1130-1F34-4A10-B4C7-0F0709C0F45C}"/>
    <cellStyle name="Currency 2 3 2 3" xfId="36605" xr:uid="{BD9E611D-8B7C-4E99-A4D5-6DE90FE1E975}"/>
    <cellStyle name="Currency 2 3 2 3 2" xfId="44817" xr:uid="{A81C29AE-674F-4893-B351-65E4CCC2CC12}"/>
    <cellStyle name="Currency 2 3 2 3 3" xfId="40712" xr:uid="{4D6B4D43-CF0B-4BF8-A801-D0C62E613462}"/>
    <cellStyle name="Currency 2 3 2 3 4" xfId="46829" xr:uid="{F43F0BA6-C442-4682-937C-A74FA1BE6589}"/>
    <cellStyle name="Currency 2 3 2 4" xfId="37631" xr:uid="{6BB43300-6243-42E1-A27C-53DBC8D954C2}"/>
    <cellStyle name="Currency 2 3 2 4 2" xfId="45843" xr:uid="{638B01D1-BCF1-408A-AA26-00F6249A3416}"/>
    <cellStyle name="Currency 2 3 2 4 3" xfId="41738" xr:uid="{DDB2FD87-9545-466C-8B53-363AE776809A}"/>
    <cellStyle name="Currency 2 3 2 4 4" xfId="46980" xr:uid="{083D8788-3161-4034-A211-094DD4A4DA0F}"/>
    <cellStyle name="Currency 2 3 2 5" xfId="35578" xr:uid="{5D934F24-FA7F-4347-BFE6-E36CEA9B3268}"/>
    <cellStyle name="Currency 2 3 2 5 2" xfId="43790" xr:uid="{50CD7C7A-815A-460F-A6C9-474D45CB5594}"/>
    <cellStyle name="Currency 2 3 2 5 3" xfId="39685" xr:uid="{A8B66B22-71BD-4773-8A89-B5A5292C81EB}"/>
    <cellStyle name="Currency 2 3 2 5 4" xfId="46678" xr:uid="{3B03FBD1-35A0-407A-A1DB-3531BE8846E2}"/>
    <cellStyle name="Currency 2 3 2 6" xfId="42764" xr:uid="{54397024-D163-4645-A41F-B87DFA4D6019}"/>
    <cellStyle name="Currency 2 3 2 7" xfId="38659" xr:uid="{D4FA7DD8-51E3-4C4F-A968-26D1D9E52413}"/>
    <cellStyle name="Currency 2 3 2 8" xfId="46526" xr:uid="{3274124E-A737-4793-AC2F-65391DC1DD86}"/>
    <cellStyle name="Currency 2 3 3" xfId="34790" xr:uid="{11AC5424-DFCF-4EF6-9415-766343FB618A}"/>
    <cellStyle name="Currency 2 3 3 2" xfId="36844" xr:uid="{186986F7-53A6-4CE6-888D-9FE15E3B9ABB}"/>
    <cellStyle name="Currency 2 3 3 2 2" xfId="45056" xr:uid="{8085EC26-C4B0-4CCD-9611-AF3924603E2D}"/>
    <cellStyle name="Currency 2 3 3 2 3" xfId="40951" xr:uid="{5D1EFF47-5A1C-4DCB-A55F-F471C8C1E55A}"/>
    <cellStyle name="Currency 2 3 3 2 4" xfId="46864" xr:uid="{5CBE6FFC-1905-4044-984E-3414DFC4C1B4}"/>
    <cellStyle name="Currency 2 3 3 3" xfId="37870" xr:uid="{28B0E0C7-5483-4144-97FC-F587343F7F19}"/>
    <cellStyle name="Currency 2 3 3 3 2" xfId="46082" xr:uid="{882A290D-2E02-4ACA-8939-54F6E66BA6CA}"/>
    <cellStyle name="Currency 2 3 3 3 3" xfId="41977" xr:uid="{B0BAFDE4-29DB-413D-A792-3DD2A6C30FDF}"/>
    <cellStyle name="Currency 2 3 3 3 4" xfId="47015" xr:uid="{62BDF182-7FAE-4501-848C-1ED7C9AB36E1}"/>
    <cellStyle name="Currency 2 3 3 4" xfId="35817" xr:uid="{C0F18A71-2990-45EA-BBD3-93C2BBA30F1F}"/>
    <cellStyle name="Currency 2 3 3 4 2" xfId="44029" xr:uid="{110BE367-F379-4C61-9FFA-B40667E58582}"/>
    <cellStyle name="Currency 2 3 3 4 3" xfId="39924" xr:uid="{B7231C8D-89A2-4AF4-97B3-0B2C55C08ED8}"/>
    <cellStyle name="Currency 2 3 3 4 4" xfId="46713" xr:uid="{D7C30256-8E93-4B74-9AB1-12196E2BD5EB}"/>
    <cellStyle name="Currency 2 3 3 5" xfId="43003" xr:uid="{A93676BD-B9A5-4138-A377-A6EA65581A8E}"/>
    <cellStyle name="Currency 2 3 3 6" xfId="38898" xr:uid="{305EA47E-9B4B-4394-8CED-C506F5792F91}"/>
    <cellStyle name="Currency 2 3 3 7" xfId="46561" xr:uid="{051A302A-A0F2-4C54-BCAC-2333DC2817EB}"/>
    <cellStyle name="Currency 2 3 4" xfId="36363" xr:uid="{E78201B0-E335-48FA-906A-C96EAA80C2B4}"/>
    <cellStyle name="Currency 2 3 4 2" xfId="44575" xr:uid="{751E0733-82A6-43A2-95CC-80D4148611D4}"/>
    <cellStyle name="Currency 2 3 4 3" xfId="40470" xr:uid="{A1E8BAB4-66BA-4CBA-B3D4-90818AAC5AF3}"/>
    <cellStyle name="Currency 2 3 4 4" xfId="46792" xr:uid="{64FBEDD2-DD58-45C9-A88C-6CA0DA19558D}"/>
    <cellStyle name="Currency 2 3 5" xfId="37389" xr:uid="{AA983F20-60B8-4FA5-9250-A7F8FE901EBF}"/>
    <cellStyle name="Currency 2 3 5 2" xfId="45601" xr:uid="{2F8DC79B-7D19-4A46-BE40-47DE2090F8FA}"/>
    <cellStyle name="Currency 2 3 5 3" xfId="41496" xr:uid="{8B2BCE0F-C92D-46D0-9824-90B18289F07A}"/>
    <cellStyle name="Currency 2 3 5 4" xfId="46943" xr:uid="{57711F43-290E-47CA-82FF-B5FC92E07F27}"/>
    <cellStyle name="Currency 2 3 6" xfId="35336" xr:uid="{91A96F94-0359-4B22-A066-D49E6BEB9BBD}"/>
    <cellStyle name="Currency 2 3 6 2" xfId="43548" xr:uid="{F132EBCC-1FB6-4C39-ADC9-5436D6FA7EAB}"/>
    <cellStyle name="Currency 2 3 6 3" xfId="39443" xr:uid="{1D3C110C-93C5-47CF-A928-D142BC33115F}"/>
    <cellStyle name="Currency 2 3 6 4" xfId="46641" xr:uid="{83A84934-2848-4021-BAB6-6A444D5BC6E3}"/>
    <cellStyle name="Currency 2 3 7" xfId="42522" xr:uid="{5345916D-7D3D-43EF-A26E-C672041C478B}"/>
    <cellStyle name="Currency 2 3 8" xfId="38417" xr:uid="{242FB6D2-AC5A-4FC3-95F4-AB7A9B9497FE}"/>
    <cellStyle name="Currency 2 3 9" xfId="46488" xr:uid="{E76A3AAC-C5FA-4B90-BEEF-6340AC33F596}"/>
    <cellStyle name="Currency 2 4" xfId="34347" xr:uid="{46A16D31-72B9-4134-B9D8-B934A825C9A0}"/>
    <cellStyle name="Currency 2 4 2" xfId="34590" xr:uid="{12F7814A-7E7B-4075-9222-2F82D8B48B6D}"/>
    <cellStyle name="Currency 2 4 2 2" xfId="35073" xr:uid="{4D1A0F64-9DD2-464D-88E2-7AAEFACA411A}"/>
    <cellStyle name="Currency 2 4 2 2 2" xfId="37127" xr:uid="{D85C4477-9B27-46AC-B466-89D00C4427B1}"/>
    <cellStyle name="Currency 2 4 2 2 2 2" xfId="45339" xr:uid="{36EDA6C1-39F8-463E-8E8D-0823B718FC78}"/>
    <cellStyle name="Currency 2 4 2 2 2 3" xfId="41234" xr:uid="{B4F18C58-093A-40AF-AA9B-5D5112C745A6}"/>
    <cellStyle name="Currency 2 4 2 2 2 4" xfId="46910" xr:uid="{D8C42EC0-8007-4A8D-BBA8-6D82FF628D2C}"/>
    <cellStyle name="Currency 2 4 2 2 3" xfId="38153" xr:uid="{E3E40D8C-516C-426F-8552-C0738E976A2C}"/>
    <cellStyle name="Currency 2 4 2 2 3 2" xfId="46365" xr:uid="{68314504-163C-4DEA-B76C-A9E491B9AE13}"/>
    <cellStyle name="Currency 2 4 2 2 3 3" xfId="42260" xr:uid="{0BBEEBBE-2AE1-4CB9-B0EF-38120E7026F0}"/>
    <cellStyle name="Currency 2 4 2 2 3 4" xfId="47061" xr:uid="{44641318-4FF7-40BC-BA36-0973EB3028BD}"/>
    <cellStyle name="Currency 2 4 2 2 4" xfId="36100" xr:uid="{3D8E727A-47E4-4A5B-9A61-0285203AE7AB}"/>
    <cellStyle name="Currency 2 4 2 2 4 2" xfId="44312" xr:uid="{7D8FF1E1-5049-4253-82F6-81E55DE042AF}"/>
    <cellStyle name="Currency 2 4 2 2 4 3" xfId="40207" xr:uid="{122F4E15-9CF4-4AB7-A057-3B41C4BFD96F}"/>
    <cellStyle name="Currency 2 4 2 2 4 4" xfId="46759" xr:uid="{E43BAA9F-20B4-41B2-8256-A9518278650E}"/>
    <cellStyle name="Currency 2 4 2 2 5" xfId="43286" xr:uid="{45F33A78-D01E-4B2B-BF64-4ED93234669E}"/>
    <cellStyle name="Currency 2 4 2 2 6" xfId="39181" xr:uid="{F5D85BCF-AC53-41DF-8521-7BB50B36AFB6}"/>
    <cellStyle name="Currency 2 4 2 2 7" xfId="46607" xr:uid="{38009610-C087-4B98-BAE0-3E2400AE22E4}"/>
    <cellStyle name="Currency 2 4 2 3" xfId="36646" xr:uid="{9A83481B-74FC-406F-80CD-C6BF2C80BB89}"/>
    <cellStyle name="Currency 2 4 2 3 2" xfId="44858" xr:uid="{7860BD93-90FF-4E15-9241-793CAFF21A55}"/>
    <cellStyle name="Currency 2 4 2 3 3" xfId="40753" xr:uid="{13E346E4-91E3-4764-AF36-63FEEC76EC1B}"/>
    <cellStyle name="Currency 2 4 2 3 4" xfId="46838" xr:uid="{85D5EE64-4C68-4965-A608-411D4989CAA6}"/>
    <cellStyle name="Currency 2 4 2 4" xfId="37672" xr:uid="{6B10FA12-0124-4966-B57C-757A4DA104A2}"/>
    <cellStyle name="Currency 2 4 2 4 2" xfId="45884" xr:uid="{26951B1F-8705-445F-8974-962771501D58}"/>
    <cellStyle name="Currency 2 4 2 4 3" xfId="41779" xr:uid="{B7272C73-6C9E-4475-B466-A2098D6F3945}"/>
    <cellStyle name="Currency 2 4 2 4 4" xfId="46989" xr:uid="{68941A6A-7CB6-4E2A-9AEF-76EE79D3C86E}"/>
    <cellStyle name="Currency 2 4 2 5" xfId="35619" xr:uid="{F0928265-1E2B-46A1-9BDA-B91AE4CFDB23}"/>
    <cellStyle name="Currency 2 4 2 5 2" xfId="43831" xr:uid="{1B29560C-3FD7-4767-9FB9-F5D62DFDEEAC}"/>
    <cellStyle name="Currency 2 4 2 5 3" xfId="39726" xr:uid="{EA19680E-343D-4FE9-96F7-7B7335FB7FCB}"/>
    <cellStyle name="Currency 2 4 2 5 4" xfId="46687" xr:uid="{79CB8132-CE13-48A9-8DB7-BF4997EB658A}"/>
    <cellStyle name="Currency 2 4 2 6" xfId="42805" xr:uid="{74D32AE6-024D-444E-8838-72402ED7B13A}"/>
    <cellStyle name="Currency 2 4 2 7" xfId="38700" xr:uid="{E5D388CB-C975-4CC0-BB04-1E4705CED030}"/>
    <cellStyle name="Currency 2 4 2 8" xfId="46535" xr:uid="{657FE2C6-1E42-4FC7-AC36-4C9502B1946A}"/>
    <cellStyle name="Currency 2 4 3" xfId="34831" xr:uid="{55B83660-A4A4-4D13-8615-7411A7C94F59}"/>
    <cellStyle name="Currency 2 4 3 2" xfId="36885" xr:uid="{0B9801CF-1B47-4BDC-BCBB-C62F34B42B90}"/>
    <cellStyle name="Currency 2 4 3 2 2" xfId="45097" xr:uid="{F96AA743-E679-4BED-B9D9-FCD033630A66}"/>
    <cellStyle name="Currency 2 4 3 2 3" xfId="40992" xr:uid="{B9898E17-1948-4B12-BD95-E1D45718F36F}"/>
    <cellStyle name="Currency 2 4 3 2 4" xfId="46873" xr:uid="{9FDF9648-541F-4AC8-B4FD-74D94476AB51}"/>
    <cellStyle name="Currency 2 4 3 3" xfId="37911" xr:uid="{790AAA44-B7D8-4C1D-842D-33093D5AB86F}"/>
    <cellStyle name="Currency 2 4 3 3 2" xfId="46123" xr:uid="{EDFDABBB-DB0D-4747-9649-C36F91D4CD86}"/>
    <cellStyle name="Currency 2 4 3 3 3" xfId="42018" xr:uid="{9FACE288-37A7-4FA7-8B39-81CCB87A9391}"/>
    <cellStyle name="Currency 2 4 3 3 4" xfId="47024" xr:uid="{F70DD8E0-F279-4522-B7B4-D69351E4AB56}"/>
    <cellStyle name="Currency 2 4 3 4" xfId="35858" xr:uid="{9585A708-1916-49AE-A2C7-150264EFEC74}"/>
    <cellStyle name="Currency 2 4 3 4 2" xfId="44070" xr:uid="{59A535FF-BE7D-45A7-AC6F-EFC086E01B00}"/>
    <cellStyle name="Currency 2 4 3 4 3" xfId="39965" xr:uid="{B6DBE8B9-7D55-4152-A3DA-2FA80492276C}"/>
    <cellStyle name="Currency 2 4 3 4 4" xfId="46722" xr:uid="{B3C5E33D-A14A-482C-B00B-C0DC989C9807}"/>
    <cellStyle name="Currency 2 4 3 5" xfId="43044" xr:uid="{B75C779A-94F2-4DCB-88A2-9D2FB036ED1E}"/>
    <cellStyle name="Currency 2 4 3 6" xfId="38939" xr:uid="{F9A11C65-B954-41BF-98BE-BB0681E9AD68}"/>
    <cellStyle name="Currency 2 4 3 7" xfId="46570" xr:uid="{5B8B103C-7255-48E0-9FB9-905EDD6F63DD}"/>
    <cellStyle name="Currency 2 4 4" xfId="36404" xr:uid="{F7B5B663-0FFD-43C1-AEB9-3765F07049BE}"/>
    <cellStyle name="Currency 2 4 4 2" xfId="44616" xr:uid="{FF792C30-B67D-46E8-BA2D-56F616708708}"/>
    <cellStyle name="Currency 2 4 4 3" xfId="40511" xr:uid="{CA18781A-CF40-4407-9594-6D2450F7CEB9}"/>
    <cellStyle name="Currency 2 4 4 4" xfId="46801" xr:uid="{D4D9133A-2C32-42B6-981E-815DCF3C332A}"/>
    <cellStyle name="Currency 2 4 5" xfId="37430" xr:uid="{8D0DA7C6-A6EF-4BC8-8138-A862075E4E5A}"/>
    <cellStyle name="Currency 2 4 5 2" xfId="45642" xr:uid="{AD00BBEA-6C67-42AB-B26F-12B48395CD2C}"/>
    <cellStyle name="Currency 2 4 5 3" xfId="41537" xr:uid="{F4C4D8BC-A496-4014-BC6D-247AA30A9A18}"/>
    <cellStyle name="Currency 2 4 5 4" xfId="46952" xr:uid="{FD4AE788-2E77-49D0-BBB9-36D9780A5571}"/>
    <cellStyle name="Currency 2 4 6" xfId="35377" xr:uid="{559F9CAF-7352-4A62-93D7-ADD0C58BB332}"/>
    <cellStyle name="Currency 2 4 6 2" xfId="43589" xr:uid="{F5541D41-748F-4D0E-830A-FE4FE5FA969A}"/>
    <cellStyle name="Currency 2 4 6 3" xfId="39484" xr:uid="{A707B557-D698-420B-B844-6ED2520A8B22}"/>
    <cellStyle name="Currency 2 4 6 4" xfId="46650" xr:uid="{A6D09674-1F43-45DD-B6E1-AD0B870F2B85}"/>
    <cellStyle name="Currency 2 4 7" xfId="42563" xr:uid="{594935DF-C5EF-428A-AACE-F5646DEF77CB}"/>
    <cellStyle name="Currency 2 4 8" xfId="38458" xr:uid="{276D811C-8DC0-4FCF-AA36-9B4D563B2406}"/>
    <cellStyle name="Currency 2 4 9" xfId="46498" xr:uid="{0D878D84-9D15-4CF7-A1B8-A832D2B2A63E}"/>
    <cellStyle name="Currency 2 5" xfId="34388" xr:uid="{41910FC2-82BF-45A1-B256-562160965C34}"/>
    <cellStyle name="Currency 2 5 2" xfId="34631" xr:uid="{9E46B890-5B96-43B2-A0C9-4B59A8064B2F}"/>
    <cellStyle name="Currency 2 5 2 2" xfId="35114" xr:uid="{CB2FA3B0-F886-482D-8330-4357479FD3EF}"/>
    <cellStyle name="Currency 2 5 2 2 2" xfId="37168" xr:uid="{64F8362D-57C2-452D-9A76-F5448D46F000}"/>
    <cellStyle name="Currency 2 5 2 2 2 2" xfId="45380" xr:uid="{9BB0927A-435F-4076-818B-9E1B6CCA481A}"/>
    <cellStyle name="Currency 2 5 2 2 2 3" xfId="41275" xr:uid="{2FD3617A-65AA-4642-AF82-3548FB8B21AB}"/>
    <cellStyle name="Currency 2 5 2 2 2 4" xfId="46919" xr:uid="{5562946C-82D2-468F-9AB5-E6B2E131A861}"/>
    <cellStyle name="Currency 2 5 2 2 3" xfId="38194" xr:uid="{EA528521-29C5-47A9-9D1D-F5C0C057FF84}"/>
    <cellStyle name="Currency 2 5 2 2 3 2" xfId="46406" xr:uid="{1074093D-5CB6-41F2-B691-1D9B64970C1B}"/>
    <cellStyle name="Currency 2 5 2 2 3 3" xfId="42301" xr:uid="{03BE56E2-9DE3-4544-83B7-3664831E390F}"/>
    <cellStyle name="Currency 2 5 2 2 3 4" xfId="47070" xr:uid="{7CAE4F38-C85A-480C-81B3-2026A26F0C72}"/>
    <cellStyle name="Currency 2 5 2 2 4" xfId="36141" xr:uid="{90BA1515-3DE3-4238-B50B-1EFA27AB693A}"/>
    <cellStyle name="Currency 2 5 2 2 4 2" xfId="44353" xr:uid="{267B549E-BA53-48C8-BE93-A2174D8EAF37}"/>
    <cellStyle name="Currency 2 5 2 2 4 3" xfId="40248" xr:uid="{3EBCCEAD-C687-4B9D-B7F8-D11EBF72A41B}"/>
    <cellStyle name="Currency 2 5 2 2 4 4" xfId="46768" xr:uid="{9DAE78E1-2410-4E26-AFEA-A7EF4B4C1024}"/>
    <cellStyle name="Currency 2 5 2 2 5" xfId="43327" xr:uid="{F5398739-AE3F-48A6-A0F8-12E2E105392A}"/>
    <cellStyle name="Currency 2 5 2 2 6" xfId="39222" xr:uid="{30BF224B-D1A4-47EF-8B08-4C36422674A6}"/>
    <cellStyle name="Currency 2 5 2 2 7" xfId="46616" xr:uid="{D253130D-6775-4D29-A0C9-15DE6FEF0E41}"/>
    <cellStyle name="Currency 2 5 2 3" xfId="36687" xr:uid="{D4B29E63-8972-4679-8122-8F550CE50F64}"/>
    <cellStyle name="Currency 2 5 2 3 2" xfId="44899" xr:uid="{66DB80EA-3B0C-4AA4-AF3F-18A845726E1B}"/>
    <cellStyle name="Currency 2 5 2 3 3" xfId="40794" xr:uid="{8EAC0F0E-92EC-47E3-A2C8-DF1CD50D5FF4}"/>
    <cellStyle name="Currency 2 5 2 3 4" xfId="46847" xr:uid="{AB314C08-DEC6-4637-805B-124D5FB928AA}"/>
    <cellStyle name="Currency 2 5 2 4" xfId="37713" xr:uid="{15DEFFF1-A784-4B0D-8408-6A4D8B5969A2}"/>
    <cellStyle name="Currency 2 5 2 4 2" xfId="45925" xr:uid="{F5E1CE4B-FCDB-4D49-9141-F34CFD4D1383}"/>
    <cellStyle name="Currency 2 5 2 4 3" xfId="41820" xr:uid="{ED7BC73C-1C78-448A-AB13-5893727E6E82}"/>
    <cellStyle name="Currency 2 5 2 4 4" xfId="46998" xr:uid="{0542FFE5-F7C8-48EC-9AB9-E83E582AB848}"/>
    <cellStyle name="Currency 2 5 2 5" xfId="35660" xr:uid="{7000B1ED-7CFF-4DCF-AAA6-FF725D4CD39B}"/>
    <cellStyle name="Currency 2 5 2 5 2" xfId="43872" xr:uid="{F6802B9E-A632-4E20-AE48-9F55F6AC4EC7}"/>
    <cellStyle name="Currency 2 5 2 5 3" xfId="39767" xr:uid="{8F76182E-782C-4FDE-8C96-AD32A6A71FC4}"/>
    <cellStyle name="Currency 2 5 2 5 4" xfId="46696" xr:uid="{2777A9D2-5FCD-49F1-A656-283FCFE22674}"/>
    <cellStyle name="Currency 2 5 2 6" xfId="42846" xr:uid="{91944026-22D4-414E-8FB5-FC434389734E}"/>
    <cellStyle name="Currency 2 5 2 7" xfId="38741" xr:uid="{99EA17C9-295A-4ECD-A646-3DEF8555FF3D}"/>
    <cellStyle name="Currency 2 5 2 8" xfId="46544" xr:uid="{84275DC5-D4A6-4492-A2DD-72C5D81226E7}"/>
    <cellStyle name="Currency 2 5 3" xfId="34872" xr:uid="{C2F87D31-8862-41C5-ABE4-EB5834082AB1}"/>
    <cellStyle name="Currency 2 5 3 2" xfId="36926" xr:uid="{53E13E12-13BC-455A-B8ED-1484A93AC9E2}"/>
    <cellStyle name="Currency 2 5 3 2 2" xfId="45138" xr:uid="{C2D3ACFA-F5D4-4314-94CF-DBE17B77F4A9}"/>
    <cellStyle name="Currency 2 5 3 2 3" xfId="41033" xr:uid="{C4ABB76B-5687-44FE-84AD-C87EA4382775}"/>
    <cellStyle name="Currency 2 5 3 2 4" xfId="46882" xr:uid="{E84C988B-2C94-4644-AE5F-A9657C0B6DF8}"/>
    <cellStyle name="Currency 2 5 3 3" xfId="37952" xr:uid="{66FEDC22-FA45-42CD-A269-0F7A54F7AFB0}"/>
    <cellStyle name="Currency 2 5 3 3 2" xfId="46164" xr:uid="{BD811966-6457-4658-AF09-AF63DD5AEC07}"/>
    <cellStyle name="Currency 2 5 3 3 3" xfId="42059" xr:uid="{DBCD4D23-3299-4A3C-8192-C2CE7CFF035B}"/>
    <cellStyle name="Currency 2 5 3 3 4" xfId="47033" xr:uid="{3DADCF63-7806-43D2-A3DE-84242651323C}"/>
    <cellStyle name="Currency 2 5 3 4" xfId="35899" xr:uid="{E662D436-1D42-400A-BAE5-3B59FAA4F6DD}"/>
    <cellStyle name="Currency 2 5 3 4 2" xfId="44111" xr:uid="{16B34ABD-9BF4-48DD-8767-ED8349E860FF}"/>
    <cellStyle name="Currency 2 5 3 4 3" xfId="40006" xr:uid="{BA37C3D0-0841-4802-A79F-9B7FECE1034E}"/>
    <cellStyle name="Currency 2 5 3 4 4" xfId="46731" xr:uid="{7EFB6B9E-153B-46C6-8729-ECB3C065E37B}"/>
    <cellStyle name="Currency 2 5 3 5" xfId="43085" xr:uid="{03D9888C-98A7-4528-A8F5-D9CA049F6BAF}"/>
    <cellStyle name="Currency 2 5 3 6" xfId="38980" xr:uid="{2671DA80-811F-4D8B-9373-E199C63C7C57}"/>
    <cellStyle name="Currency 2 5 3 7" xfId="46579" xr:uid="{D9B202DE-14C8-4353-97F9-A626EF319E0B}"/>
    <cellStyle name="Currency 2 5 4" xfId="36445" xr:uid="{C153B3DB-6DB8-4162-9726-EA8EFCF40009}"/>
    <cellStyle name="Currency 2 5 4 2" xfId="44657" xr:uid="{5D0C8536-B66D-45A7-9E69-F1C11FB895C9}"/>
    <cellStyle name="Currency 2 5 4 3" xfId="40552" xr:uid="{A30085AA-EE53-444E-BC1B-B630904B5C26}"/>
    <cellStyle name="Currency 2 5 4 4" xfId="46810" xr:uid="{28D81E0A-2997-4841-AF4E-B1904AF500A5}"/>
    <cellStyle name="Currency 2 5 5" xfId="37471" xr:uid="{2B914648-7933-4940-A114-4A10979BE79F}"/>
    <cellStyle name="Currency 2 5 5 2" xfId="45683" xr:uid="{5D410320-0075-4BDF-8A97-DC1239F4493B}"/>
    <cellStyle name="Currency 2 5 5 3" xfId="41578" xr:uid="{955FB28D-65C4-4C16-9A42-4A56EC4FACC6}"/>
    <cellStyle name="Currency 2 5 5 4" xfId="46961" xr:uid="{58F28F0C-D8DF-4445-8450-3A858E9C6E33}"/>
    <cellStyle name="Currency 2 5 6" xfId="35418" xr:uid="{BC1E458A-C14D-462F-92D9-8249EE1208FE}"/>
    <cellStyle name="Currency 2 5 6 2" xfId="43630" xr:uid="{F0501930-D521-40C4-814D-50F14E2BA0FF}"/>
    <cellStyle name="Currency 2 5 6 3" xfId="39525" xr:uid="{A65578F4-C86D-48D9-9A3B-48A8912117AB}"/>
    <cellStyle name="Currency 2 5 6 4" xfId="46659" xr:uid="{CC177F3A-85D8-46A0-BE14-97ADE404C434}"/>
    <cellStyle name="Currency 2 5 7" xfId="42604" xr:uid="{538C84F9-14D4-4CC0-9E2F-BB52A0BC0237}"/>
    <cellStyle name="Currency 2 5 8" xfId="38499" xr:uid="{0FBB94A9-CADD-49E7-A5B2-A006C3338A5D}"/>
    <cellStyle name="Currency 2 5 9" xfId="46507" xr:uid="{2235E80B-78B9-4830-BC3F-97253558A08D}"/>
    <cellStyle name="Currency 2 6" xfId="34246" xr:uid="{A3C28443-D7CF-4CE5-A5D4-FF51F967F296}"/>
    <cellStyle name="Currency 2 6 2" xfId="34492" xr:uid="{A1606044-E172-4904-8DBF-01B45A401B83}"/>
    <cellStyle name="Currency 2 6 2 2" xfId="34975" xr:uid="{C13331ED-A342-4663-AD60-C73C3D83C695}"/>
    <cellStyle name="Currency 2 6 2 2 2" xfId="37029" xr:uid="{FAE7A9EB-FD1B-4DB5-97A6-262AB58C2E4B}"/>
    <cellStyle name="Currency 2 6 2 2 2 2" xfId="45241" xr:uid="{28235FC8-7C0A-4866-810A-3A1A08FD2F79}"/>
    <cellStyle name="Currency 2 6 2 2 2 3" xfId="41136" xr:uid="{306185E0-0E7B-4451-B24D-EBF3B12D1A86}"/>
    <cellStyle name="Currency 2 6 2 2 2 4" xfId="46897" xr:uid="{B1226EE8-20DD-4EC5-BA4A-9975DCBBCBCB}"/>
    <cellStyle name="Currency 2 6 2 2 3" xfId="38055" xr:uid="{04E9D698-CD55-4873-A843-17931567CA89}"/>
    <cellStyle name="Currency 2 6 2 2 3 2" xfId="46267" xr:uid="{0E1E7AC3-1C63-4D5A-A020-3609167C85BA}"/>
    <cellStyle name="Currency 2 6 2 2 3 3" xfId="42162" xr:uid="{B16DD9B3-B596-4F8D-B21E-7FF4CDA8401F}"/>
    <cellStyle name="Currency 2 6 2 2 3 4" xfId="47048" xr:uid="{B5B2FE21-C503-4AD2-8570-8B6D81F24C30}"/>
    <cellStyle name="Currency 2 6 2 2 4" xfId="36002" xr:uid="{B55C5F8A-6F3A-490C-A1CD-62AC71DE1CBD}"/>
    <cellStyle name="Currency 2 6 2 2 4 2" xfId="44214" xr:uid="{1722E251-184F-41F7-A2B7-BA6E3D1F7CFF}"/>
    <cellStyle name="Currency 2 6 2 2 4 3" xfId="40109" xr:uid="{82845BC8-41AA-4E72-A5DF-3EAB2C03B9B0}"/>
    <cellStyle name="Currency 2 6 2 2 4 4" xfId="46746" xr:uid="{A69FD144-873A-47BD-BB09-30AC0B6FAB7D}"/>
    <cellStyle name="Currency 2 6 2 2 5" xfId="43188" xr:uid="{063BFC55-FAF5-413D-A9D0-7C78D2A1CFED}"/>
    <cellStyle name="Currency 2 6 2 2 6" xfId="39083" xr:uid="{44CA4363-C846-4EF2-BEB2-235C05151AAC}"/>
    <cellStyle name="Currency 2 6 2 2 7" xfId="46594" xr:uid="{89C217B4-EAC3-4288-BC67-32E6DBFB3773}"/>
    <cellStyle name="Currency 2 6 2 3" xfId="36548" xr:uid="{C426299C-A03A-4648-93EC-60FAA80415DF}"/>
    <cellStyle name="Currency 2 6 2 3 2" xfId="44760" xr:uid="{24EC9538-1D3F-4243-A7B0-3D09D70D56CB}"/>
    <cellStyle name="Currency 2 6 2 3 3" xfId="40655" xr:uid="{434EF18D-F774-4C8E-8B56-AE705C5D6B70}"/>
    <cellStyle name="Currency 2 6 2 3 4" xfId="46825" xr:uid="{A65BD8EB-2B1D-41AD-AFB6-F2FE9BA3D6BD}"/>
    <cellStyle name="Currency 2 6 2 4" xfId="37574" xr:uid="{0C48ACBC-0275-407F-AD1B-585325CCEA6A}"/>
    <cellStyle name="Currency 2 6 2 4 2" xfId="45786" xr:uid="{57CCC41A-1B68-4429-825C-73CEF77D8980}"/>
    <cellStyle name="Currency 2 6 2 4 3" xfId="41681" xr:uid="{76127AD2-137D-48F2-89B9-DE3237BB5B7F}"/>
    <cellStyle name="Currency 2 6 2 4 4" xfId="46976" xr:uid="{E12F4ACB-C3DD-4FAB-9B13-AF90219FF8D6}"/>
    <cellStyle name="Currency 2 6 2 5" xfId="35521" xr:uid="{6FB6F617-EE82-4371-8EB4-7EDAADA232C4}"/>
    <cellStyle name="Currency 2 6 2 5 2" xfId="43733" xr:uid="{6E303AF5-33A3-495F-B00E-088604600D0A}"/>
    <cellStyle name="Currency 2 6 2 5 3" xfId="39628" xr:uid="{8A5E2596-9135-482A-AB6A-7DDEBFC1CB1D}"/>
    <cellStyle name="Currency 2 6 2 5 4" xfId="46674" xr:uid="{69038553-17CD-4353-AA76-EED2B1824823}"/>
    <cellStyle name="Currency 2 6 2 6" xfId="42707" xr:uid="{7443F6FB-D2C7-439A-9B2B-0565F0D43314}"/>
    <cellStyle name="Currency 2 6 2 7" xfId="38602" xr:uid="{DB5FFB4B-73E1-4A20-B9B8-40723500C7B6}"/>
    <cellStyle name="Currency 2 6 2 8" xfId="46522" xr:uid="{16747CCC-5015-437A-AC86-D8AA58D4EDFC}"/>
    <cellStyle name="Currency 2 6 3" xfId="34732" xr:uid="{B47BAB71-338C-4425-BF7F-841B9DB0CA52}"/>
    <cellStyle name="Currency 2 6 3 2" xfId="36786" xr:uid="{28B6491E-8885-4660-A6D0-3DC71B2C9CF4}"/>
    <cellStyle name="Currency 2 6 3 2 2" xfId="44998" xr:uid="{6C78A114-9E33-4AAE-AA27-A5D7CC86565C}"/>
    <cellStyle name="Currency 2 6 3 2 3" xfId="40893" xr:uid="{93273120-CF63-4A24-8396-34D2C2C49CB1}"/>
    <cellStyle name="Currency 2 6 3 2 4" xfId="46860" xr:uid="{F5299462-D6ED-430B-BBA2-4F61511DF3DF}"/>
    <cellStyle name="Currency 2 6 3 3" xfId="37812" xr:uid="{D29CDCA7-0BE2-4016-8259-AC379EBD6DE4}"/>
    <cellStyle name="Currency 2 6 3 3 2" xfId="46024" xr:uid="{E6DDD3B7-981C-4AD1-A46C-4FFD228AA069}"/>
    <cellStyle name="Currency 2 6 3 3 3" xfId="41919" xr:uid="{04B49A02-1653-43EC-91F6-C1B828149CC0}"/>
    <cellStyle name="Currency 2 6 3 3 4" xfId="47011" xr:uid="{ACB76D2E-3A0A-4B61-A50E-7D03AABC6E15}"/>
    <cellStyle name="Currency 2 6 3 4" xfId="35759" xr:uid="{33668163-3ACF-48ED-ABF3-6656E37A8BDF}"/>
    <cellStyle name="Currency 2 6 3 4 2" xfId="43971" xr:uid="{9722F023-30A1-4649-8C95-40A7EC06F421}"/>
    <cellStyle name="Currency 2 6 3 4 3" xfId="39866" xr:uid="{71B3646A-7278-4ABC-8B7D-C96047EB521F}"/>
    <cellStyle name="Currency 2 6 3 4 4" xfId="46709" xr:uid="{A450298B-AB84-423E-B5B8-6FEB2046C21F}"/>
    <cellStyle name="Currency 2 6 3 5" xfId="42945" xr:uid="{B33CD5E3-CFDD-4227-A601-514541C8D79C}"/>
    <cellStyle name="Currency 2 6 3 6" xfId="38840" xr:uid="{3F93D7A0-CFB6-4DC8-BF33-57A99F48232E}"/>
    <cellStyle name="Currency 2 6 3 7" xfId="46557" xr:uid="{54AFC2CA-D058-4191-9581-F32A7F5F039A}"/>
    <cellStyle name="Currency 2 6 4" xfId="36305" xr:uid="{6452FC23-A68C-4F98-A64E-B2475154D8CE}"/>
    <cellStyle name="Currency 2 6 4 2" xfId="44517" xr:uid="{7D74C8D1-BB52-4E59-9A2F-751947069A6E}"/>
    <cellStyle name="Currency 2 6 4 3" xfId="40412" xr:uid="{215161F9-9AE3-4325-9784-112B8848ADAB}"/>
    <cellStyle name="Currency 2 6 4 4" xfId="46788" xr:uid="{1B1A0B1D-B720-4FB5-9193-D531E1CF13EB}"/>
    <cellStyle name="Currency 2 6 5" xfId="37331" xr:uid="{11183114-AE10-4B42-A421-91AC0BBCB885}"/>
    <cellStyle name="Currency 2 6 5 2" xfId="45543" xr:uid="{162119ED-80AB-4B7B-BDC0-D4BE53DBE0D5}"/>
    <cellStyle name="Currency 2 6 5 3" xfId="41438" xr:uid="{BFE0846B-3F18-4D33-9CB2-5881B8829FA8}"/>
    <cellStyle name="Currency 2 6 5 4" xfId="46939" xr:uid="{6772227A-7E5F-48C1-9554-D6340659B0D7}"/>
    <cellStyle name="Currency 2 6 6" xfId="35278" xr:uid="{D30AB52F-3A1E-4612-B27A-E0CAB1FD60D8}"/>
    <cellStyle name="Currency 2 6 6 2" xfId="43490" xr:uid="{F8253E18-1E02-442F-90EC-7F2C59028EAD}"/>
    <cellStyle name="Currency 2 6 6 3" xfId="39385" xr:uid="{FBEE586D-83FD-4D3F-B273-B4A2A261A25D}"/>
    <cellStyle name="Currency 2 6 6 4" xfId="46637" xr:uid="{9B62D116-4FC8-4E96-BB08-95BCC0ED0A09}"/>
    <cellStyle name="Currency 2 6 7" xfId="42464" xr:uid="{93E3BC73-97A9-4244-82D8-4C4F6D2283B3}"/>
    <cellStyle name="Currency 2 6 8" xfId="38359" xr:uid="{D4C8BE71-395E-4563-96CC-D4D2B8E791DC}"/>
    <cellStyle name="Currency 2 6 9" xfId="46484" xr:uid="{D1A88A4B-EEC3-45C7-A79B-DE2B762C0068}"/>
    <cellStyle name="Currency 2 7" xfId="34435" xr:uid="{23DBEAE7-42CA-459F-AC9D-601DA44D96C5}"/>
    <cellStyle name="Currency 2 7 2" xfId="34919" xr:uid="{C8C29D6B-7086-40E9-B166-A174CECBB67A}"/>
    <cellStyle name="Currency 2 7 2 2" xfId="36973" xr:uid="{24245A5B-96A8-450F-8062-384A2A7C1927}"/>
    <cellStyle name="Currency 2 7 2 2 2" xfId="45185" xr:uid="{CC180C91-47A5-4B16-8A40-F34D5AC8BE5E}"/>
    <cellStyle name="Currency 2 7 2 2 3" xfId="41080" xr:uid="{59F5D585-213B-45A7-9E13-D43EBF5EE904}"/>
    <cellStyle name="Currency 2 7 2 2 4" xfId="46893" xr:uid="{41B60202-ED13-498B-BC88-94B2D8CC3711}"/>
    <cellStyle name="Currency 2 7 2 3" xfId="37999" xr:uid="{7719643D-1132-4973-8D42-63E6E4FCD923}"/>
    <cellStyle name="Currency 2 7 2 3 2" xfId="46211" xr:uid="{8A56444E-9181-4D54-A3C9-2BF2A4926B71}"/>
    <cellStyle name="Currency 2 7 2 3 3" xfId="42106" xr:uid="{E1D3E06B-B7E5-448A-BCE2-5B668ED97ACC}"/>
    <cellStyle name="Currency 2 7 2 3 4" xfId="47044" xr:uid="{8FECB8CA-3FAA-4F88-942A-CF72EF56F791}"/>
    <cellStyle name="Currency 2 7 2 4" xfId="35946" xr:uid="{88CC2702-D292-4A0A-9013-6B15BC0E0C93}"/>
    <cellStyle name="Currency 2 7 2 4 2" xfId="44158" xr:uid="{E9407868-7B53-44FC-BD11-84749E24CDC3}"/>
    <cellStyle name="Currency 2 7 2 4 3" xfId="40053" xr:uid="{3D48C382-6687-4016-B868-F3A75A049EF7}"/>
    <cellStyle name="Currency 2 7 2 4 4" xfId="46742" xr:uid="{0BD462D5-68CA-4E96-B64B-8F883A1F9EDD}"/>
    <cellStyle name="Currency 2 7 2 5" xfId="43132" xr:uid="{F3B0707D-51C8-4401-977D-2F021EC9D3CE}"/>
    <cellStyle name="Currency 2 7 2 6" xfId="39027" xr:uid="{22C84A00-E0A1-4F6B-AB98-006AB8EE26D1}"/>
    <cellStyle name="Currency 2 7 2 7" xfId="46590" xr:uid="{BD8DB010-8991-4BF6-8869-AAF0D13B9AAC}"/>
    <cellStyle name="Currency 2 7 3" xfId="36492" xr:uid="{FB0C1CE3-0ED4-47A4-A4B7-9ED692C3A98D}"/>
    <cellStyle name="Currency 2 7 3 2" xfId="44704" xr:uid="{1409EBF8-E8EB-4F94-AB65-3E2C4F0BF19F}"/>
    <cellStyle name="Currency 2 7 3 3" xfId="40599" xr:uid="{F9C7F3AB-6F66-4872-B0D5-D9A2B0CA60AC}"/>
    <cellStyle name="Currency 2 7 3 4" xfId="46821" xr:uid="{6C411E89-4873-4EA4-971F-63D14C56D2D5}"/>
    <cellStyle name="Currency 2 7 4" xfId="37518" xr:uid="{3C14C66F-FEE4-4F89-A1D9-A2A179255058}"/>
    <cellStyle name="Currency 2 7 4 2" xfId="45730" xr:uid="{5FA38948-D1CF-4878-B205-95465C5A7651}"/>
    <cellStyle name="Currency 2 7 4 3" xfId="41625" xr:uid="{A7389009-D5F2-42D4-83D5-910BFA9A1BF5}"/>
    <cellStyle name="Currency 2 7 4 4" xfId="46972" xr:uid="{56C2AA5B-183F-4828-B16D-0BD76DD0F0E2}"/>
    <cellStyle name="Currency 2 7 5" xfId="35465" xr:uid="{911A7033-7C2F-41DF-AC8A-536C33D835D9}"/>
    <cellStyle name="Currency 2 7 5 2" xfId="43677" xr:uid="{BEBA9884-297D-4E0A-9F05-9718B28051A3}"/>
    <cellStyle name="Currency 2 7 5 3" xfId="39572" xr:uid="{439D786C-4288-4516-AF92-36BB39EE8EDE}"/>
    <cellStyle name="Currency 2 7 5 4" xfId="46670" xr:uid="{09153C9B-2D52-41F0-8540-F3B56B0971EF}"/>
    <cellStyle name="Currency 2 7 6" xfId="42651" xr:uid="{A66664D5-2B72-464E-AFEC-1965916C55D3}"/>
    <cellStyle name="Currency 2 7 7" xfId="38546" xr:uid="{866053C0-354A-4A72-A94C-878BA75C55BF}"/>
    <cellStyle name="Currency 2 7 8" xfId="46518" xr:uid="{6D098D6F-39C0-4D98-8F83-C341AAB87D23}"/>
    <cellStyle name="Currency 2 8" xfId="34188" xr:uid="{84927BB3-A046-452A-BE3E-F662C62E2C4F}"/>
    <cellStyle name="Currency 2 8 2" xfId="36247" xr:uid="{43AD55B1-70A8-43DC-9D21-BDAFD731943E}"/>
    <cellStyle name="Currency 2 8 2 2" xfId="44459" xr:uid="{59982B62-F278-47FC-9F1D-DE754004F515}"/>
    <cellStyle name="Currency 2 8 2 3" xfId="40354" xr:uid="{55D19D1E-D61D-4332-8079-47EB3E3675BA}"/>
    <cellStyle name="Currency 2 8 2 4" xfId="46784" xr:uid="{5C1EBE20-3D96-480F-AE45-4E8A68AAB909}"/>
    <cellStyle name="Currency 2 8 3" xfId="37273" xr:uid="{3CFDC5CE-A334-4170-ABE4-4BBF271088BF}"/>
    <cellStyle name="Currency 2 8 3 2" xfId="45485" xr:uid="{B6F84CDA-8F44-499B-AC7E-51929F0EE1B7}"/>
    <cellStyle name="Currency 2 8 3 3" xfId="41380" xr:uid="{742C833A-7000-456A-AF9F-AC5FA4DDBB93}"/>
    <cellStyle name="Currency 2 8 3 4" xfId="46935" xr:uid="{FDCB6101-E39E-4899-BF08-906AEC384D39}"/>
    <cellStyle name="Currency 2 8 4" xfId="35220" xr:uid="{EAD7FC0A-87F6-4E1C-A300-8E050F84E195}"/>
    <cellStyle name="Currency 2 8 4 2" xfId="43432" xr:uid="{95AE5DC4-C641-42F3-B674-56A9D2EBC391}"/>
    <cellStyle name="Currency 2 8 4 3" xfId="39327" xr:uid="{4F835589-CB4A-4AF7-81B7-323A41E68C37}"/>
    <cellStyle name="Currency 2 8 4 4" xfId="46633" xr:uid="{02C229A9-BD2D-4DF8-8CA3-2AB1141E0754}"/>
    <cellStyle name="Currency 2 8 5" xfId="42406" xr:uid="{64A6E405-83AB-4357-972D-B7A957349681}"/>
    <cellStyle name="Currency 2 8 6" xfId="38301" xr:uid="{1B9DAEFE-43B3-43BA-B29B-5792D13332F3}"/>
    <cellStyle name="Currency 2 8 7" xfId="46480" xr:uid="{1B9DF917-4116-4F90-9259-A7AD9DFFB9CB}"/>
    <cellStyle name="Currency 2 9" xfId="34674" xr:uid="{92085A47-D27B-41E3-8214-A5C73CCDF3EF}"/>
    <cellStyle name="Currency 2 9 2" xfId="36728" xr:uid="{1FA9B762-917E-4781-B4C3-E70A7257D16B}"/>
    <cellStyle name="Currency 2 9 2 2" xfId="44940" xr:uid="{8EB008F9-E859-4E14-BE58-21ED9A402B6F}"/>
    <cellStyle name="Currency 2 9 2 3" xfId="40835" xr:uid="{F4D24F83-5F2E-49DB-9970-EC5EB1A662A0}"/>
    <cellStyle name="Currency 2 9 2 4" xfId="46856" xr:uid="{1D78B95C-7DCC-4EBC-9094-F07BC5C5DF30}"/>
    <cellStyle name="Currency 2 9 3" xfId="37754" xr:uid="{3E5815FF-9AAE-44F1-BA5B-9245F09CDD15}"/>
    <cellStyle name="Currency 2 9 3 2" xfId="45966" xr:uid="{B84155E3-6898-4CD8-A416-A4DBBDA8DB8A}"/>
    <cellStyle name="Currency 2 9 3 3" xfId="41861" xr:uid="{CD4E6F3C-EA7A-48C6-8B1F-CC232B76CDE6}"/>
    <cellStyle name="Currency 2 9 3 4" xfId="47007" xr:uid="{AAA3F6E9-5A20-4E95-990B-9D5A839F856B}"/>
    <cellStyle name="Currency 2 9 4" xfId="35701" xr:uid="{83C6B49A-47C8-4DB4-9C97-52EE20D55246}"/>
    <cellStyle name="Currency 2 9 4 2" xfId="43913" xr:uid="{3E610648-5947-4414-817F-C363C1DE3096}"/>
    <cellStyle name="Currency 2 9 4 3" xfId="39808" xr:uid="{5B86D091-C6B7-4378-B97B-6AB00A9CEEB5}"/>
    <cellStyle name="Currency 2 9 4 4" xfId="46705" xr:uid="{93024E2D-63FE-431D-B1FF-5ECAF7060146}"/>
    <cellStyle name="Currency 2 9 5" xfId="42887" xr:uid="{65A69214-65D0-4C20-BD34-CCE53B826B5E}"/>
    <cellStyle name="Currency 2 9 6" xfId="38782" xr:uid="{D55B11E0-420E-4EF2-B9A5-65F078A0C2BF}"/>
    <cellStyle name="Currency 2 9 7" xfId="46553" xr:uid="{F166B511-C865-49BC-9FCD-6DB401F27378}"/>
    <cellStyle name="Currency 4 13 2" xfId="33181" hidden="1" xr:uid="{00000000-0005-0000-0000-00002B670000}"/>
    <cellStyle name="Currency 4 13 2" xfId="9594" hidden="1" xr:uid="{00000000-0005-0000-0000-000018670000}"/>
    <cellStyle name="Currency 4 13 2" xfId="33856" hidden="1" xr:uid="{00000000-0005-0000-0000-00002D670000}"/>
    <cellStyle name="Currency 4 13 2" xfId="12107" hidden="1" xr:uid="{00000000-0005-0000-0000-000019670000}"/>
    <cellStyle name="Currency 4 13 2" xfId="15845" hidden="1" xr:uid="{00000000-0005-0000-0000-00001A670000}"/>
    <cellStyle name="Currency 4 13 2" xfId="18213" hidden="1" xr:uid="{00000000-0005-0000-0000-00001B670000}"/>
    <cellStyle name="Currency 4 13 2" xfId="21482" hidden="1" xr:uid="{00000000-0005-0000-0000-00001C670000}"/>
    <cellStyle name="Currency 4 13 2" xfId="28837" hidden="1" xr:uid="{00000000-0005-0000-0000-00001E670000}"/>
    <cellStyle name="Currency 4 13 2" xfId="30241" hidden="1" xr:uid="{00000000-0005-0000-0000-000022670000}"/>
    <cellStyle name="Currency 4 13 2" xfId="29675" hidden="1" xr:uid="{00000000-0005-0000-0000-000020670000}"/>
    <cellStyle name="Currency 4 13 2" xfId="29848" hidden="1" xr:uid="{00000000-0005-0000-0000-000021670000}"/>
    <cellStyle name="Currency 4 13 2" xfId="31064" hidden="1" xr:uid="{00000000-0005-0000-0000-000025670000}"/>
    <cellStyle name="Currency 4 13 2" xfId="30389" hidden="1" xr:uid="{00000000-0005-0000-0000-000023670000}"/>
    <cellStyle name="Currency 4 13 2" xfId="30727" hidden="1" xr:uid="{00000000-0005-0000-0000-000024670000}"/>
    <cellStyle name="Currency 4 13 2" xfId="2968" hidden="1" xr:uid="{00000000-0005-0000-0000-000017670000}"/>
    <cellStyle name="Currency 4 13 2" xfId="31629" hidden="1" xr:uid="{00000000-0005-0000-0000-000026670000}"/>
    <cellStyle name="Currency 4 13 2" xfId="1702" hidden="1" xr:uid="{00000000-0005-0000-0000-000016670000}"/>
    <cellStyle name="Currency 4 13 2" xfId="31744" hidden="1" xr:uid="{00000000-0005-0000-0000-000027670000}"/>
    <cellStyle name="Currency 4 13 2" xfId="32467" hidden="1" xr:uid="{00000000-0005-0000-0000-000028670000}"/>
    <cellStyle name="Currency 4 13 2" xfId="32640" hidden="1" xr:uid="{00000000-0005-0000-0000-000029670000}"/>
    <cellStyle name="Currency 4 13 2" xfId="33033" hidden="1" xr:uid="{00000000-0005-0000-0000-00002A670000}"/>
    <cellStyle name="Currency 4 13 2" xfId="33519" hidden="1" xr:uid="{00000000-0005-0000-0000-00002C670000}"/>
    <cellStyle name="Currency 4 13 2" xfId="28952" hidden="1" xr:uid="{00000000-0005-0000-0000-00001F670000}"/>
    <cellStyle name="Currency 4 13 2" xfId="24666" hidden="1" xr:uid="{00000000-0005-0000-0000-00001D670000}"/>
    <cellStyle name="Currency 6 2" xfId="33118" hidden="1" xr:uid="{00000000-0005-0000-0000-000043670000}"/>
    <cellStyle name="Currency 6 2" xfId="9531" hidden="1" xr:uid="{00000000-0005-0000-0000-000030670000}"/>
    <cellStyle name="Currency 6 2" xfId="33793" hidden="1" xr:uid="{00000000-0005-0000-0000-000045670000}"/>
    <cellStyle name="Currency 6 2" xfId="12044" hidden="1" xr:uid="{00000000-0005-0000-0000-000031670000}"/>
    <cellStyle name="Currency 6 2" xfId="15782" hidden="1" xr:uid="{00000000-0005-0000-0000-000032670000}"/>
    <cellStyle name="Currency 6 2" xfId="18150" hidden="1" xr:uid="{00000000-0005-0000-0000-000033670000}"/>
    <cellStyle name="Currency 6 2" xfId="21419" hidden="1" xr:uid="{00000000-0005-0000-0000-000034670000}"/>
    <cellStyle name="Currency 6 2" xfId="28774" hidden="1" xr:uid="{00000000-0005-0000-0000-000036670000}"/>
    <cellStyle name="Currency 6 2" xfId="30178" hidden="1" xr:uid="{00000000-0005-0000-0000-00003A670000}"/>
    <cellStyle name="Currency 6 2" xfId="29612" hidden="1" xr:uid="{00000000-0005-0000-0000-000038670000}"/>
    <cellStyle name="Currency 6 2" xfId="29785" hidden="1" xr:uid="{00000000-0005-0000-0000-000039670000}"/>
    <cellStyle name="Currency 6 2" xfId="31001" hidden="1" xr:uid="{00000000-0005-0000-0000-00003D670000}"/>
    <cellStyle name="Currency 6 2" xfId="30326" hidden="1" xr:uid="{00000000-0005-0000-0000-00003B670000}"/>
    <cellStyle name="Currency 6 2" xfId="30664" hidden="1" xr:uid="{00000000-0005-0000-0000-00003C670000}"/>
    <cellStyle name="Currency 6 2" xfId="2905" hidden="1" xr:uid="{00000000-0005-0000-0000-00002F670000}"/>
    <cellStyle name="Currency 6 2" xfId="31566" hidden="1" xr:uid="{00000000-0005-0000-0000-00003E670000}"/>
    <cellStyle name="Currency 6 2" xfId="1639" hidden="1" xr:uid="{00000000-0005-0000-0000-00002E670000}"/>
    <cellStyle name="Currency 6 2" xfId="31681" hidden="1" xr:uid="{00000000-0005-0000-0000-00003F670000}"/>
    <cellStyle name="Currency 6 2" xfId="32404" hidden="1" xr:uid="{00000000-0005-0000-0000-000040670000}"/>
    <cellStyle name="Currency 6 2" xfId="32577" hidden="1" xr:uid="{00000000-0005-0000-0000-000041670000}"/>
    <cellStyle name="Currency 6 2" xfId="32970" hidden="1" xr:uid="{00000000-0005-0000-0000-000042670000}"/>
    <cellStyle name="Currency 6 2" xfId="33456" hidden="1" xr:uid="{00000000-0005-0000-0000-000044670000}"/>
    <cellStyle name="Currency 6 2" xfId="28889" hidden="1" xr:uid="{00000000-0005-0000-0000-000037670000}"/>
    <cellStyle name="Currency 6 2" xfId="24603" hidden="1" xr:uid="{00000000-0005-0000-0000-000035670000}"/>
    <cellStyle name="Date (short)" xfId="51" xr:uid="{00000000-0005-0000-0000-000046670000}"/>
    <cellStyle name="Explanatory Text" xfId="18" builtinId="53" customBuiltin="1"/>
    <cellStyle name="Explanatory Text 2" xfId="34081" xr:uid="{EE634350-6C21-4683-A8E0-95010B22EB23}"/>
    <cellStyle name="Explanatory Text 3" xfId="34034" xr:uid="{FF4BEE9E-CEC6-47EB-A01F-BB18F50039E7}"/>
    <cellStyle name="Followed Hyperlink" xfId="34032" builtinId="9" hidden="1"/>
    <cellStyle name="Good" xfId="6666" builtinId="26" hidden="1" customBuiltin="1"/>
    <cellStyle name="Good" xfId="6513" builtinId="26" hidden="1" customBuiltin="1"/>
    <cellStyle name="Good" xfId="6571" builtinId="26" hidden="1" customBuiltin="1"/>
    <cellStyle name="Good" xfId="6727" builtinId="26" hidden="1" customBuiltin="1"/>
    <cellStyle name="Good" xfId="6764" builtinId="26" hidden="1" customBuiltin="1"/>
    <cellStyle name="Good" xfId="6799" builtinId="26" hidden="1" customBuiltin="1"/>
    <cellStyle name="Good" xfId="6862" builtinId="26" hidden="1" customBuiltin="1"/>
    <cellStyle name="Good" xfId="3406" builtinId="26" hidden="1" customBuiltin="1"/>
    <cellStyle name="Good" xfId="3434" builtinId="26" hidden="1" customBuiltin="1"/>
    <cellStyle name="Good" xfId="3548" builtinId="26" hidden="1" customBuiltin="1"/>
    <cellStyle name="Good" xfId="3569" builtinId="26" hidden="1" customBuiltin="1"/>
    <cellStyle name="Good" xfId="3590" builtinId="26" hidden="1" customBuiltin="1"/>
    <cellStyle name="Good" xfId="3614" builtinId="26" hidden="1" customBuiltin="1"/>
    <cellStyle name="Good" xfId="3649" builtinId="26" hidden="1" customBuiltin="1"/>
    <cellStyle name="Good" xfId="3676" builtinId="26" hidden="1" customBuiltin="1"/>
    <cellStyle name="Good" xfId="3707" builtinId="26" hidden="1" customBuiltin="1"/>
    <cellStyle name="Good" xfId="3736" builtinId="26" hidden="1" customBuiltin="1"/>
    <cellStyle name="Good" xfId="3763" builtinId="26" hidden="1" customBuiltin="1"/>
    <cellStyle name="Good" xfId="3642" builtinId="26" hidden="1" customBuiltin="1"/>
    <cellStyle name="Good" xfId="3662" builtinId="26" hidden="1" customBuiltin="1"/>
    <cellStyle name="Good" xfId="3690" builtinId="26" hidden="1" customBuiltin="1"/>
    <cellStyle name="Good" xfId="3006" builtinId="26" hidden="1" customBuiltin="1"/>
    <cellStyle name="Good" xfId="3393" builtinId="26" hidden="1" customBuiltin="1"/>
    <cellStyle name="Good" xfId="3420" builtinId="26" hidden="1" customBuiltin="1"/>
    <cellStyle name="Good" xfId="3451" builtinId="26" hidden="1" customBuiltin="1"/>
    <cellStyle name="Good" xfId="3480" builtinId="26" hidden="1" customBuiltin="1"/>
    <cellStyle name="Good" xfId="3386" builtinId="26" hidden="1" customBuiltin="1"/>
    <cellStyle name="Good" xfId="3184" builtinId="26" hidden="1" customBuiltin="1"/>
    <cellStyle name="Good" xfId="3310" builtinId="26" hidden="1" customBuiltin="1"/>
    <cellStyle name="Good" xfId="3353" builtinId="26" hidden="1" customBuiltin="1"/>
    <cellStyle name="Good" xfId="3155" builtinId="26" hidden="1" customBuiltin="1"/>
    <cellStyle name="Good" xfId="3265" builtinId="26" hidden="1" customBuiltin="1"/>
    <cellStyle name="Good" xfId="3135" builtinId="26" hidden="1" customBuiltin="1"/>
    <cellStyle name="Good" xfId="6538" builtinId="26" hidden="1" customBuiltin="1"/>
    <cellStyle name="Good" xfId="9004" builtinId="26" hidden="1" customBuiltin="1"/>
    <cellStyle name="Good" xfId="7339" builtinId="26" hidden="1" customBuiltin="1"/>
    <cellStyle name="Good" xfId="1381" builtinId="26" hidden="1" customBuiltin="1"/>
    <cellStyle name="Good" xfId="2665" builtinId="26" hidden="1" customBuiltin="1"/>
    <cellStyle name="Good" xfId="20594" builtinId="26" hidden="1" customBuiltin="1"/>
    <cellStyle name="Good" xfId="18994" builtinId="26" hidden="1" customBuiltin="1"/>
    <cellStyle name="Good" xfId="13334" builtinId="26" hidden="1" customBuiltin="1"/>
    <cellStyle name="Good" xfId="1229" builtinId="26" hidden="1" customBuiltin="1"/>
    <cellStyle name="Good" xfId="1269" builtinId="26" hidden="1" customBuiltin="1"/>
    <cellStyle name="Good" xfId="1314" builtinId="26" hidden="1" customBuiltin="1"/>
    <cellStyle name="Good" xfId="1347" builtinId="26" hidden="1" customBuiltin="1"/>
    <cellStyle name="Good" xfId="1415" builtinId="26" hidden="1" customBuiltin="1"/>
    <cellStyle name="Good" xfId="8830" builtinId="26" hidden="1" customBuiltin="1"/>
    <cellStyle name="Good" xfId="8714" builtinId="26" hidden="1" customBuiltin="1"/>
    <cellStyle name="Good" xfId="8744" builtinId="26" hidden="1" customBuiltin="1"/>
    <cellStyle name="Good" xfId="8879" builtinId="26" hidden="1" customBuiltin="1"/>
    <cellStyle name="Good" xfId="8904" builtinId="26" hidden="1" customBuiltin="1"/>
    <cellStyle name="Good" xfId="8928" builtinId="26" hidden="1" customBuiltin="1"/>
    <cellStyle name="Good" xfId="8544" builtinId="26" hidden="1" customBuiltin="1"/>
    <cellStyle name="Good" xfId="8973" builtinId="26" hidden="1" customBuiltin="1"/>
    <cellStyle name="Good" xfId="9036" builtinId="26" hidden="1" customBuiltin="1"/>
    <cellStyle name="Good" xfId="9068" builtinId="26" hidden="1" customBuiltin="1"/>
    <cellStyle name="Good" xfId="9095" builtinId="26" hidden="1" customBuiltin="1"/>
    <cellStyle name="Good" xfId="8964" builtinId="26" hidden="1" customBuiltin="1"/>
    <cellStyle name="Good" xfId="8988" builtinId="26" hidden="1" customBuiltin="1"/>
    <cellStyle name="Good" xfId="1813" builtinId="26" hidden="1" customBuiltin="1"/>
    <cellStyle name="Good" xfId="2017" builtinId="26" hidden="1" customBuiltin="1"/>
    <cellStyle name="Good" xfId="2038" builtinId="26" hidden="1" customBuiltin="1"/>
    <cellStyle name="Good" xfId="2061" builtinId="26" hidden="1" customBuiltin="1"/>
    <cellStyle name="Good" xfId="3804" builtinId="26" hidden="1" customBuiltin="1"/>
    <cellStyle name="Good" xfId="3846" builtinId="26" hidden="1" customBuiltin="1"/>
    <cellStyle name="Good" xfId="3867" builtinId="26" hidden="1" customBuiltin="1"/>
    <cellStyle name="Good" xfId="3941" builtinId="26" hidden="1" customBuiltin="1"/>
    <cellStyle name="Good" xfId="3978" builtinId="26" hidden="1" customBuiltin="1"/>
    <cellStyle name="Good" xfId="4015" builtinId="26" hidden="1" customBuiltin="1"/>
    <cellStyle name="Good" xfId="4049" builtinId="26" hidden="1" customBuiltin="1"/>
    <cellStyle name="Good" xfId="4247" builtinId="26" hidden="1" customBuiltin="1"/>
    <cellStyle name="Good" xfId="6382" builtinId="26" hidden="1" customBuiltin="1"/>
    <cellStyle name="Good" xfId="7989" builtinId="26" hidden="1" customBuiltin="1"/>
    <cellStyle name="Good" xfId="8012" builtinId="26" hidden="1" customBuiltin="1"/>
    <cellStyle name="Good" xfId="8035" builtinId="26" hidden="1" customBuiltin="1"/>
    <cellStyle name="Good" xfId="8056" builtinId="26" hidden="1" customBuiltin="1"/>
    <cellStyle name="Good" xfId="8100" builtinId="26" hidden="1" customBuiltin="1"/>
    <cellStyle name="Good" xfId="8565" builtinId="26" hidden="1" customBuiltin="1"/>
    <cellStyle name="Good" xfId="8589" builtinId="26" hidden="1" customBuiltin="1"/>
    <cellStyle name="Good" xfId="8616" builtinId="26" hidden="1" customBuiltin="1"/>
    <cellStyle name="Good" xfId="8640" builtinId="26" hidden="1" customBuiltin="1"/>
    <cellStyle name="Good" xfId="8666" builtinId="26" hidden="1" customBuiltin="1"/>
    <cellStyle name="Good" xfId="8527" builtinId="26" hidden="1" customBuiltin="1"/>
    <cellStyle name="Good" xfId="8701" builtinId="26" hidden="1" customBuiltin="1"/>
    <cellStyle name="Good" xfId="8765" builtinId="26" hidden="1" customBuiltin="1"/>
    <cellStyle name="Good" xfId="8798" builtinId="26" hidden="1" customBuiltin="1"/>
    <cellStyle name="Good" xfId="7221" builtinId="26" hidden="1" customBuiltin="1"/>
    <cellStyle name="Good" xfId="7254" builtinId="26" hidden="1" customBuiltin="1"/>
    <cellStyle name="Good" xfId="7396" builtinId="26" hidden="1" customBuiltin="1"/>
    <cellStyle name="Good" xfId="7432" builtinId="26" hidden="1" customBuiltin="1"/>
    <cellStyle name="Good" xfId="7466" builtinId="26" hidden="1" customBuiltin="1"/>
    <cellStyle name="Good" xfId="7968" builtinId="26" hidden="1" customBuiltin="1"/>
    <cellStyle name="Good" xfId="7240" builtinId="26" hidden="1" customBuiltin="1"/>
    <cellStyle name="Good" xfId="7275" builtinId="26" hidden="1" customBuiltin="1"/>
    <cellStyle name="Good" xfId="7309" builtinId="26" hidden="1" customBuiltin="1"/>
    <cellStyle name="Good" xfId="7195" builtinId="26" hidden="1" customBuiltin="1"/>
    <cellStyle name="Good" xfId="7206" builtinId="26" hidden="1" customBuiltin="1"/>
    <cellStyle name="Good" xfId="7120" builtinId="26" hidden="1" customBuiltin="1"/>
    <cellStyle name="Good" xfId="7160" builtinId="26" hidden="1" customBuiltin="1"/>
    <cellStyle name="Good" xfId="3907" builtinId="26" hidden="1" customBuiltin="1"/>
    <cellStyle name="Good" xfId="514" builtinId="26" hidden="1" customBuiltin="1"/>
    <cellStyle name="Good" xfId="6355" builtinId="26" hidden="1" customBuiltin="1"/>
    <cellStyle name="Good" xfId="2419" builtinId="26" hidden="1" customBuiltin="1"/>
    <cellStyle name="Good" xfId="3089" builtinId="26" hidden="1" customBuiltin="1"/>
    <cellStyle name="Good" xfId="213" builtinId="26" hidden="1" customBuiltin="1"/>
    <cellStyle name="Good" xfId="8241" builtinId="26" hidden="1" customBuiltin="1"/>
    <cellStyle name="Good" xfId="9666" builtinId="26" hidden="1" customBuiltin="1"/>
    <cellStyle name="Good" xfId="18668" builtinId="26" hidden="1" customBuiltin="1"/>
    <cellStyle name="Good" xfId="1876" builtinId="26" hidden="1" customBuiltin="1"/>
    <cellStyle name="Good" xfId="3024" builtinId="26" hidden="1" customBuiltin="1"/>
    <cellStyle name="Good" xfId="3045" builtinId="26" hidden="1" customBuiltin="1"/>
    <cellStyle name="Good" xfId="3068" builtinId="26" hidden="1" customBuiltin="1"/>
    <cellStyle name="Good" xfId="3110" builtinId="26" hidden="1" customBuiltin="1"/>
    <cellStyle name="Good" xfId="2991" builtinId="26" hidden="1" customBuiltin="1"/>
    <cellStyle name="Good" xfId="3142" builtinId="26" hidden="1" customBuiltin="1"/>
    <cellStyle name="Good" xfId="972" builtinId="26" hidden="1" customBuiltin="1"/>
    <cellStyle name="Good" xfId="1005" builtinId="26" hidden="1" customBuiltin="1"/>
    <cellStyle name="Good" xfId="1039" builtinId="26" hidden="1" customBuiltin="1"/>
    <cellStyle name="Good" xfId="1103" builtinId="26" hidden="1" customBuiltin="1"/>
    <cellStyle name="Good" xfId="962" builtinId="26" hidden="1" customBuiltin="1"/>
    <cellStyle name="Good" xfId="987" builtinId="26" hidden="1" customBuiltin="1"/>
    <cellStyle name="Good" xfId="1019" builtinId="26" hidden="1" customBuiltin="1"/>
    <cellStyle name="Good" xfId="1195" builtinId="26" hidden="1" customBuiltin="1"/>
    <cellStyle name="Good" xfId="2480" builtinId="26" hidden="1" customBuiltin="1"/>
    <cellStyle name="Good" xfId="2507" builtinId="26" hidden="1" customBuiltin="1"/>
    <cellStyle name="Good" xfId="2384" builtinId="26" hidden="1" customBuiltin="1"/>
    <cellStyle name="Good" xfId="2405" builtinId="26" hidden="1" customBuiltin="1"/>
    <cellStyle name="Good" xfId="2433" builtinId="26" hidden="1" customBuiltin="1"/>
    <cellStyle name="Good" xfId="2548" builtinId="26" hidden="1" customBuiltin="1"/>
    <cellStyle name="Good" xfId="2570" builtinId="26" hidden="1" customBuiltin="1"/>
    <cellStyle name="Good" xfId="2591" builtinId="26" hidden="1" customBuiltin="1"/>
    <cellStyle name="Good" xfId="2615" builtinId="26" hidden="1" customBuiltin="1"/>
    <cellStyle name="Good" xfId="2652" builtinId="26" hidden="1" customBuiltin="1"/>
    <cellStyle name="Good" xfId="2679" builtinId="26" hidden="1" customBuiltin="1"/>
    <cellStyle name="Good" xfId="2710" builtinId="26" hidden="1" customBuiltin="1"/>
    <cellStyle name="Good" xfId="2740" builtinId="26" hidden="1" customBuiltin="1"/>
    <cellStyle name="Good" xfId="2767" builtinId="26" hidden="1" customBuiltin="1"/>
    <cellStyle name="Good" xfId="2306" builtinId="26" hidden="1" customBuiltin="1"/>
    <cellStyle name="Good" xfId="2329" builtinId="26" hidden="1" customBuiltin="1"/>
    <cellStyle name="Good" xfId="2350" builtinId="26" hidden="1" customBuiltin="1"/>
    <cellStyle name="Good" xfId="1997" builtinId="26" hidden="1" customBuiltin="1"/>
    <cellStyle name="Good" xfId="2392" builtinId="26" hidden="1" customBuiltin="1"/>
    <cellStyle name="Good" xfId="2450" builtinId="26" hidden="1" customBuiltin="1"/>
    <cellStyle name="Good" xfId="2230" builtinId="26" hidden="1" customBuiltin="1"/>
    <cellStyle name="Good" xfId="2261" builtinId="26" hidden="1" customBuiltin="1"/>
    <cellStyle name="Good" xfId="2129" builtinId="26" hidden="1" customBuiltin="1"/>
    <cellStyle name="Good" xfId="2179" builtinId="26" hidden="1" customBuiltin="1"/>
    <cellStyle name="Good" xfId="2199" builtinId="26" hidden="1" customBuiltin="1"/>
    <cellStyle name="Good" xfId="2137" builtinId="26" hidden="1" customBuiltin="1"/>
    <cellStyle name="Good" xfId="2165" builtinId="26" hidden="1" customBuiltin="1"/>
    <cellStyle name="Good" xfId="1073" builtinId="26" hidden="1" customBuiltin="1"/>
    <cellStyle name="Good" xfId="8730" builtinId="26" hidden="1" customBuiltin="1"/>
    <cellStyle name="Good" xfId="1770" builtinId="26" hidden="1" customBuiltin="1"/>
    <cellStyle name="Good" xfId="6335" builtinId="26" hidden="1" customBuiltin="1"/>
    <cellStyle name="Good" xfId="8693" builtinId="26" hidden="1" customBuiltin="1"/>
    <cellStyle name="Good" xfId="16040" builtinId="26" hidden="1" customBuiltin="1"/>
    <cellStyle name="Good" xfId="13948" builtinId="26" hidden="1" customBuiltin="1"/>
    <cellStyle name="Good" xfId="9142" builtinId="26" hidden="1" customBuiltin="1"/>
    <cellStyle name="Good" xfId="6406" builtinId="26" hidden="1" customBuiltin="1"/>
    <cellStyle name="Good" xfId="6434" builtinId="26" hidden="1" customBuiltin="1"/>
    <cellStyle name="Good" xfId="6460" builtinId="26" hidden="1" customBuiltin="1"/>
    <cellStyle name="Good" xfId="6483" builtinId="26" hidden="1" customBuiltin="1"/>
    <cellStyle name="Good" xfId="6523" builtinId="26" hidden="1" customBuiltin="1"/>
    <cellStyle name="Good" xfId="179" builtinId="26" hidden="1" customBuiltin="1"/>
    <cellStyle name="Good" xfId="250" builtinId="26" hidden="1" customBuiltin="1"/>
    <cellStyle name="Good" xfId="94" builtinId="26" hidden="1" customBuiltin="1"/>
    <cellStyle name="Good" xfId="9" builtinId="26" hidden="1" customBuiltin="1"/>
    <cellStyle name="Good" xfId="59" builtinId="26" hidden="1" customBuiltin="1"/>
    <cellStyle name="Good" xfId="1537" builtinId="26" hidden="1" customBuiltin="1"/>
    <cellStyle name="Good" xfId="1897" builtinId="26" hidden="1" customBuiltin="1"/>
    <cellStyle name="Good" xfId="2150" builtinId="26" hidden="1" customBuiltin="1"/>
    <cellStyle name="Good" xfId="6852" builtinId="26" hidden="1" customBuiltin="1"/>
    <cellStyle name="Good" xfId="3825" builtinId="26" hidden="1" customBuiltin="1"/>
    <cellStyle name="Good" xfId="18568" builtinId="26" hidden="1" customBuiltin="1"/>
    <cellStyle name="Good" xfId="18594" builtinId="26" hidden="1" customBuiltin="1"/>
    <cellStyle name="Good" xfId="18621" builtinId="26" hidden="1" customBuiltin="1"/>
    <cellStyle name="Good" xfId="6895" builtinId="26" hidden="1" customBuiltin="1"/>
    <cellStyle name="Good" xfId="6930" builtinId="26" hidden="1" customBuiltin="1"/>
    <cellStyle name="Good" xfId="6964" builtinId="26" hidden="1" customBuiltin="1"/>
    <cellStyle name="Good" xfId="6994" builtinId="26" hidden="1" customBuiltin="1"/>
    <cellStyle name="Good" xfId="6877" builtinId="26" hidden="1" customBuiltin="1"/>
    <cellStyle name="Good" xfId="2644" builtinId="26" hidden="1" customBuiltin="1"/>
    <cellStyle name="Good" xfId="2693" builtinId="26" hidden="1" customBuiltin="1"/>
    <cellStyle name="Good" xfId="2808" builtinId="26" hidden="1" customBuiltin="1"/>
    <cellStyle name="Good" xfId="2851" builtinId="26" hidden="1" customBuiltin="1"/>
    <cellStyle name="Good" xfId="2872" builtinId="26" hidden="1" customBuiltin="1"/>
    <cellStyle name="Good" xfId="1917" builtinId="26" hidden="1" customBuiltin="1"/>
    <cellStyle name="Good" xfId="1893" builtinId="26" hidden="1" customBuiltin="1"/>
    <cellStyle name="Good" xfId="1920" builtinId="26" hidden="1" customBuiltin="1"/>
    <cellStyle name="Good" xfId="1971" builtinId="26" hidden="1" customBuiltin="1"/>
    <cellStyle name="Good" xfId="625" builtinId="26" hidden="1" customBuiltin="1"/>
    <cellStyle name="Good" xfId="650" builtinId="26" hidden="1" customBuiltin="1"/>
    <cellStyle name="Good" xfId="683" builtinId="26" hidden="1" customBuiltin="1"/>
    <cellStyle name="Good" xfId="837" builtinId="26" hidden="1" customBuiltin="1"/>
    <cellStyle name="Good" xfId="874" builtinId="26" hidden="1" customBuiltin="1"/>
    <cellStyle name="Good" xfId="909" builtinId="26" hidden="1" customBuiltin="1"/>
    <cellStyle name="Good" xfId="410" builtinId="26" hidden="1" customBuiltin="1"/>
    <cellStyle name="Good" xfId="287" builtinId="26" hidden="1" customBuiltin="1"/>
    <cellStyle name="Good" xfId="321" builtinId="26" hidden="1" customBuiltin="1"/>
    <cellStyle name="Good" xfId="356" builtinId="26" hidden="1" customBuiltin="1"/>
    <cellStyle name="Good" xfId="444" builtinId="26" hidden="1" customBuiltin="1"/>
    <cellStyle name="Good" xfId="478" builtinId="26" hidden="1" customBuiltin="1"/>
    <cellStyle name="Good" xfId="550" builtinId="26" hidden="1" customBuiltin="1"/>
    <cellStyle name="Good" xfId="136" builtinId="26" hidden="1" customBuiltin="1"/>
    <cellStyle name="Good" xfId="584" builtinId="26" hidden="1" customBuiltin="1"/>
    <cellStyle name="Good" xfId="389" builtinId="26" hidden="1" customBuiltin="1"/>
    <cellStyle name="Good" xfId="635" builtinId="26" hidden="1" customBuiltin="1"/>
    <cellStyle name="Good" xfId="669" builtinId="26" hidden="1" customBuiltin="1"/>
    <cellStyle name="Good" xfId="706" builtinId="26" hidden="1" customBuiltin="1"/>
    <cellStyle name="Good" xfId="742" builtinId="26" hidden="1" customBuiltin="1"/>
    <cellStyle name="Good" xfId="776" builtinId="26" hidden="1" customBuiltin="1"/>
    <cellStyle name="Good" xfId="1606" builtinId="26" hidden="1" customBuiltin="1"/>
    <cellStyle name="Good" xfId="1727" builtinId="26" hidden="1" customBuiltin="1"/>
    <cellStyle name="Good" xfId="1748" builtinId="26" hidden="1" customBuiltin="1"/>
    <cellStyle name="Good" xfId="1792" builtinId="26" hidden="1" customBuiltin="1"/>
    <cellStyle name="Good" xfId="1571" builtinId="26" hidden="1" customBuiltin="1"/>
    <cellStyle name="Good" xfId="1361" builtinId="26" hidden="1" customBuiltin="1"/>
    <cellStyle name="Good" xfId="1501" builtinId="26" hidden="1" customBuiltin="1"/>
    <cellStyle name="Good" xfId="2830" builtinId="26" hidden="1" customBuiltin="1"/>
    <cellStyle name="Good" xfId="3507" builtinId="26" hidden="1" customBuiltin="1"/>
    <cellStyle name="Good" xfId="1159" builtinId="26" hidden="1" customBuiltin="1"/>
    <cellStyle name="Good" xfId="7515" builtinId="26" hidden="1" customBuiltin="1"/>
    <cellStyle name="Good" xfId="1838" builtinId="26" hidden="1" customBuiltin="1"/>
    <cellStyle name="Good" xfId="3332" builtinId="26" hidden="1" customBuiltin="1"/>
    <cellStyle name="Good" xfId="20826" builtinId="26" hidden="1" customBuiltin="1"/>
    <cellStyle name="Good" xfId="19186" builtinId="26" hidden="1" customBuiltin="1"/>
    <cellStyle name="Good" xfId="13402" builtinId="26" hidden="1" customBuiltin="1"/>
    <cellStyle name="Good" xfId="13432" builtinId="26" hidden="1" customBuiltin="1"/>
    <cellStyle name="Good" xfId="13291" builtinId="26" hidden="1" customBuiltin="1"/>
    <cellStyle name="Good" xfId="13316" builtinId="26" hidden="1" customBuiltin="1"/>
    <cellStyle name="Good" xfId="13348" builtinId="26" hidden="1" customBuiltin="1"/>
    <cellStyle name="Good" xfId="13488" builtinId="26" hidden="1" customBuiltin="1"/>
    <cellStyle name="Good" xfId="13524" builtinId="26" hidden="1" customBuiltin="1"/>
    <cellStyle name="Good" xfId="13558" builtinId="26" hidden="1" customBuiltin="1"/>
    <cellStyle name="Good" xfId="13598" builtinId="26" hidden="1" customBuiltin="1"/>
    <cellStyle name="Good" xfId="13643" builtinId="26" hidden="1" customBuiltin="1"/>
    <cellStyle name="Good" xfId="13676" builtinId="26" hidden="1" customBuiltin="1"/>
    <cellStyle name="Good" xfId="13710" builtinId="26" hidden="1" customBuiltin="1"/>
    <cellStyle name="Good" xfId="13744" builtinId="26" hidden="1" customBuiltin="1"/>
    <cellStyle name="Good" xfId="13774" builtinId="26" hidden="1" customBuiltin="1"/>
    <cellStyle name="Good" xfId="13633" builtinId="26" hidden="1" customBuiltin="1"/>
    <cellStyle name="Good" xfId="13658" builtinId="26" hidden="1" customBuiltin="1"/>
    <cellStyle name="Good" xfId="13690" builtinId="26" hidden="1" customBuiltin="1"/>
    <cellStyle name="Good" xfId="13830" builtinId="26" hidden="1" customBuiltin="1"/>
    <cellStyle name="Good" xfId="13900" builtinId="26" hidden="1" customBuiltin="1"/>
    <cellStyle name="Good" xfId="14308" builtinId="26" hidden="1" customBuiltin="1"/>
    <cellStyle name="Good" xfId="14351" builtinId="26" hidden="1" customBuiltin="1"/>
    <cellStyle name="Good" xfId="14394" builtinId="26" hidden="1" customBuiltin="1"/>
    <cellStyle name="Good" xfId="14436" builtinId="26" hidden="1" customBuiltin="1"/>
    <cellStyle name="Good" xfId="14837" builtinId="26" hidden="1" customBuiltin="1"/>
    <cellStyle name="Good" xfId="14861" builtinId="26" hidden="1" customBuiltin="1"/>
    <cellStyle name="Good" xfId="14888" builtinId="26" hidden="1" customBuiltin="1"/>
    <cellStyle name="Good" xfId="14912" builtinId="26" hidden="1" customBuiltin="1"/>
    <cellStyle name="Good" xfId="14936" builtinId="26" hidden="1" customBuiltin="1"/>
    <cellStyle name="Good" xfId="14799" builtinId="26" hidden="1" customBuiltin="1"/>
    <cellStyle name="Good" xfId="14971" builtinId="26" hidden="1" customBuiltin="1"/>
    <cellStyle name="Good" xfId="15000" builtinId="26" hidden="1" customBuiltin="1"/>
    <cellStyle name="Good" xfId="15034" builtinId="26" hidden="1" customBuiltin="1"/>
    <cellStyle name="Good" xfId="15067" builtinId="26" hidden="1" customBuiltin="1"/>
    <cellStyle name="Good" xfId="15099" builtinId="26" hidden="1" customBuiltin="1"/>
    <cellStyle name="Good" xfId="14984" builtinId="26" hidden="1" customBuiltin="1"/>
    <cellStyle name="Good" xfId="15014" builtinId="26" hidden="1" customBuiltin="1"/>
    <cellStyle name="Good" xfId="15172" builtinId="26" hidden="1" customBuiltin="1"/>
    <cellStyle name="Good" xfId="15195" builtinId="26" hidden="1" customBuiltin="1"/>
    <cellStyle name="Good" xfId="15239" builtinId="26" hidden="1" customBuiltin="1"/>
    <cellStyle name="Good" xfId="15267" builtinId="26" hidden="1" customBuiltin="1"/>
    <cellStyle name="Good" xfId="15298" builtinId="26" hidden="1" customBuiltin="1"/>
    <cellStyle name="Good" xfId="15330" builtinId="26" hidden="1" customBuiltin="1"/>
    <cellStyle name="Good" xfId="15357" builtinId="26" hidden="1" customBuiltin="1"/>
    <cellStyle name="Good" xfId="15231" builtinId="26" hidden="1" customBuiltin="1"/>
    <cellStyle name="Good" xfId="15252" builtinId="26" hidden="1" customBuiltin="1"/>
    <cellStyle name="Good" xfId="15281" builtinId="26" hidden="1" customBuiltin="1"/>
    <cellStyle name="Good" xfId="15402" builtinId="26" hidden="1" customBuiltin="1"/>
    <cellStyle name="Good" xfId="15426" builtinId="26" hidden="1" customBuiltin="1"/>
    <cellStyle name="Good" xfId="15451" builtinId="26" hidden="1" customBuiltin="1"/>
    <cellStyle name="Good" xfId="15479" builtinId="26" hidden="1" customBuiltin="1"/>
    <cellStyle name="Good" xfId="15517" builtinId="26" hidden="1" customBuiltin="1"/>
    <cellStyle name="Good" xfId="15545" builtinId="26" hidden="1" customBuiltin="1"/>
    <cellStyle name="Good" xfId="15576" builtinId="26" hidden="1" customBuiltin="1"/>
    <cellStyle name="Good" xfId="15607" builtinId="26" hidden="1" customBuiltin="1"/>
    <cellStyle name="Good" xfId="15509" builtinId="26" hidden="1" customBuiltin="1"/>
    <cellStyle name="Good" xfId="15530" builtinId="26" hidden="1" customBuiltin="1"/>
    <cellStyle name="Good" xfId="15559" builtinId="26" hidden="1" customBuiltin="1"/>
    <cellStyle name="Good" xfId="15702" builtinId="26" hidden="1" customBuiltin="1"/>
    <cellStyle name="Good" xfId="15726" builtinId="26" hidden="1" customBuiltin="1"/>
    <cellStyle name="Good" xfId="15749" builtinId="26" hidden="1" customBuiltin="1"/>
    <cellStyle name="Good" xfId="14575" builtinId="26" hidden="1" customBuiltin="1"/>
    <cellStyle name="Good" xfId="14583" builtinId="26" hidden="1" customBuiltin="1"/>
    <cellStyle name="Good" xfId="14656" builtinId="26" hidden="1" customBuiltin="1"/>
    <cellStyle name="Good" xfId="14763" builtinId="26" hidden="1" customBuiltin="1"/>
    <cellStyle name="Good" xfId="14510" builtinId="26" hidden="1" customBuiltin="1"/>
    <cellStyle name="Good" xfId="15908" builtinId="26" hidden="1" customBuiltin="1"/>
    <cellStyle name="Good" xfId="15929" builtinId="26" hidden="1" customBuiltin="1"/>
    <cellStyle name="Good" xfId="15952" builtinId="26" hidden="1" customBuiltin="1"/>
    <cellStyle name="Good" xfId="15973" builtinId="26" hidden="1" customBuiltin="1"/>
    <cellStyle name="Good" xfId="15994" builtinId="26" hidden="1" customBuiltin="1"/>
    <cellStyle name="Good" xfId="15874" builtinId="26" hidden="1" customBuiltin="1"/>
    <cellStyle name="Good" xfId="16026" builtinId="26" hidden="1" customBuiltin="1"/>
    <cellStyle name="Good" xfId="16091" builtinId="26" hidden="1" customBuiltin="1"/>
    <cellStyle name="Good" xfId="16122" builtinId="26" hidden="1" customBuiltin="1"/>
    <cellStyle name="Good" xfId="16153" builtinId="26" hidden="1" customBuiltin="1"/>
    <cellStyle name="Good" xfId="16019" builtinId="26" hidden="1" customBuiltin="1"/>
    <cellStyle name="Good" xfId="16070" builtinId="26" hidden="1" customBuiltin="1"/>
    <cellStyle name="Good" xfId="16204" builtinId="26" hidden="1" customBuiltin="1"/>
    <cellStyle name="Good" xfId="16228" builtinId="26" hidden="1" customBuiltin="1"/>
    <cellStyle name="Good" xfId="16254" builtinId="26" hidden="1" customBuiltin="1"/>
    <cellStyle name="Good" xfId="16300" builtinId="26" hidden="1" customBuiltin="1"/>
    <cellStyle name="Good" xfId="16328" builtinId="26" hidden="1" customBuiltin="1"/>
    <cellStyle name="Good" xfId="16359" builtinId="26" hidden="1" customBuiltin="1"/>
    <cellStyle name="Good" xfId="16389" builtinId="26" hidden="1" customBuiltin="1"/>
    <cellStyle name="Good" xfId="16293" builtinId="26" hidden="1" customBuiltin="1"/>
    <cellStyle name="Good" xfId="16313" builtinId="26" hidden="1" customBuiltin="1"/>
    <cellStyle name="Good" xfId="16342" builtinId="26" hidden="1" customBuiltin="1"/>
    <cellStyle name="Good" xfId="16460" builtinId="26" hidden="1" customBuiltin="1"/>
    <cellStyle name="Good" xfId="16482" builtinId="26" hidden="1" customBuiltin="1"/>
    <cellStyle name="Good" xfId="16505" builtinId="26" hidden="1" customBuiltin="1"/>
    <cellStyle name="Good" xfId="16570" builtinId="26" hidden="1" customBuiltin="1"/>
    <cellStyle name="Good" xfId="16598" builtinId="26" hidden="1" customBuiltin="1"/>
    <cellStyle name="Good" xfId="16630" builtinId="26" hidden="1" customBuiltin="1"/>
    <cellStyle name="Good" xfId="16661" builtinId="26" hidden="1" customBuiltin="1"/>
    <cellStyle name="Good" xfId="16688" builtinId="26" hidden="1" customBuiltin="1"/>
    <cellStyle name="Good" xfId="16583" builtinId="26" hidden="1" customBuiltin="1"/>
    <cellStyle name="Good" xfId="16612" builtinId="26" hidden="1" customBuiltin="1"/>
    <cellStyle name="Good" xfId="16733" builtinId="26" hidden="1" customBuiltin="1"/>
    <cellStyle name="Good" xfId="16756" builtinId="26" hidden="1" customBuiltin="1"/>
    <cellStyle name="Good" xfId="16778" builtinId="26" hidden="1" customBuiltin="1"/>
    <cellStyle name="Good" xfId="14050" builtinId="26" hidden="1" customBuiltin="1"/>
    <cellStyle name="Good" xfId="14150" builtinId="26" hidden="1" customBuiltin="1"/>
    <cellStyle name="Good" xfId="14704" builtinId="26" hidden="1" customBuiltin="1"/>
    <cellStyle name="Good" xfId="14252" builtinId="26" hidden="1" customBuiltin="1"/>
    <cellStyle name="Good" xfId="7510" builtinId="26" hidden="1" customBuiltin="1"/>
    <cellStyle name="Good" xfId="15869" builtinId="26" hidden="1" customBuiltin="1"/>
    <cellStyle name="Good" xfId="14269" builtinId="26" hidden="1" customBuiltin="1"/>
    <cellStyle name="Good" xfId="5352" builtinId="26" hidden="1" customBuiltin="1"/>
    <cellStyle name="Good" xfId="4289" builtinId="26" hidden="1" customBuiltin="1"/>
    <cellStyle name="Good" xfId="4578" builtinId="26" hidden="1" customBuiltin="1"/>
    <cellStyle name="Good" xfId="8397" builtinId="26" hidden="1" customBuiltin="1"/>
    <cellStyle name="Good" xfId="14194" builtinId="26" hidden="1" customBuiltin="1"/>
    <cellStyle name="Good" xfId="4452" builtinId="26" hidden="1" customBuiltin="1"/>
    <cellStyle name="Good" xfId="4144" builtinId="26" hidden="1" customBuiltin="1"/>
    <cellStyle name="Good" xfId="14505" builtinId="26" hidden="1" customBuiltin="1"/>
    <cellStyle name="Good" xfId="6227" builtinId="26" hidden="1" customBuiltin="1"/>
    <cellStyle name="Good" xfId="14568" builtinId="26" hidden="1" customBuiltin="1"/>
    <cellStyle name="Good" xfId="4852" builtinId="26" hidden="1" customBuiltin="1"/>
    <cellStyle name="Good" xfId="10812" builtinId="26" hidden="1" customBuiltin="1"/>
    <cellStyle name="Good" xfId="5330" builtinId="26" hidden="1" customBuiltin="1"/>
    <cellStyle name="Good" xfId="5915" builtinId="26" hidden="1" customBuiltin="1"/>
    <cellStyle name="Good" xfId="13997" builtinId="26" hidden="1" customBuiltin="1"/>
    <cellStyle name="Good" xfId="14691" builtinId="26" hidden="1" customBuiltin="1"/>
    <cellStyle name="Good" xfId="4973" builtinId="26" hidden="1" customBuiltin="1"/>
    <cellStyle name="Good" xfId="8980" builtinId="26" hidden="1" customBuiltin="1"/>
    <cellStyle name="Good" xfId="17019" builtinId="26" hidden="1" customBuiltin="1"/>
    <cellStyle name="Good" xfId="14595" builtinId="26" hidden="1" customBuiltin="1"/>
    <cellStyle name="Good" xfId="14552" builtinId="26" hidden="1" customBuiltin="1"/>
    <cellStyle name="Good" xfId="4443" builtinId="26" hidden="1" customBuiltin="1"/>
    <cellStyle name="Good" xfId="4093" builtinId="26" hidden="1" customBuiltin="1"/>
    <cellStyle name="Good" xfId="5631" builtinId="26" hidden="1" customBuiltin="1"/>
    <cellStyle name="Good" xfId="4724" builtinId="26" hidden="1" customBuiltin="1"/>
    <cellStyle name="Good" xfId="5085" builtinId="26" hidden="1" customBuiltin="1"/>
    <cellStyle name="Good" xfId="4900" builtinId="26" hidden="1" customBuiltin="1"/>
    <cellStyle name="Good" xfId="8515" builtinId="26" hidden="1" customBuiltin="1"/>
    <cellStyle name="Good" xfId="4124" builtinId="26" hidden="1" customBuiltin="1"/>
    <cellStyle name="Good" xfId="7652" builtinId="26" hidden="1" customBuiltin="1"/>
    <cellStyle name="Good" xfId="5046" builtinId="26" hidden="1" customBuiltin="1"/>
    <cellStyle name="Good" xfId="4463" builtinId="26" hidden="1" customBuiltin="1"/>
    <cellStyle name="Good" xfId="6305" builtinId="26" hidden="1" customBuiltin="1"/>
    <cellStyle name="Good" xfId="4599" builtinId="26" hidden="1" customBuiltin="1"/>
    <cellStyle name="Good" xfId="4683" builtinId="26" hidden="1" customBuiltin="1"/>
    <cellStyle name="Good" xfId="6109" builtinId="26" hidden="1" customBuiltin="1"/>
    <cellStyle name="Good" xfId="4107" builtinId="26" hidden="1" customBuiltin="1"/>
    <cellStyle name="Good" xfId="4646" builtinId="26" hidden="1" customBuiltin="1"/>
    <cellStyle name="Good" xfId="5985" builtinId="26" hidden="1" customBuiltin="1"/>
    <cellStyle name="Good" xfId="14560" builtinId="26" hidden="1" customBuiltin="1"/>
    <cellStyle name="Good" xfId="14271" builtinId="26" hidden="1" customBuiltin="1"/>
    <cellStyle name="Good" xfId="15694" builtinId="26" hidden="1" customBuiltin="1"/>
    <cellStyle name="Good" xfId="17167" builtinId="26" hidden="1" customBuiltin="1"/>
    <cellStyle name="Good" xfId="17192" builtinId="26" hidden="1" customBuiltin="1"/>
    <cellStyle name="Good" xfId="17219" builtinId="26" hidden="1" customBuiltin="1"/>
    <cellStyle name="Good" xfId="17246" builtinId="26" hidden="1" customBuiltin="1"/>
    <cellStyle name="Good" xfId="17271" builtinId="26" hidden="1" customBuiltin="1"/>
    <cellStyle name="Good" xfId="17127" builtinId="26" hidden="1" customBuiltin="1"/>
    <cellStyle name="Good" xfId="17343" builtinId="26" hidden="1" customBuiltin="1"/>
    <cellStyle name="Good" xfId="17377" builtinId="26" hidden="1" customBuiltin="1"/>
    <cellStyle name="Good" xfId="17411" builtinId="26" hidden="1" customBuiltin="1"/>
    <cellStyle name="Good" xfId="17442" builtinId="26" hidden="1" customBuiltin="1"/>
    <cellStyle name="Good" xfId="17301" builtinId="26" hidden="1" customBuiltin="1"/>
    <cellStyle name="Good" xfId="17325" builtinId="26" hidden="1" customBuiltin="1"/>
    <cellStyle name="Good" xfId="17357" builtinId="26" hidden="1" customBuiltin="1"/>
    <cellStyle name="Good" xfId="17522" builtinId="26" hidden="1" customBuiltin="1"/>
    <cellStyle name="Good" xfId="17547" builtinId="26" hidden="1" customBuiltin="1"/>
    <cellStyle name="Good" xfId="17144" builtinId="26" hidden="1" customBuiltin="1"/>
    <cellStyle name="Good" xfId="17594" builtinId="26" hidden="1" customBuiltin="1"/>
    <cellStyle name="Good" xfId="17624" builtinId="26" hidden="1" customBuiltin="1"/>
    <cellStyle name="Good" xfId="17686" builtinId="26" hidden="1" customBuiltin="1"/>
    <cellStyle name="Good" xfId="17715" builtinId="26" hidden="1" customBuiltin="1"/>
    <cellStyle name="Good" xfId="17585" builtinId="26" hidden="1" customBuiltin="1"/>
    <cellStyle name="Good" xfId="17608" builtinId="26" hidden="1" customBuiltin="1"/>
    <cellStyle name="Good" xfId="17638" builtinId="26" hidden="1" customBuiltin="1"/>
    <cellStyle name="Good" xfId="17761" builtinId="26" hidden="1" customBuiltin="1"/>
    <cellStyle name="Good" xfId="17788" builtinId="26" hidden="1" customBuiltin="1"/>
    <cellStyle name="Good" xfId="17812" builtinId="26" hidden="1" customBuiltin="1"/>
    <cellStyle name="Good" xfId="17879" builtinId="26" hidden="1" customBuiltin="1"/>
    <cellStyle name="Good" xfId="17908" builtinId="26" hidden="1" customBuiltin="1"/>
    <cellStyle name="Good" xfId="17939" builtinId="26" hidden="1" customBuiltin="1"/>
    <cellStyle name="Good" xfId="17971" builtinId="26" hidden="1" customBuiltin="1"/>
    <cellStyle name="Good" xfId="17999" builtinId="26" hidden="1" customBuiltin="1"/>
    <cellStyle name="Good" xfId="17870" builtinId="26" hidden="1" customBuiltin="1"/>
    <cellStyle name="Good" xfId="17892" builtinId="26" hidden="1" customBuiltin="1"/>
    <cellStyle name="Good" xfId="17922" builtinId="26" hidden="1" customBuiltin="1"/>
    <cellStyle name="Good" xfId="18093" builtinId="26" hidden="1" customBuiltin="1"/>
    <cellStyle name="Good" xfId="18117" builtinId="26" hidden="1" customBuiltin="1"/>
    <cellStyle name="Good" xfId="17054" builtinId="26" hidden="1" customBuiltin="1"/>
    <cellStyle name="Good" xfId="4864" builtinId="26" hidden="1" customBuiltin="1"/>
    <cellStyle name="Good" xfId="14292" builtinId="26" hidden="1" customBuiltin="1"/>
    <cellStyle name="Good" xfId="17058" builtinId="26" hidden="1" customBuiltin="1"/>
    <cellStyle name="Good" xfId="17115" builtinId="26" hidden="1" customBuiltin="1"/>
    <cellStyle name="Good" xfId="5326" builtinId="26" hidden="1" customBuiltin="1"/>
    <cellStyle name="Good" xfId="18270" builtinId="26" hidden="1" customBuiltin="1"/>
    <cellStyle name="Good" xfId="18314" builtinId="26" hidden="1" customBuiltin="1"/>
    <cellStyle name="Good" xfId="18335" builtinId="26" hidden="1" customBuiltin="1"/>
    <cellStyle name="Good" xfId="18356" builtinId="26" hidden="1" customBuiltin="1"/>
    <cellStyle name="Good" xfId="18236" builtinId="26" hidden="1" customBuiltin="1"/>
    <cellStyle name="Good" xfId="18391" builtinId="26" hidden="1" customBuiltin="1"/>
    <cellStyle name="Good" xfId="18421" builtinId="26" hidden="1" customBuiltin="1"/>
    <cellStyle name="Good" xfId="18455" builtinId="26" hidden="1" customBuiltin="1"/>
    <cellStyle name="Good" xfId="18487" builtinId="26" hidden="1" customBuiltin="1"/>
    <cellStyle name="Good" xfId="18519" builtinId="26" hidden="1" customBuiltin="1"/>
    <cellStyle name="Good" xfId="18404" builtinId="26" hidden="1" customBuiltin="1"/>
    <cellStyle name="Good" xfId="18435" builtinId="26" hidden="1" customBuiltin="1"/>
    <cellStyle name="Good" xfId="17655" builtinId="26" hidden="1" customBuiltin="1"/>
    <cellStyle name="Good" xfId="15634" builtinId="26" hidden="1" customBuiltin="1"/>
    <cellStyle name="Good" xfId="26163" builtinId="26" hidden="1" customBuiltin="1"/>
    <cellStyle name="Good" xfId="26194" builtinId="26" hidden="1" customBuiltin="1"/>
    <cellStyle name="Good" xfId="26135" builtinId="26" hidden="1" customBuiltin="1"/>
    <cellStyle name="Good" xfId="7804" builtinId="26" hidden="1" customBuiltin="1"/>
    <cellStyle name="Good" xfId="16532" builtinId="26" hidden="1" customBuiltin="1"/>
    <cellStyle name="Good" xfId="10555" builtinId="26" hidden="1" customBuiltin="1"/>
    <cellStyle name="Good" xfId="11854" builtinId="26" hidden="1" customBuiltin="1"/>
    <cellStyle name="Good" xfId="17840" builtinId="26" hidden="1" customBuiltin="1"/>
    <cellStyle name="Good" xfId="15679" builtinId="26" hidden="1" customBuiltin="1"/>
    <cellStyle name="Good" xfId="7050" builtinId="26" hidden="1" customBuiltin="1"/>
    <cellStyle name="Good" xfId="7086" builtinId="26" hidden="1" customBuiltin="1"/>
    <cellStyle name="Good" xfId="6909" builtinId="26" hidden="1" customBuiltin="1"/>
    <cellStyle name="Good" xfId="17311" builtinId="26" hidden="1" customBuiltin="1"/>
    <cellStyle name="Good" xfId="16563" builtinId="26" hidden="1" customBuiltin="1"/>
    <cellStyle name="Good" xfId="15147" builtinId="26" hidden="1" customBuiltin="1"/>
    <cellStyle name="Good" xfId="8496" builtinId="26" hidden="1" customBuiltin="1"/>
    <cellStyle name="Good" xfId="11986" builtinId="26" hidden="1" customBuiltin="1"/>
    <cellStyle name="Good" xfId="18043" builtinId="26" hidden="1" customBuiltin="1"/>
    <cellStyle name="Good" xfId="14650" builtinId="26" hidden="1" customBuiltin="1"/>
    <cellStyle name="Good" xfId="24905" builtinId="26" hidden="1" customBuiltin="1"/>
    <cellStyle name="Good" xfId="24936" builtinId="26" hidden="1" customBuiltin="1"/>
    <cellStyle name="Good" xfId="24871" builtinId="26" hidden="1" customBuiltin="1"/>
    <cellStyle name="Good" xfId="17493" builtinId="26" hidden="1" customBuiltin="1"/>
    <cellStyle name="Good" xfId="16808" builtinId="26" hidden="1" customBuiltin="1"/>
    <cellStyle name="Good" xfId="14815" builtinId="26" hidden="1" customBuiltin="1"/>
    <cellStyle name="Good" xfId="10012" builtinId="26" hidden="1" customBuiltin="1"/>
    <cellStyle name="Good" xfId="4933" builtinId="26" hidden="1" customBuiltin="1"/>
    <cellStyle name="Good" xfId="132" builtinId="26" hidden="1" customBuiltin="1"/>
    <cellStyle name="Good" xfId="9710" builtinId="26" hidden="1" customBuiltin="1"/>
    <cellStyle name="Good" xfId="18698" builtinId="26" hidden="1" customBuiltin="1"/>
    <cellStyle name="Good" xfId="18729" builtinId="26" hidden="1" customBuiltin="1"/>
    <cellStyle name="Good" xfId="18760" builtinId="26" hidden="1" customBuiltin="1"/>
    <cellStyle name="Good" xfId="18788" builtinId="26" hidden="1" customBuiltin="1"/>
    <cellStyle name="Good" xfId="18660" builtinId="26" hidden="1" customBuiltin="1"/>
    <cellStyle name="Good" xfId="18681" builtinId="26" hidden="1" customBuiltin="1"/>
    <cellStyle name="Good" xfId="18712" builtinId="26" hidden="1" customBuiltin="1"/>
    <cellStyle name="Good" xfId="18833" builtinId="26" hidden="1" customBuiltin="1"/>
    <cellStyle name="Good" xfId="18860" builtinId="26" hidden="1" customBuiltin="1"/>
    <cellStyle name="Good" xfId="18884" builtinId="26" hidden="1" customBuiltin="1"/>
    <cellStyle name="Good" xfId="18913" builtinId="26" hidden="1" customBuiltin="1"/>
    <cellStyle name="Good" xfId="18951" builtinId="26" hidden="1" customBuiltin="1"/>
    <cellStyle name="Good" xfId="18980" builtinId="26" hidden="1" customBuiltin="1"/>
    <cellStyle name="Good" xfId="19011" builtinId="26" hidden="1" customBuiltin="1"/>
    <cellStyle name="Good" xfId="19043" builtinId="26" hidden="1" customBuiltin="1"/>
    <cellStyle name="Good" xfId="19071" builtinId="26" hidden="1" customBuiltin="1"/>
    <cellStyle name="Good" xfId="18942" builtinId="26" hidden="1" customBuiltin="1"/>
    <cellStyle name="Good" xfId="18964" builtinId="26" hidden="1" customBuiltin="1"/>
    <cellStyle name="Good" xfId="19116" builtinId="26" hidden="1" customBuiltin="1"/>
    <cellStyle name="Good" xfId="19163" builtinId="26" hidden="1" customBuiltin="1"/>
    <cellStyle name="Good" xfId="6251" builtinId="26" hidden="1" customBuiltin="1"/>
    <cellStyle name="Good" xfId="7238" builtinId="26" hidden="1" customBuiltin="1"/>
    <cellStyle name="Good" xfId="14931" builtinId="26" hidden="1" customBuiltin="1"/>
    <cellStyle name="Good" xfId="7685" builtinId="26" hidden="1" customBuiltin="1"/>
    <cellStyle name="Good" xfId="6242" builtinId="26" hidden="1" customBuiltin="1"/>
    <cellStyle name="Good" xfId="14612" builtinId="26" hidden="1" customBuiltin="1"/>
    <cellStyle name="Good" xfId="17010" builtinId="26" hidden="1" customBuiltin="1"/>
    <cellStyle name="Good" xfId="7663" builtinId="26" hidden="1" customBuiltin="1"/>
    <cellStyle name="Good" xfId="5184" builtinId="26" hidden="1" customBuiltin="1"/>
    <cellStyle name="Good" xfId="16789" builtinId="26" hidden="1" customBuiltin="1"/>
    <cellStyle name="Good" xfId="16967" builtinId="26" hidden="1" customBuiltin="1"/>
    <cellStyle name="Good" xfId="18973" builtinId="26" hidden="1" customBuiltin="1"/>
    <cellStyle name="Good" xfId="5943" builtinId="26" hidden="1" customBuiltin="1"/>
    <cellStyle name="Good" xfId="14128" builtinId="26" hidden="1" customBuiltin="1"/>
    <cellStyle name="Good" xfId="14626" builtinId="26" hidden="1" customBuiltin="1"/>
    <cellStyle name="Good" xfId="14928" builtinId="26" hidden="1" customBuiltin="1"/>
    <cellStyle name="Good" xfId="17231" builtinId="26" hidden="1" customBuiltin="1"/>
    <cellStyle name="Good" xfId="19248" builtinId="26" hidden="1" customBuiltin="1"/>
    <cellStyle name="Good" xfId="19286" builtinId="26" hidden="1" customBuiltin="1"/>
    <cellStyle name="Good" xfId="15737" builtinId="26" hidden="1" customBuiltin="1"/>
    <cellStyle name="Good" xfId="19384" builtinId="26" hidden="1" customBuiltin="1"/>
    <cellStyle name="Good" xfId="19417" builtinId="26" hidden="1" customBuiltin="1"/>
    <cellStyle name="Good" xfId="19451" builtinId="26" hidden="1" customBuiltin="1"/>
    <cellStyle name="Good" xfId="19485" builtinId="26" hidden="1" customBuiltin="1"/>
    <cellStyle name="Good" xfId="19515" builtinId="26" hidden="1" customBuiltin="1"/>
    <cellStyle name="Good" xfId="19374" builtinId="26" hidden="1" customBuiltin="1"/>
    <cellStyle name="Good" xfId="19399" builtinId="26" hidden="1" customBuiltin="1"/>
    <cellStyle name="Good" xfId="19431" builtinId="26" hidden="1" customBuiltin="1"/>
    <cellStyle name="Good" xfId="19571" builtinId="26" hidden="1" customBuiltin="1"/>
    <cellStyle name="Good" xfId="19607" builtinId="26" hidden="1" customBuiltin="1"/>
    <cellStyle name="Good" xfId="19641" builtinId="26" hidden="1" customBuiltin="1"/>
    <cellStyle name="Good" xfId="19681" builtinId="26" hidden="1" customBuiltin="1"/>
    <cellStyle name="Good" xfId="19726" builtinId="26" hidden="1" customBuiltin="1"/>
    <cellStyle name="Good" xfId="19759" builtinId="26" hidden="1" customBuiltin="1"/>
    <cellStyle name="Good" xfId="19793" builtinId="26" hidden="1" customBuiltin="1"/>
    <cellStyle name="Good" xfId="19857" builtinId="26" hidden="1" customBuiltin="1"/>
    <cellStyle name="Good" xfId="19716" builtinId="26" hidden="1" customBuiltin="1"/>
    <cellStyle name="Good" xfId="19741" builtinId="26" hidden="1" customBuiltin="1"/>
    <cellStyle name="Good" xfId="19913" builtinId="26" hidden="1" customBuiltin="1"/>
    <cellStyle name="Good" xfId="19949" builtinId="26" hidden="1" customBuiltin="1"/>
    <cellStyle name="Good" xfId="19983" builtinId="26" hidden="1" customBuiltin="1"/>
    <cellStyle name="Good" xfId="20132" builtinId="26" hidden="1" customBuiltin="1"/>
    <cellStyle name="Good" xfId="20153" builtinId="26" hidden="1" customBuiltin="1"/>
    <cellStyle name="Good" xfId="20176" builtinId="26" hidden="1" customBuiltin="1"/>
    <cellStyle name="Good" xfId="20198" builtinId="26" hidden="1" customBuiltin="1"/>
    <cellStyle name="Good" xfId="20219" builtinId="26" hidden="1" customBuiltin="1"/>
    <cellStyle name="Good" xfId="20253" builtinId="26" hidden="1" customBuiltin="1"/>
    <cellStyle name="Good" xfId="20451" builtinId="26" hidden="1" customBuiltin="1"/>
    <cellStyle name="Good" xfId="20476" builtinId="26" hidden="1" customBuiltin="1"/>
    <cellStyle name="Good" xfId="20502" builtinId="26" hidden="1" customBuiltin="1"/>
    <cellStyle name="Good" xfId="20529" builtinId="26" hidden="1" customBuiltin="1"/>
    <cellStyle name="Good" xfId="20554" builtinId="26" hidden="1" customBuiltin="1"/>
    <cellStyle name="Good" xfId="20411" builtinId="26" hidden="1" customBuiltin="1"/>
    <cellStyle name="Good" xfId="20625" builtinId="26" hidden="1" customBuiltin="1"/>
    <cellStyle name="Good" xfId="20659" builtinId="26" hidden="1" customBuiltin="1"/>
    <cellStyle name="Good" xfId="20692" builtinId="26" hidden="1" customBuiltin="1"/>
    <cellStyle name="Good" xfId="20723" builtinId="26" hidden="1" customBuiltin="1"/>
    <cellStyle name="Good" xfId="20607" builtinId="26" hidden="1" customBuiltin="1"/>
    <cellStyle name="Good" xfId="20639" builtinId="26" hidden="1" customBuiltin="1"/>
    <cellStyle name="Good" xfId="20773" builtinId="26" hidden="1" customBuiltin="1"/>
    <cellStyle name="Good" xfId="20802" builtinId="26" hidden="1" customBuiltin="1"/>
    <cellStyle name="Good" xfId="20428" builtinId="26" hidden="1" customBuiltin="1"/>
    <cellStyle name="Good" xfId="20873" builtinId="26" hidden="1" customBuiltin="1"/>
    <cellStyle name="Good" xfId="20903" builtinId="26" hidden="1" customBuiltin="1"/>
    <cellStyle name="Good" xfId="20934" builtinId="26" hidden="1" customBuiltin="1"/>
    <cellStyle name="Good" xfId="20965" builtinId="26" hidden="1" customBuiltin="1"/>
    <cellStyle name="Good" xfId="20993" builtinId="26" hidden="1" customBuiltin="1"/>
    <cellStyle name="Good" xfId="20887" builtinId="26" hidden="1" customBuiltin="1"/>
    <cellStyle name="Good" xfId="20917" builtinId="26" hidden="1" customBuiltin="1"/>
    <cellStyle name="Good" xfId="21037" builtinId="26" hidden="1" customBuiltin="1"/>
    <cellStyle name="Good" xfId="21062" builtinId="26" hidden="1" customBuiltin="1"/>
    <cellStyle name="Good" xfId="21085" builtinId="26" hidden="1" customBuiltin="1"/>
    <cellStyle name="Good" xfId="21151" builtinId="26" hidden="1" customBuiltin="1"/>
    <cellStyle name="Good" xfId="21180" builtinId="26" hidden="1" customBuiltin="1"/>
    <cellStyle name="Good" xfId="21211" builtinId="26" hidden="1" customBuiltin="1"/>
    <cellStyle name="Good" xfId="21243" builtinId="26" hidden="1" customBuiltin="1"/>
    <cellStyle name="Good" xfId="21270" builtinId="26" hidden="1" customBuiltin="1"/>
    <cellStyle name="Good" xfId="21164" builtinId="26" hidden="1" customBuiltin="1"/>
    <cellStyle name="Good" xfId="21194" builtinId="26" hidden="1" customBuiltin="1"/>
    <cellStyle name="Good" xfId="21314" builtinId="26" hidden="1" customBuiltin="1"/>
    <cellStyle name="Good" xfId="21340" builtinId="26" hidden="1" customBuiltin="1"/>
    <cellStyle name="Good" xfId="21363" builtinId="26" hidden="1" customBuiltin="1"/>
    <cellStyle name="Good" xfId="20339" builtinId="26" hidden="1" customBuiltin="1"/>
    <cellStyle name="Good" xfId="20313" builtinId="26" hidden="1" customBuiltin="1"/>
    <cellStyle name="Good" xfId="20317" builtinId="26" hidden="1" customBuiltin="1"/>
    <cellStyle name="Good" xfId="20343" builtinId="26" hidden="1" customBuiltin="1"/>
    <cellStyle name="Good" xfId="20399" builtinId="26" hidden="1" customBuiltin="1"/>
    <cellStyle name="Good" xfId="20292" builtinId="26" hidden="1" customBuiltin="1"/>
    <cellStyle name="Good" xfId="21539" builtinId="26" hidden="1" customBuiltin="1"/>
    <cellStyle name="Good" xfId="21560" builtinId="26" hidden="1" customBuiltin="1"/>
    <cellStyle name="Good" xfId="21583" builtinId="26" hidden="1" customBuiltin="1"/>
    <cellStyle name="Good" xfId="21604" builtinId="26" hidden="1" customBuiltin="1"/>
    <cellStyle name="Good" xfId="21625" builtinId="26" hidden="1" customBuiltin="1"/>
    <cellStyle name="Good" xfId="21505" builtinId="26" hidden="1" customBuiltin="1"/>
    <cellStyle name="Good" xfId="21660" builtinId="26" hidden="1" customBuiltin="1"/>
    <cellStyle name="Good" xfId="21690" builtinId="26" hidden="1" customBuiltin="1"/>
    <cellStyle name="Good" xfId="21724" builtinId="26" hidden="1" customBuiltin="1"/>
    <cellStyle name="Good" xfId="21756" builtinId="26" hidden="1" customBuiltin="1"/>
    <cellStyle name="Good" xfId="21787" builtinId="26" hidden="1" customBuiltin="1"/>
    <cellStyle name="Good" xfId="21652" builtinId="26" hidden="1" customBuiltin="1"/>
    <cellStyle name="Good" xfId="21673" builtinId="26" hidden="1" customBuiltin="1"/>
    <cellStyle name="Good" xfId="21704" builtinId="26" hidden="1" customBuiltin="1"/>
    <cellStyle name="Good" xfId="21834" builtinId="26" hidden="1" customBuiltin="1"/>
    <cellStyle name="Good" xfId="21859" builtinId="26" hidden="1" customBuiltin="1"/>
    <cellStyle name="Good" xfId="21883" builtinId="26" hidden="1" customBuiltin="1"/>
    <cellStyle name="Good" xfId="21521" builtinId="26" hidden="1" customBuiltin="1"/>
    <cellStyle name="Good" xfId="21930" builtinId="26" hidden="1" customBuiltin="1"/>
    <cellStyle name="Good" xfId="21959" builtinId="26" hidden="1" customBuiltin="1"/>
    <cellStyle name="Good" xfId="21990" builtinId="26" hidden="1" customBuiltin="1"/>
    <cellStyle name="Good" xfId="22021" builtinId="26" hidden="1" customBuiltin="1"/>
    <cellStyle name="Good" xfId="22048" builtinId="26" hidden="1" customBuiltin="1"/>
    <cellStyle name="Good" xfId="21943" builtinId="26" hidden="1" customBuiltin="1"/>
    <cellStyle name="Good" xfId="21973" builtinId="26" hidden="1" customBuiltin="1"/>
    <cellStyle name="Good" xfId="22091" builtinId="26" hidden="1" customBuiltin="1"/>
    <cellStyle name="Good" xfId="22116" builtinId="26" hidden="1" customBuiltin="1"/>
    <cellStyle name="Good" xfId="22140" builtinId="26" hidden="1" customBuiltin="1"/>
    <cellStyle name="Good" xfId="22168" builtinId="26" hidden="1" customBuiltin="1"/>
    <cellStyle name="Good" xfId="22235" builtinId="26" hidden="1" customBuiltin="1"/>
    <cellStyle name="Good" xfId="22266" builtinId="26" hidden="1" customBuiltin="1"/>
    <cellStyle name="Good" xfId="22298" builtinId="26" hidden="1" customBuiltin="1"/>
    <cellStyle name="Good" xfId="22325" builtinId="26" hidden="1" customBuiltin="1"/>
    <cellStyle name="Good" xfId="22197" builtinId="26" hidden="1" customBuiltin="1"/>
    <cellStyle name="Good" xfId="22219" builtinId="26" hidden="1" customBuiltin="1"/>
    <cellStyle name="Good" xfId="22370" builtinId="26" hidden="1" customBuiltin="1"/>
    <cellStyle name="Good" xfId="22416" builtinId="26" hidden="1" customBuiltin="1"/>
    <cellStyle name="Good" xfId="22439" builtinId="26" hidden="1" customBuiltin="1"/>
    <cellStyle name="Good" xfId="16858" builtinId="26" hidden="1" customBuiltin="1"/>
    <cellStyle name="Good" xfId="4447" builtinId="26" hidden="1" customBuiltin="1"/>
    <cellStyle name="Good" xfId="20173" builtinId="26" hidden="1" customBuiltin="1"/>
    <cellStyle name="Good" xfId="5888" builtinId="26" hidden="1" customBuiltin="1"/>
    <cellStyle name="Good" xfId="14232" builtinId="26" hidden="1" customBuiltin="1"/>
    <cellStyle name="Good" xfId="16937" builtinId="26" hidden="1" customBuiltin="1"/>
    <cellStyle name="Good" xfId="6325" builtinId="26" hidden="1" customBuiltin="1"/>
    <cellStyle name="Good" xfId="18644" builtinId="26" hidden="1" customBuiltin="1"/>
    <cellStyle name="Good" xfId="20084" builtinId="26" hidden="1" customBuiltin="1"/>
    <cellStyle name="Good" xfId="14019" builtinId="26" hidden="1" customBuiltin="1"/>
    <cellStyle name="Good" xfId="22228" builtinId="26" hidden="1" customBuiltin="1"/>
    <cellStyle name="Good" xfId="5532" builtinId="26" hidden="1" customBuiltin="1"/>
    <cellStyle name="Good" xfId="17895" builtinId="26" hidden="1" customBuiltin="1"/>
    <cellStyle name="Good" xfId="5278" builtinId="26" hidden="1" customBuiltin="1"/>
    <cellStyle name="Good" xfId="21349" builtinId="26" hidden="1" customBuiltin="1"/>
    <cellStyle name="Good" xfId="20251" builtinId="26" hidden="1" customBuiltin="1"/>
    <cellStyle name="Good" xfId="20514" builtinId="26" hidden="1" customBuiltin="1"/>
    <cellStyle name="Good" xfId="20080" builtinId="26" hidden="1" customBuiltin="1"/>
    <cellStyle name="Good" xfId="22501" builtinId="26" hidden="1" customBuiltin="1"/>
    <cellStyle name="Good" xfId="22574" builtinId="26" hidden="1" customBuiltin="1"/>
    <cellStyle name="Good" xfId="20087" builtinId="26" hidden="1" customBuiltin="1"/>
    <cellStyle name="Good" xfId="22637" builtinId="26" hidden="1" customBuiltin="1"/>
    <cellStyle name="Good" xfId="22670" builtinId="26" hidden="1" customBuiltin="1"/>
    <cellStyle name="Good" xfId="22704" builtinId="26" hidden="1" customBuiltin="1"/>
    <cellStyle name="Good" xfId="22768" builtinId="26" hidden="1" customBuiltin="1"/>
    <cellStyle name="Good" xfId="22627" builtinId="26" hidden="1" customBuiltin="1"/>
    <cellStyle name="Good" xfId="22652" builtinId="26" hidden="1" customBuiltin="1"/>
    <cellStyle name="Good" xfId="22684" builtinId="26" hidden="1" customBuiltin="1"/>
    <cellStyle name="Good" xfId="22824" builtinId="26" hidden="1" customBuiltin="1"/>
    <cellStyle name="Good" xfId="22860" builtinId="26" hidden="1" customBuiltin="1"/>
    <cellStyle name="Good" xfId="22894" builtinId="26" hidden="1" customBuiltin="1"/>
    <cellStyle name="Good" xfId="22934" builtinId="26" hidden="1" customBuiltin="1"/>
    <cellStyle name="Good" xfId="23012" builtinId="26" hidden="1" customBuiltin="1"/>
    <cellStyle name="Good" xfId="23046" builtinId="26" hidden="1" customBuiltin="1"/>
    <cellStyle name="Good" xfId="23080" builtinId="26" hidden="1" customBuiltin="1"/>
    <cellStyle name="Good" xfId="23110" builtinId="26" hidden="1" customBuiltin="1"/>
    <cellStyle name="Good" xfId="22969" builtinId="26" hidden="1" customBuiltin="1"/>
    <cellStyle name="Good" xfId="22994" builtinId="26" hidden="1" customBuiltin="1"/>
    <cellStyle name="Good" xfId="23026" builtinId="26" hidden="1" customBuiltin="1"/>
    <cellStyle name="Good" xfId="23166" builtinId="26" hidden="1" customBuiltin="1"/>
    <cellStyle name="Good" xfId="23272" builtinId="26" hidden="1" customBuiltin="1"/>
    <cellStyle name="Good" xfId="23340" builtinId="26" hidden="1" customBuiltin="1"/>
    <cellStyle name="Good" xfId="23361" builtinId="26" hidden="1" customBuiltin="1"/>
    <cellStyle name="Good" xfId="23384" builtinId="26" hidden="1" customBuiltin="1"/>
    <cellStyle name="Good" xfId="23406" builtinId="26" hidden="1" customBuiltin="1"/>
    <cellStyle name="Good" xfId="23427" builtinId="26" hidden="1" customBuiltin="1"/>
    <cellStyle name="Good" xfId="23458" builtinId="26" hidden="1" customBuiltin="1"/>
    <cellStyle name="Good" xfId="23653" builtinId="26" hidden="1" customBuiltin="1"/>
    <cellStyle name="Good" xfId="23675" builtinId="26" hidden="1" customBuiltin="1"/>
    <cellStyle name="Good" xfId="23727" builtinId="26" hidden="1" customBuiltin="1"/>
    <cellStyle name="Good" xfId="23751" builtinId="26" hidden="1" customBuiltin="1"/>
    <cellStyle name="Good" xfId="23613" builtinId="26" hidden="1" customBuiltin="1"/>
    <cellStyle name="Good" xfId="23791" builtinId="26" hidden="1" customBuiltin="1"/>
    <cellStyle name="Good" xfId="23855" builtinId="26" hidden="1" customBuiltin="1"/>
    <cellStyle name="Good" xfId="23888" builtinId="26" hidden="1" customBuiltin="1"/>
    <cellStyle name="Good" xfId="23821" builtinId="26" hidden="1" customBuiltin="1"/>
    <cellStyle name="Good" xfId="22393" builtinId="26" hidden="1" customBuiltin="1"/>
    <cellStyle name="Good" xfId="20864" builtinId="26" hidden="1" customBuiltin="1"/>
    <cellStyle name="Good" xfId="18069" builtinId="26" hidden="1" customBuiltin="1"/>
    <cellStyle name="Good" xfId="14653" builtinId="26" hidden="1" customBuiltin="1"/>
    <cellStyle name="Good" xfId="22738" builtinId="26" hidden="1" customBuiltin="1"/>
    <cellStyle name="Good" xfId="19827" builtinId="26" hidden="1" customBuiltin="1"/>
    <cellStyle name="Good" xfId="2104" builtinId="26" hidden="1" customBuiltin="1"/>
    <cellStyle name="Good" xfId="1982" builtinId="26" hidden="1" customBuiltin="1"/>
    <cellStyle name="Good" xfId="2083" builtinId="26" hidden="1" customBuiltin="1"/>
    <cellStyle name="Good" xfId="19284" builtinId="26" hidden="1" customBuiltin="1"/>
    <cellStyle name="Good" xfId="21112" builtinId="26" hidden="1" customBuiltin="1"/>
    <cellStyle name="Good" xfId="18078" builtinId="26" hidden="1" customBuiltin="1"/>
    <cellStyle name="Good" xfId="18291" builtinId="26" hidden="1" customBuiltin="1"/>
    <cellStyle name="Good" xfId="12513" builtinId="26" hidden="1" customBuiltin="1"/>
    <cellStyle name="Good" xfId="22979" builtinId="26" hidden="1" customBuiltin="1"/>
    <cellStyle name="Good" xfId="19773" builtinId="26" hidden="1" customBuiltin="1"/>
    <cellStyle name="Good" xfId="27644" builtinId="26" hidden="1" customBuiltin="1"/>
    <cellStyle name="Good" xfId="27665" builtinId="26" hidden="1" customBuiltin="1"/>
    <cellStyle name="Good" xfId="27623" builtinId="26" hidden="1" customBuiltin="1"/>
    <cellStyle name="Good" xfId="21923" builtinId="26" hidden="1" customBuiltin="1"/>
    <cellStyle name="Good" xfId="21142" builtinId="26" hidden="1" customBuiltin="1"/>
    <cellStyle name="Good" xfId="14771" builtinId="26" hidden="1" customBuiltin="1"/>
    <cellStyle name="Good" xfId="18383" builtinId="26" hidden="1" customBuiltin="1"/>
    <cellStyle name="Good" xfId="4096" builtinId="26" hidden="1" customBuiltin="1"/>
    <cellStyle name="Good" xfId="23202" builtinId="26" hidden="1" customBuiltin="1"/>
    <cellStyle name="Good" xfId="20022" builtinId="26" hidden="1" customBuiltin="1"/>
    <cellStyle name="Good" xfId="6594" builtinId="26" hidden="1" customBuiltin="1"/>
    <cellStyle name="Good" xfId="6631" builtinId="26" hidden="1" customBuiltin="1"/>
    <cellStyle name="Good" xfId="6557" builtinId="26" hidden="1" customBuiltin="1"/>
    <cellStyle name="Good" xfId="22539" builtinId="26" hidden="1" customBuiltin="1"/>
    <cellStyle name="Good" xfId="21386" builtinId="26" hidden="1" customBuiltin="1"/>
    <cellStyle name="Good" xfId="19321" builtinId="26" hidden="1" customBuiltin="1"/>
    <cellStyle name="Good" xfId="14962" builtinId="26" hidden="1" customBuiltin="1"/>
    <cellStyle name="Good" xfId="16192" builtinId="26" hidden="1" customBuiltin="1"/>
    <cellStyle name="Good" xfId="16416" builtinId="26" hidden="1" customBuiltin="1"/>
    <cellStyle name="Good" xfId="14373" builtinId="26" hidden="1" customBuiltin="1"/>
    <cellStyle name="Good" xfId="9192" builtinId="26" hidden="1" customBuiltin="1"/>
    <cellStyle name="Good" xfId="9220" builtinId="26" hidden="1" customBuiltin="1"/>
    <cellStyle name="Good" xfId="9259" builtinId="26" hidden="1" customBuiltin="1"/>
    <cellStyle name="Good" xfId="9289" builtinId="26" hidden="1" customBuiltin="1"/>
    <cellStyle name="Good" xfId="9321" builtinId="26" hidden="1" customBuiltin="1"/>
    <cellStyle name="Good" xfId="9353" builtinId="26" hidden="1" customBuiltin="1"/>
    <cellStyle name="Good" xfId="9380" builtinId="26" hidden="1" customBuiltin="1"/>
    <cellStyle name="Good" xfId="9251" builtinId="26" hidden="1" customBuiltin="1"/>
    <cellStyle name="Good" xfId="9273" builtinId="26" hidden="1" customBuiltin="1"/>
    <cellStyle name="Good" xfId="9303" builtinId="26" hidden="1" customBuiltin="1"/>
    <cellStyle name="Good" xfId="9426" builtinId="26" hidden="1" customBuiltin="1"/>
    <cellStyle name="Good" xfId="9450" builtinId="26" hidden="1" customBuiltin="1"/>
    <cellStyle name="Good" xfId="9475" builtinId="26" hidden="1" customBuiltin="1"/>
    <cellStyle name="Good" xfId="9498" builtinId="26" hidden="1" customBuiltin="1"/>
    <cellStyle name="Good" xfId="8357" builtinId="26" hidden="1" customBuiltin="1"/>
    <cellStyle name="Good" xfId="8269" builtinId="26" hidden="1" customBuiltin="1"/>
    <cellStyle name="Good" xfId="8276" builtinId="26" hidden="1" customBuiltin="1"/>
    <cellStyle name="Good" xfId="8362" builtinId="26" hidden="1" customBuiltin="1"/>
    <cellStyle name="Good" xfId="8193" builtinId="26" hidden="1" customBuiltin="1"/>
    <cellStyle name="Good" xfId="9687" builtinId="26" hidden="1" customBuiltin="1"/>
    <cellStyle name="Good" xfId="9731" builtinId="26" hidden="1" customBuiltin="1"/>
    <cellStyle name="Good" xfId="9752" builtinId="26" hidden="1" customBuiltin="1"/>
    <cellStyle name="Good" xfId="9630" builtinId="26" hidden="1" customBuiltin="1"/>
    <cellStyle name="Good" xfId="9785" builtinId="26" hidden="1" customBuiltin="1"/>
    <cellStyle name="Good" xfId="9815" builtinId="26" hidden="1" customBuiltin="1"/>
    <cellStyle name="Good" xfId="9849" builtinId="26" hidden="1" customBuiltin="1"/>
    <cellStyle name="Good" xfId="9881" builtinId="26" hidden="1" customBuiltin="1"/>
    <cellStyle name="Good" xfId="9912" builtinId="26" hidden="1" customBuiltin="1"/>
    <cellStyle name="Good" xfId="9777" builtinId="26" hidden="1" customBuiltin="1"/>
    <cellStyle name="Good" xfId="9799" builtinId="26" hidden="1" customBuiltin="1"/>
    <cellStyle name="Good" xfId="9829" builtinId="26" hidden="1" customBuiltin="1"/>
    <cellStyle name="Good" xfId="9963" builtinId="26" hidden="1" customBuiltin="1"/>
    <cellStyle name="Good" xfId="9988" builtinId="26" hidden="1" customBuiltin="1"/>
    <cellStyle name="Good" xfId="9646" builtinId="26" hidden="1" customBuiltin="1"/>
    <cellStyle name="Good" xfId="10055" builtinId="26" hidden="1" customBuiltin="1"/>
    <cellStyle name="Good" xfId="10114" builtinId="26" hidden="1" customBuiltin="1"/>
    <cellStyle name="Good" xfId="10144" builtinId="26" hidden="1" customBuiltin="1"/>
    <cellStyle name="Good" xfId="10048" builtinId="26" hidden="1" customBuiltin="1"/>
    <cellStyle name="Good" xfId="10068" builtinId="26" hidden="1" customBuiltin="1"/>
    <cellStyle name="Good" xfId="10097" builtinId="26" hidden="1" customBuiltin="1"/>
    <cellStyle name="Good" xfId="10218" builtinId="26" hidden="1" customBuiltin="1"/>
    <cellStyle name="Good" xfId="10241" builtinId="26" hidden="1" customBuiltin="1"/>
    <cellStyle name="Good" xfId="10266" builtinId="26" hidden="1" customBuiltin="1"/>
    <cellStyle name="Good" xfId="10293" builtinId="26" hidden="1" customBuiltin="1"/>
    <cellStyle name="Good" xfId="10332" builtinId="26" hidden="1" customBuiltin="1"/>
    <cellStyle name="Good" xfId="10361" builtinId="26" hidden="1" customBuiltin="1"/>
    <cellStyle name="Good" xfId="10393" builtinId="26" hidden="1" customBuiltin="1"/>
    <cellStyle name="Good" xfId="10424" builtinId="26" hidden="1" customBuiltin="1"/>
    <cellStyle name="Good" xfId="10451" builtinId="26" hidden="1" customBuiltin="1"/>
    <cellStyle name="Good" xfId="10325" builtinId="26" hidden="1" customBuiltin="1"/>
    <cellStyle name="Good" xfId="10346" builtinId="26" hidden="1" customBuiltin="1"/>
    <cellStyle name="Good" xfId="10375" builtinId="26" hidden="1" customBuiltin="1"/>
    <cellStyle name="Good" xfId="10497" builtinId="26" hidden="1" customBuiltin="1"/>
    <cellStyle name="Good" xfId="10544" builtinId="26" hidden="1" customBuiltin="1"/>
    <cellStyle name="Good" xfId="10574" builtinId="26" hidden="1" customBuiltin="1"/>
    <cellStyle name="Good" xfId="7645" builtinId="26" hidden="1" customBuiltin="1"/>
    <cellStyle name="Good" xfId="8422" builtinId="26" hidden="1" customBuiltin="1"/>
    <cellStyle name="Good" xfId="7899" builtinId="26" hidden="1" customBuiltin="1"/>
    <cellStyle name="Good" xfId="4805" builtinId="26" hidden="1" customBuiltin="1"/>
    <cellStyle name="Good" xfId="7922" builtinId="26" hidden="1" customBuiltin="1"/>
    <cellStyle name="Good" xfId="5672" builtinId="26" hidden="1" customBuiltin="1"/>
    <cellStyle name="Good" xfId="4768" builtinId="26" hidden="1" customBuiltin="1"/>
    <cellStyle name="Good" xfId="4696" builtinId="26" hidden="1" customBuiltin="1"/>
    <cellStyle name="Good" xfId="7818" builtinId="26" hidden="1" customBuiltin="1"/>
    <cellStyle name="Good" xfId="5819" builtinId="26" hidden="1" customBuiltin="1"/>
    <cellStyle name="Good" xfId="5450" builtinId="26" hidden="1" customBuiltin="1"/>
    <cellStyle name="Good" xfId="8187" builtinId="26" hidden="1" customBuiltin="1"/>
    <cellStyle name="Good" xfId="5504" builtinId="26" hidden="1" customBuiltin="1"/>
    <cellStyle name="Good" xfId="8264" builtinId="26" hidden="1" customBuiltin="1"/>
    <cellStyle name="Good" xfId="5469" builtinId="26" hidden="1" customBuiltin="1"/>
    <cellStyle name="Good" xfId="5020" builtinId="26" hidden="1" customBuiltin="1"/>
    <cellStyle name="Good" xfId="4409" builtinId="26" hidden="1" customBuiltin="1"/>
    <cellStyle name="Good" xfId="4743" builtinId="26" hidden="1" customBuiltin="1"/>
    <cellStyle name="Good" xfId="7575" builtinId="26" hidden="1" customBuiltin="1"/>
    <cellStyle name="Good" xfId="5706" builtinId="26" hidden="1" customBuiltin="1"/>
    <cellStyle name="Good" xfId="5220" builtinId="26" hidden="1" customBuiltin="1"/>
    <cellStyle name="Good" xfId="10830" builtinId="26" hidden="1" customBuiltin="1"/>
    <cellStyle name="Good" xfId="8292" builtinId="26" hidden="1" customBuiltin="1"/>
    <cellStyle name="Good" xfId="5628" builtinId="26" hidden="1" customBuiltin="1"/>
    <cellStyle name="Good" xfId="8360" builtinId="26" hidden="1" customBuiltin="1"/>
    <cellStyle name="Good" xfId="5904" builtinId="26" hidden="1" customBuiltin="1"/>
    <cellStyle name="Good" xfId="5449" builtinId="26" hidden="1" customBuiltin="1"/>
    <cellStyle name="Good" xfId="4388" builtinId="26" hidden="1" customBuiltin="1"/>
    <cellStyle name="Good" xfId="5802" builtinId="26" hidden="1" customBuiltin="1"/>
    <cellStyle name="Good" xfId="5400" builtinId="26" hidden="1" customBuiltin="1"/>
    <cellStyle name="Good" xfId="6042" builtinId="26" hidden="1" customBuiltin="1"/>
    <cellStyle name="Good" xfId="6203" builtinId="26" hidden="1" customBuiltin="1"/>
    <cellStyle name="Good" xfId="5298" builtinId="26" hidden="1" customBuiltin="1"/>
    <cellStyle name="Good" xfId="5788" builtinId="26" hidden="1" customBuiltin="1"/>
    <cellStyle name="Good" xfId="5395" builtinId="26" hidden="1" customBuiltin="1"/>
    <cellStyle name="Good" xfId="5252" builtinId="26" hidden="1" customBuiltin="1"/>
    <cellStyle name="Good" xfId="4737" builtinId="26" hidden="1" customBuiltin="1"/>
    <cellStyle name="Good" xfId="5307" builtinId="26" hidden="1" customBuiltin="1"/>
    <cellStyle name="Good" xfId="6141" builtinId="26" hidden="1" customBuiltin="1"/>
    <cellStyle name="Good" xfId="5094" builtinId="26" hidden="1" customBuiltin="1"/>
    <cellStyle name="Good" xfId="4539" builtinId="26" hidden="1" customBuiltin="1"/>
    <cellStyle name="Good" xfId="8253" builtinId="26" hidden="1" customBuiltin="1"/>
    <cellStyle name="Good" xfId="9951" builtinId="26" hidden="1" customBuiltin="1"/>
    <cellStyle name="Good" xfId="6277" builtinId="26" hidden="1" customBuiltin="1"/>
    <cellStyle name="Good" xfId="9441" builtinId="26" hidden="1" customBuiltin="1"/>
    <cellStyle name="Good" xfId="11010" builtinId="26" hidden="1" customBuiltin="1"/>
    <cellStyle name="Good" xfId="11035" builtinId="26" hidden="1" customBuiltin="1"/>
    <cellStyle name="Good" xfId="11066" builtinId="26" hidden="1" customBuiltin="1"/>
    <cellStyle name="Good" xfId="11093" builtinId="26" hidden="1" customBuiltin="1"/>
    <cellStyle name="Good" xfId="11120" builtinId="26" hidden="1" customBuiltin="1"/>
    <cellStyle name="Good" xfId="10966" builtinId="26" hidden="1" customBuiltin="1"/>
    <cellStyle name="Good" xfId="11164" builtinId="26" hidden="1" customBuiltin="1"/>
    <cellStyle name="Good" xfId="11196" builtinId="26" hidden="1" customBuiltin="1"/>
    <cellStyle name="Good" xfId="11230" builtinId="26" hidden="1" customBuiltin="1"/>
    <cellStyle name="Good" xfId="11267" builtinId="26" hidden="1" customBuiltin="1"/>
    <cellStyle name="Good" xfId="11298" builtinId="26" hidden="1" customBuiltin="1"/>
    <cellStyle name="Good" xfId="11154" builtinId="26" hidden="1" customBuiltin="1"/>
    <cellStyle name="Good" xfId="11179" builtinId="26" hidden="1" customBuiltin="1"/>
    <cellStyle name="Good" xfId="11210" builtinId="26" hidden="1" customBuiltin="1"/>
    <cellStyle name="Good" xfId="11350" builtinId="26" hidden="1" customBuiltin="1"/>
    <cellStyle name="Good" xfId="11381" builtinId="26" hidden="1" customBuiltin="1"/>
    <cellStyle name="Good" xfId="11407" builtinId="26" hidden="1" customBuiltin="1"/>
    <cellStyle name="Good" xfId="10984" builtinId="26" hidden="1" customBuiltin="1"/>
    <cellStyle name="Good" xfId="11461" builtinId="26" hidden="1" customBuiltin="1"/>
    <cellStyle name="Good" xfId="11492" builtinId="26" hidden="1" customBuiltin="1"/>
    <cellStyle name="Good" xfId="11524" builtinId="26" hidden="1" customBuiltin="1"/>
    <cellStyle name="Good" xfId="11557" builtinId="26" hidden="1" customBuiltin="1"/>
    <cellStyle name="Good" xfId="11585" builtinId="26" hidden="1" customBuiltin="1"/>
    <cellStyle name="Good" xfId="11451" builtinId="26" hidden="1" customBuiltin="1"/>
    <cellStyle name="Good" xfId="11476" builtinId="26" hidden="1" customBuiltin="1"/>
    <cellStyle name="Good" xfId="11506" builtinId="26" hidden="1" customBuiltin="1"/>
    <cellStyle name="Good" xfId="11632" builtinId="26" hidden="1" customBuiltin="1"/>
    <cellStyle name="Good" xfId="11658" builtinId="26" hidden="1" customBuiltin="1"/>
    <cellStyle name="Good" xfId="11686" builtinId="26" hidden="1" customBuiltin="1"/>
    <cellStyle name="Good" xfId="11717" builtinId="26" hidden="1" customBuiltin="1"/>
    <cellStyle name="Good" xfId="11760" builtinId="26" hidden="1" customBuiltin="1"/>
    <cellStyle name="Good" xfId="11790" builtinId="26" hidden="1" customBuiltin="1"/>
    <cellStyle name="Good" xfId="11822" builtinId="26" hidden="1" customBuiltin="1"/>
    <cellStyle name="Good" xfId="11881" builtinId="26" hidden="1" customBuiltin="1"/>
    <cellStyle name="Good" xfId="11750" builtinId="26" hidden="1" customBuiltin="1"/>
    <cellStyle name="Good" xfId="11774" builtinId="26" hidden="1" customBuiltin="1"/>
    <cellStyle name="Good" xfId="11804" builtinId="26" hidden="1" customBuiltin="1"/>
    <cellStyle name="Good" xfId="11926" builtinId="26" hidden="1" customBuiltin="1"/>
    <cellStyle name="Good" xfId="11956" builtinId="26" hidden="1" customBuiltin="1"/>
    <cellStyle name="Good" xfId="12011" builtinId="26" hidden="1" customBuiltin="1"/>
    <cellStyle name="Good" xfId="10884" builtinId="26" hidden="1" customBuiltin="1"/>
    <cellStyle name="Good" xfId="4931" builtinId="26" hidden="1" customBuiltin="1"/>
    <cellStyle name="Good" xfId="7951" builtinId="26" hidden="1" customBuiltin="1"/>
    <cellStyle name="Good" xfId="10888" builtinId="26" hidden="1" customBuiltin="1"/>
    <cellStyle name="Good" xfId="10948" builtinId="26" hidden="1" customBuiltin="1"/>
    <cellStyle name="Good" xfId="12165" builtinId="26" hidden="1" customBuiltin="1"/>
    <cellStyle name="Good" xfId="12209" builtinId="26" hidden="1" customBuiltin="1"/>
    <cellStyle name="Good" xfId="12230" builtinId="26" hidden="1" customBuiltin="1"/>
    <cellStyle name="Good" xfId="12251" builtinId="26" hidden="1" customBuiltin="1"/>
    <cellStyle name="Good" xfId="12130" builtinId="26" hidden="1" customBuiltin="1"/>
    <cellStyle name="Good" xfId="12287" builtinId="26" hidden="1" customBuiltin="1"/>
    <cellStyle name="Good" xfId="12318" builtinId="26" hidden="1" customBuiltin="1"/>
    <cellStyle name="Good" xfId="12353" builtinId="26" hidden="1" customBuiltin="1"/>
    <cellStyle name="Good" xfId="12416" builtinId="26" hidden="1" customBuiltin="1"/>
    <cellStyle name="Good" xfId="12278" builtinId="26" hidden="1" customBuiltin="1"/>
    <cellStyle name="Good" xfId="12302" builtinId="26" hidden="1" customBuiltin="1"/>
    <cellStyle name="Good" xfId="12332" builtinId="26" hidden="1" customBuiltin="1"/>
    <cellStyle name="Good" xfId="12468" builtinId="26" hidden="1" customBuiltin="1"/>
    <cellStyle name="Good" xfId="12496" builtinId="26" hidden="1" customBuiltin="1"/>
    <cellStyle name="Good" xfId="12523" builtinId="26" hidden="1" customBuiltin="1"/>
    <cellStyle name="Good" xfId="12571" builtinId="26" hidden="1" customBuiltin="1"/>
    <cellStyle name="Good" xfId="12601" builtinId="26" hidden="1" customBuiltin="1"/>
    <cellStyle name="Good" xfId="12632" builtinId="26" hidden="1" customBuiltin="1"/>
    <cellStyle name="Good" xfId="12663" builtinId="26" hidden="1" customBuiltin="1"/>
    <cellStyle name="Good" xfId="12690" builtinId="26" hidden="1" customBuiltin="1"/>
    <cellStyle name="Good" xfId="12585" builtinId="26" hidden="1" customBuiltin="1"/>
    <cellStyle name="Good" xfId="12615" builtinId="26" hidden="1" customBuiltin="1"/>
    <cellStyle name="Good" xfId="12737" builtinId="26" hidden="1" customBuiltin="1"/>
    <cellStyle name="Good" xfId="12764" builtinId="26" hidden="1" customBuiltin="1"/>
    <cellStyle name="Good" xfId="12794" builtinId="26" hidden="1" customBuiltin="1"/>
    <cellStyle name="Good" xfId="12825" builtinId="26" hidden="1" customBuiltin="1"/>
    <cellStyle name="Good" xfId="12864" builtinId="26" hidden="1" customBuiltin="1"/>
    <cellStyle name="Good" xfId="12894" builtinId="26" hidden="1" customBuiltin="1"/>
    <cellStyle name="Good" xfId="12955" builtinId="26" hidden="1" customBuiltin="1"/>
    <cellStyle name="Good" xfId="12982" builtinId="26" hidden="1" customBuiltin="1"/>
    <cellStyle name="Good" xfId="12856" builtinId="26" hidden="1" customBuiltin="1"/>
    <cellStyle name="Good" xfId="12879" builtinId="26" hidden="1" customBuiltin="1"/>
    <cellStyle name="Good" xfId="12908" builtinId="26" hidden="1" customBuiltin="1"/>
    <cellStyle name="Good" xfId="13029" builtinId="26" hidden="1" customBuiltin="1"/>
    <cellStyle name="Good" xfId="13054" builtinId="26" hidden="1" customBuiltin="1"/>
    <cellStyle name="Good" xfId="13081" builtinId="26" hidden="1" customBuiltin="1"/>
    <cellStyle name="Good" xfId="5315" builtinId="26" hidden="1" customBuiltin="1"/>
    <cellStyle name="Good" xfId="5282" builtinId="26" hidden="1" customBuiltin="1"/>
    <cellStyle name="Good" xfId="8660" builtinId="26" hidden="1" customBuiltin="1"/>
    <cellStyle name="Good" xfId="4481" builtinId="26" hidden="1" customBuiltin="1"/>
    <cellStyle name="Good" xfId="5523" builtinId="26" hidden="1" customBuiltin="1"/>
    <cellStyle name="Good" xfId="8313" builtinId="26" hidden="1" customBuiltin="1"/>
    <cellStyle name="Good" xfId="10818" builtinId="26" hidden="1" customBuiltin="1"/>
    <cellStyle name="Good" xfId="4585" builtinId="26" hidden="1" customBuiltin="1"/>
    <cellStyle name="Good" xfId="10763" builtinId="26" hidden="1" customBuiltin="1"/>
    <cellStyle name="Good" xfId="12887" builtinId="26" hidden="1" customBuiltin="1"/>
    <cellStyle name="Good" xfId="3899" builtinId="26" hidden="1" customBuiltin="1"/>
    <cellStyle name="Good" xfId="12564" builtinId="26" hidden="1" customBuiltin="1"/>
    <cellStyle name="Good" xfId="7747" builtinId="26" hidden="1" customBuiltin="1"/>
    <cellStyle name="Good" xfId="8329" builtinId="26" hidden="1" customBuiltin="1"/>
    <cellStyle name="Good" xfId="11966" builtinId="26" hidden="1" customBuiltin="1"/>
    <cellStyle name="Good" xfId="8657" builtinId="26" hidden="1" customBuiltin="1"/>
    <cellStyle name="Good" xfId="11079" builtinId="26" hidden="1" customBuiltin="1"/>
    <cellStyle name="Good" xfId="13166" builtinId="26" hidden="1" customBuiltin="1"/>
    <cellStyle name="Good" xfId="13203" builtinId="26" hidden="1" customBuiltin="1"/>
    <cellStyle name="Good" xfId="12563" builtinId="26" hidden="1" customBuiltin="1"/>
    <cellStyle name="Good" xfId="10521" builtinId="26" hidden="1" customBuiltin="1"/>
    <cellStyle name="Good" xfId="3204" builtinId="26" hidden="1" customBuiltin="1"/>
    <cellStyle name="Good" xfId="3234" builtinId="26" hidden="1" customBuiltin="1"/>
    <cellStyle name="Good" xfId="3170" builtinId="26" hidden="1" customBuiltin="1"/>
    <cellStyle name="Good" xfId="12186" builtinId="26" hidden="1" customBuiltin="1"/>
    <cellStyle name="Good" xfId="4488" builtinId="26" hidden="1" customBuiltin="1"/>
    <cellStyle name="Good" xfId="23236" builtinId="26" hidden="1" customBuiltin="1"/>
    <cellStyle name="Good" xfId="21922" builtinId="26" hidden="1" customBuiltin="1"/>
    <cellStyle name="Good" xfId="12925" builtinId="26" hidden="1" customBuiltin="1"/>
    <cellStyle name="Good" xfId="7771" builtinId="26" hidden="1" customBuiltin="1"/>
    <cellStyle name="Good" xfId="25265" builtinId="26" hidden="1" customBuiltin="1"/>
    <cellStyle name="Good" xfId="25289" builtinId="26" hidden="1" customBuiltin="1"/>
    <cellStyle name="Good" xfId="25149" builtinId="26" hidden="1" customBuiltin="1"/>
    <cellStyle name="Good" xfId="12384" builtinId="26" hidden="1" customBuiltin="1"/>
    <cellStyle name="Good" xfId="4153" builtinId="26" hidden="1" customBuiltin="1"/>
    <cellStyle name="Good" xfId="10083" builtinId="26" hidden="1" customBuiltin="1"/>
    <cellStyle name="Good" xfId="23701" builtinId="26" hidden="1" customBuiltin="1"/>
    <cellStyle name="Good" xfId="22206" builtinId="26" hidden="1" customBuiltin="1"/>
    <cellStyle name="Good" xfId="13105" builtinId="26" hidden="1" customBuiltin="1"/>
    <cellStyle name="Good" xfId="9621" builtinId="26" hidden="1" customBuiltin="1"/>
    <cellStyle name="Good" xfId="1304" builtinId="26" hidden="1" customBuiltin="1"/>
    <cellStyle name="Good" xfId="1329" builtinId="26" hidden="1" customBuiltin="1"/>
    <cellStyle name="Good" xfId="1445" builtinId="26" hidden="1" customBuiltin="1"/>
    <cellStyle name="Good" xfId="12145" builtinId="26" hidden="1" customBuiltin="1"/>
    <cellStyle name="Good" xfId="7924" builtinId="26" hidden="1" customBuiltin="1"/>
    <cellStyle name="Good" xfId="10171" builtinId="26" hidden="1" customBuiltin="1"/>
    <cellStyle name="Good" xfId="18661" builtinId="26" hidden="1" customBuiltin="1"/>
    <cellStyle name="Good" xfId="22249" builtinId="26" hidden="1" customBuiltin="1"/>
    <cellStyle name="Good" xfId="4765" builtinId="26" hidden="1" customBuiltin="1"/>
    <cellStyle name="Good" xfId="4719" builtinId="26" hidden="1" customBuiltin="1"/>
    <cellStyle name="Good" xfId="27364" builtinId="26" hidden="1" customBuiltin="1"/>
    <cellStyle name="Good" xfId="27394" builtinId="26" hidden="1" customBuiltin="1"/>
    <cellStyle name="Good" xfId="27421" builtinId="26" hidden="1" customBuiltin="1"/>
    <cellStyle name="Good" xfId="27298" builtinId="26" hidden="1" customBuiltin="1"/>
    <cellStyle name="Good" xfId="27319" builtinId="26" hidden="1" customBuiltin="1"/>
    <cellStyle name="Good" xfId="27462" builtinId="26" hidden="1" customBuiltin="1"/>
    <cellStyle name="Good" xfId="27484" builtinId="26" hidden="1" customBuiltin="1"/>
    <cellStyle name="Good" xfId="27505" builtinId="26" hidden="1" customBuiltin="1"/>
    <cellStyle name="Good" xfId="27526" builtinId="26" hidden="1" customBuiltin="1"/>
    <cellStyle name="Good" xfId="26547" builtinId="26" hidden="1" customBuiltin="1"/>
    <cellStyle name="Good" xfId="26671" builtinId="26" hidden="1" customBuiltin="1"/>
    <cellStyle name="Good" xfId="26692" builtinId="26" hidden="1" customBuiltin="1"/>
    <cellStyle name="Good" xfId="26715" builtinId="26" hidden="1" customBuiltin="1"/>
    <cellStyle name="Good" xfId="26737" builtinId="26" hidden="1" customBuiltin="1"/>
    <cellStyle name="Good" xfId="26758" builtinId="26" hidden="1" customBuiltin="1"/>
    <cellStyle name="Good" xfId="26636" builtinId="26" hidden="1" customBuiltin="1"/>
    <cellStyle name="Good" xfId="26791" builtinId="26" hidden="1" customBuiltin="1"/>
    <cellStyle name="Good" xfId="26819" builtinId="26" hidden="1" customBuiltin="1"/>
    <cellStyle name="Good" xfId="26853" builtinId="26" hidden="1" customBuiltin="1"/>
    <cellStyle name="Good" xfId="26884" builtinId="26" hidden="1" customBuiltin="1"/>
    <cellStyle name="Good" xfId="26915" builtinId="26" hidden="1" customBuiltin="1"/>
    <cellStyle name="Good" xfId="26783" builtinId="26" hidden="1" customBuiltin="1"/>
    <cellStyle name="Good" xfId="26804" builtinId="26" hidden="1" customBuiltin="1"/>
    <cellStyle name="Good" xfId="26833" builtinId="26" hidden="1" customBuiltin="1"/>
    <cellStyle name="Good" xfId="26359" builtinId="26" hidden="1" customBuiltin="1"/>
    <cellStyle name="Good" xfId="26381" builtinId="26" hidden="1" customBuiltin="1"/>
    <cellStyle name="Good" xfId="26402" builtinId="26" hidden="1" customBuiltin="1"/>
    <cellStyle name="Good" xfId="26424" builtinId="26" hidden="1" customBuiltin="1"/>
    <cellStyle name="Good" xfId="26446" builtinId="26" hidden="1" customBuiltin="1"/>
    <cellStyle name="Good" xfId="26492" builtinId="26" hidden="1" customBuiltin="1"/>
    <cellStyle name="Good" xfId="26148" builtinId="26" hidden="1" customBuiltin="1"/>
    <cellStyle name="Good" xfId="26177" builtinId="26" hidden="1" customBuiltin="1"/>
    <cellStyle name="Good" xfId="26293" builtinId="26" hidden="1" customBuiltin="1"/>
    <cellStyle name="Good" xfId="26337" builtinId="26" hidden="1" customBuiltin="1"/>
    <cellStyle name="Good" xfId="26126" builtinId="26" hidden="1" customBuiltin="1"/>
    <cellStyle name="Good" xfId="26225" builtinId="26" hidden="1" customBuiltin="1"/>
    <cellStyle name="Good" xfId="26252" builtinId="26" hidden="1" customBuiltin="1"/>
    <cellStyle name="Good" xfId="27347" builtinId="26" hidden="1" customBuiltin="1"/>
    <cellStyle name="Good" xfId="25100" builtinId="26" hidden="1" customBuiltin="1"/>
    <cellStyle name="Good" xfId="27710" builtinId="26" hidden="1" customBuiltin="1"/>
    <cellStyle name="Good" xfId="24689" builtinId="26" hidden="1" customBuiltin="1"/>
    <cellStyle name="Good" xfId="23456" builtinId="26" hidden="1" customBuiltin="1"/>
    <cellStyle name="Good" xfId="8407" builtinId="26" hidden="1" customBuiltin="1"/>
    <cellStyle name="Good" xfId="8489" builtinId="26" hidden="1" customBuiltin="1"/>
    <cellStyle name="Good" xfId="18252" builtinId="26" hidden="1" customBuiltin="1"/>
    <cellStyle name="Good" xfId="24743" builtinId="26" hidden="1" customBuiltin="1"/>
    <cellStyle name="Good" xfId="24766" builtinId="26" hidden="1" customBuiltin="1"/>
    <cellStyle name="Good" xfId="24787" builtinId="26" hidden="1" customBuiltin="1"/>
    <cellStyle name="Good" xfId="24808" builtinId="26" hidden="1" customBuiltin="1"/>
    <cellStyle name="Good" xfId="24842" builtinId="26" hidden="1" customBuiltin="1"/>
    <cellStyle name="Good" xfId="28217" builtinId="26" hidden="1" customBuiltin="1"/>
    <cellStyle name="Good" xfId="28359" builtinId="26" hidden="1" customBuiltin="1"/>
    <cellStyle name="Good" xfId="28401" builtinId="26" hidden="1" customBuiltin="1"/>
    <cellStyle name="Good" xfId="28422" builtinId="26" hidden="1" customBuiltin="1"/>
    <cellStyle name="Good" xfId="28380" builtinId="26" hidden="1" customBuiltin="1"/>
    <cellStyle name="Good" xfId="27725" builtinId="26" hidden="1" customBuiltin="1"/>
    <cellStyle name="Good" xfId="27038" builtinId="26" hidden="1" customBuiltin="1"/>
    <cellStyle name="Good" xfId="26316" builtinId="26" hidden="1" customBuiltin="1"/>
    <cellStyle name="Good" xfId="25099" builtinId="26" hidden="1" customBuiltin="1"/>
    <cellStyle name="Good" xfId="24524" builtinId="26" hidden="1" customBuiltin="1"/>
    <cellStyle name="Good" xfId="13238" builtinId="26" hidden="1" customBuiltin="1"/>
    <cellStyle name="Good" xfId="9486" builtinId="26" hidden="1" customBuiltin="1"/>
    <cellStyle name="Good" xfId="13301" builtinId="26" hidden="1" customBuiltin="1"/>
    <cellStyle name="Good" xfId="25135" builtinId="26" hidden="1" customBuiltin="1"/>
    <cellStyle name="Good" xfId="25166" builtinId="26" hidden="1" customBuiltin="1"/>
    <cellStyle name="Good" xfId="25196" builtinId="26" hidden="1" customBuiltin="1"/>
    <cellStyle name="Good" xfId="25223" builtinId="26" hidden="1" customBuiltin="1"/>
    <cellStyle name="Good" xfId="25120" builtinId="26" hidden="1" customBuiltin="1"/>
    <cellStyle name="Good" xfId="26960" builtinId="26" hidden="1" customBuiltin="1"/>
    <cellStyle name="Good" xfId="27004" builtinId="26" hidden="1" customBuiltin="1"/>
    <cellStyle name="Good" xfId="26651" builtinId="26" hidden="1" customBuiltin="1"/>
    <cellStyle name="Good" xfId="27073" builtinId="26" hidden="1" customBuiltin="1"/>
    <cellStyle name="Good" xfId="27104" builtinId="26" hidden="1" customBuiltin="1"/>
    <cellStyle name="Good" xfId="27134" builtinId="26" hidden="1" customBuiltin="1"/>
    <cellStyle name="Good" xfId="27161" builtinId="26" hidden="1" customBuiltin="1"/>
    <cellStyle name="Good" xfId="27059" builtinId="26" hidden="1" customBuiltin="1"/>
    <cellStyle name="Good" xfId="27087" builtinId="26" hidden="1" customBuiltin="1"/>
    <cellStyle name="Good" xfId="28035" builtinId="26" hidden="1" customBuiltin="1"/>
    <cellStyle name="Good" xfId="28062" builtinId="26" hidden="1" customBuiltin="1"/>
    <cellStyle name="Good" xfId="27941" builtinId="26" hidden="1" customBuiltin="1"/>
    <cellStyle name="Good" xfId="27961" builtinId="26" hidden="1" customBuiltin="1"/>
    <cellStyle name="Good" xfId="27989" builtinId="26" hidden="1" customBuiltin="1"/>
    <cellStyle name="Good" xfId="28103" builtinId="26" hidden="1" customBuiltin="1"/>
    <cellStyle name="Good" xfId="28124" builtinId="26" hidden="1" customBuiltin="1"/>
    <cellStyle name="Good" xfId="28145" builtinId="26" hidden="1" customBuiltin="1"/>
    <cellStyle name="Good" xfId="28169" builtinId="26" hidden="1" customBuiltin="1"/>
    <cellStyle name="Good" xfId="28204" builtinId="26" hidden="1" customBuiltin="1"/>
    <cellStyle name="Good" xfId="28231" builtinId="26" hidden="1" customBuiltin="1"/>
    <cellStyle name="Good" xfId="28262" builtinId="26" hidden="1" customBuiltin="1"/>
    <cellStyle name="Good" xfId="28318" builtinId="26" hidden="1" customBuiltin="1"/>
    <cellStyle name="Good" xfId="28197" builtinId="26" hidden="1" customBuiltin="1"/>
    <cellStyle name="Good" xfId="27865" builtinId="26" hidden="1" customBuiltin="1"/>
    <cellStyle name="Good" xfId="27887" builtinId="26" hidden="1" customBuiltin="1"/>
    <cellStyle name="Good" xfId="27908" builtinId="26" hidden="1" customBuiltin="1"/>
    <cellStyle name="Good" xfId="27561" builtinId="26" hidden="1" customBuiltin="1"/>
    <cellStyle name="Good" xfId="27948" builtinId="26" hidden="1" customBuiltin="1"/>
    <cellStyle name="Good" xfId="27975" builtinId="26" hidden="1" customBuiltin="1"/>
    <cellStyle name="Good" xfId="28006" builtinId="26" hidden="1" customBuiltin="1"/>
    <cellStyle name="Good" xfId="27789" builtinId="26" hidden="1" customBuiltin="1"/>
    <cellStyle name="Good" xfId="27820" builtinId="26" hidden="1" customBuiltin="1"/>
    <cellStyle name="Good" xfId="27690" builtinId="26" hidden="1" customBuiltin="1"/>
    <cellStyle name="Good" xfId="27739" builtinId="26" hidden="1" customBuiltin="1"/>
    <cellStyle name="Good" xfId="27759" builtinId="26" hidden="1" customBuiltin="1"/>
    <cellStyle name="Good" xfId="27546" builtinId="26" hidden="1" customBuiltin="1"/>
    <cellStyle name="Good" xfId="27697" builtinId="26" hidden="1" customBuiltin="1"/>
    <cellStyle name="Good" xfId="27046" builtinId="26" hidden="1" customBuiltin="1"/>
    <cellStyle name="Good" xfId="24181" builtinId="26" hidden="1" customBuiltin="1"/>
    <cellStyle name="Good" xfId="26571" builtinId="26" hidden="1" customBuiltin="1"/>
    <cellStyle name="Good" xfId="25607" builtinId="26" hidden="1" customBuiltin="1"/>
    <cellStyle name="Good" xfId="25990" builtinId="26" hidden="1" customBuiltin="1"/>
    <cellStyle name="Good" xfId="23994" builtinId="26" hidden="1" customBuiltin="1"/>
    <cellStyle name="Good" xfId="15890" builtinId="26" hidden="1" customBuiltin="1"/>
    <cellStyle name="Good" xfId="14329" builtinId="26" hidden="1" customBuiltin="1"/>
    <cellStyle name="Good" xfId="9166" builtinId="26" hidden="1" customBuiltin="1"/>
    <cellStyle name="Good" xfId="25934" builtinId="26" hidden="1" customBuiltin="1"/>
    <cellStyle name="Good" xfId="25793" builtinId="26" hidden="1" customBuiltin="1"/>
    <cellStyle name="Good" xfId="25818" builtinId="26" hidden="1" customBuiltin="1"/>
    <cellStyle name="Good" xfId="25850" builtinId="26" hidden="1" customBuiltin="1"/>
    <cellStyle name="Good" xfId="26026" builtinId="26" hidden="1" customBuiltin="1"/>
    <cellStyle name="Good" xfId="26060" builtinId="26" hidden="1" customBuiltin="1"/>
    <cellStyle name="Good" xfId="26097" builtinId="26" hidden="1" customBuiltin="1"/>
    <cellStyle name="Good" xfId="24499" builtinId="26" hidden="1" customBuiltin="1"/>
    <cellStyle name="Good" xfId="24547" builtinId="26" hidden="1" customBuiltin="1"/>
    <cellStyle name="Good" xfId="24570" builtinId="26" hidden="1" customBuiltin="1"/>
    <cellStyle name="Good" xfId="23517" builtinId="26" hidden="1" customBuiltin="1"/>
    <cellStyle name="Good" xfId="23521" builtinId="26" hidden="1" customBuiltin="1"/>
    <cellStyle name="Good" xfId="23547" builtinId="26" hidden="1" customBuiltin="1"/>
    <cellStyle name="Good" xfId="23602" builtinId="26" hidden="1" customBuiltin="1"/>
    <cellStyle name="Good" xfId="23497" builtinId="26" hidden="1" customBuiltin="1"/>
    <cellStyle name="Good" xfId="24722" builtinId="26" hidden="1" customBuiltin="1"/>
    <cellStyle name="Good" xfId="16886" builtinId="26" hidden="1" customBuiltin="1"/>
    <cellStyle name="Good" xfId="23381" builtinId="26" hidden="1" customBuiltin="1"/>
    <cellStyle name="Good" xfId="7932" builtinId="26" hidden="1" customBuiltin="1"/>
    <cellStyle name="Good" xfId="4783" builtinId="26" hidden="1" customBuiltin="1"/>
    <cellStyle name="Good" xfId="22537" builtinId="26" hidden="1" customBuiltin="1"/>
    <cellStyle name="Good" xfId="10619" builtinId="26" hidden="1" customBuiltin="1"/>
    <cellStyle name="Good" xfId="14434" builtinId="26" hidden="1" customBuiltin="1"/>
    <cellStyle name="Good" xfId="21906" builtinId="26" hidden="1" customBuiltin="1"/>
    <cellStyle name="Good" xfId="23319" builtinId="26" hidden="1" customBuiltin="1"/>
    <cellStyle name="Good" xfId="11951" builtinId="26" hidden="1" customBuiltin="1"/>
    <cellStyle name="Good" xfId="25399" builtinId="26" hidden="1" customBuiltin="1"/>
    <cellStyle name="Good" xfId="14214" builtinId="26" hidden="1" customBuiltin="1"/>
    <cellStyle name="Good" xfId="21167" builtinId="26" hidden="1" customBuiltin="1"/>
    <cellStyle name="Good" xfId="17833" builtinId="26" hidden="1" customBuiltin="1"/>
    <cellStyle name="Good" xfId="25391" builtinId="26" hidden="1" customBuiltin="1"/>
    <cellStyle name="Good" xfId="25420" builtinId="26" hidden="1" customBuiltin="1"/>
    <cellStyle name="Good" xfId="25538" builtinId="26" hidden="1" customBuiltin="1"/>
    <cellStyle name="Good" xfId="25561" builtinId="26" hidden="1" customBuiltin="1"/>
    <cellStyle name="Good" xfId="25584" builtinId="26" hidden="1" customBuiltin="1"/>
    <cellStyle name="Good" xfId="5334" builtinId="26" hidden="1" customBuiltin="1"/>
    <cellStyle name="Good" xfId="25406" builtinId="26" hidden="1" customBuiltin="1"/>
    <cellStyle name="Good" xfId="25437" builtinId="26" hidden="1" customBuiltin="1"/>
    <cellStyle name="Good" xfId="25467" builtinId="26" hidden="1" customBuiltin="1"/>
    <cellStyle name="Good" xfId="25370" builtinId="26" hidden="1" customBuiltin="1"/>
    <cellStyle name="Good" xfId="25378" builtinId="26" hidden="1" customBuiltin="1"/>
    <cellStyle name="Good" xfId="25313" builtinId="26" hidden="1" customBuiltin="1"/>
    <cellStyle name="Good" xfId="25341" builtinId="26" hidden="1" customBuiltin="1"/>
    <cellStyle name="Good" xfId="23543" builtinId="26" hidden="1" customBuiltin="1"/>
    <cellStyle name="Good" xfId="28291" builtinId="26" hidden="1" customBuiltin="1"/>
    <cellStyle name="Good" xfId="24704" builtinId="26" hidden="1" customBuiltin="1"/>
    <cellStyle name="Good" xfId="26467" builtinId="26" hidden="1" customBuiltin="1"/>
    <cellStyle name="Good" xfId="27306" builtinId="26" hidden="1" customBuiltin="1"/>
    <cellStyle name="Good" xfId="28245" builtinId="26" hidden="1" customBuiltin="1"/>
    <cellStyle name="Good" xfId="20584" builtinId="26" hidden="1" customBuiltin="1"/>
    <cellStyle name="Good" xfId="19139" builtinId="26" hidden="1" customBuiltin="1"/>
    <cellStyle name="Good" xfId="13368" builtinId="26" hidden="1" customBuiltin="1"/>
    <cellStyle name="Good" xfId="27202" builtinId="26" hidden="1" customBuiltin="1"/>
    <cellStyle name="Good" xfId="27224" builtinId="26" hidden="1" customBuiltin="1"/>
    <cellStyle name="Good" xfId="27245" builtinId="26" hidden="1" customBuiltin="1"/>
    <cellStyle name="Good" xfId="27269" builtinId="26" hidden="1" customBuiltin="1"/>
    <cellStyle name="Good" xfId="27333" builtinId="26" hidden="1" customBuiltin="1"/>
    <cellStyle name="Good" xfId="23967" builtinId="26" hidden="1" customBuiltin="1"/>
    <cellStyle name="Good" xfId="24018" builtinId="26" hidden="1" customBuiltin="1"/>
    <cellStyle name="Good" xfId="23804" builtinId="26" hidden="1" customBuiltin="1"/>
    <cellStyle name="Good" xfId="23919" builtinId="26" hidden="1" customBuiltin="1"/>
    <cellStyle name="Good" xfId="23781" builtinId="26" hidden="1" customBuiltin="1"/>
    <cellStyle name="Good" xfId="24855" builtinId="26" hidden="1" customBuiltin="1"/>
    <cellStyle name="Good" xfId="25836" builtinId="26" hidden="1" customBuiltin="1"/>
    <cellStyle name="Good" xfId="25494" builtinId="26" hidden="1" customBuiltin="1"/>
    <cellStyle name="Good" xfId="27579" builtinId="26" hidden="1" customBuiltin="1"/>
    <cellStyle name="Good" xfId="26983" builtinId="26" hidden="1" customBuiltin="1"/>
    <cellStyle name="Good" xfId="16056" builtinId="26" hidden="1" customBuiltin="1"/>
    <cellStyle name="Good" xfId="13866" builtinId="26" hidden="1" customBuiltin="1"/>
    <cellStyle name="Good" xfId="9018" builtinId="26" hidden="1" customBuiltin="1"/>
    <cellStyle name="Good" xfId="26551" builtinId="26" hidden="1" customBuiltin="1"/>
    <cellStyle name="Good" xfId="26574" builtinId="26" hidden="1" customBuiltin="1"/>
    <cellStyle name="Good" xfId="26625" builtinId="26" hidden="1" customBuiltin="1"/>
    <cellStyle name="Good" xfId="26530" builtinId="26" hidden="1" customBuiltin="1"/>
    <cellStyle name="Good" xfId="27600" builtinId="26" hidden="1" customBuiltin="1"/>
    <cellStyle name="Good" xfId="24533" builtinId="26" hidden="1" customBuiltin="1"/>
    <cellStyle name="Good" xfId="23713" builtinId="26" hidden="1" customBuiltin="1"/>
    <cellStyle name="Good" xfId="23316" builtinId="26" hidden="1" customBuiltin="1"/>
    <cellStyle name="Good" xfId="25668" builtinId="26" hidden="1" customBuiltin="1"/>
    <cellStyle name="Good" xfId="25705" builtinId="26" hidden="1" customBuiltin="1"/>
    <cellStyle name="Good" xfId="25740" builtinId="26" hidden="1" customBuiltin="1"/>
    <cellStyle name="Good" xfId="23321" builtinId="26" hidden="1" customBuiltin="1"/>
    <cellStyle name="Good" xfId="25803" builtinId="26" hidden="1" customBuiltin="1"/>
    <cellStyle name="Good" xfId="25870" builtinId="26" hidden="1" customBuiltin="1"/>
    <cellStyle name="Good" xfId="25904" builtinId="26" hidden="1" customBuiltin="1"/>
    <cellStyle name="Good" xfId="24366" builtinId="26" hidden="1" customBuiltin="1"/>
    <cellStyle name="Good" xfId="24397" builtinId="26" hidden="1" customBuiltin="1"/>
    <cellStyle name="Good" xfId="24428" builtinId="26" hidden="1" customBuiltin="1"/>
    <cellStyle name="Good" xfId="24455" builtinId="26" hidden="1" customBuiltin="1"/>
    <cellStyle name="Good" xfId="24329" builtinId="26" hidden="1" customBuiltin="1"/>
    <cellStyle name="Good" xfId="24351" builtinId="26" hidden="1" customBuiltin="1"/>
    <cellStyle name="Good" xfId="24380" builtinId="26" hidden="1" customBuiltin="1"/>
    <cellStyle name="Good" xfId="23630" builtinId="26" hidden="1" customBuiltin="1"/>
    <cellStyle name="Good" xfId="24064" builtinId="26" hidden="1" customBuiltin="1"/>
    <cellStyle name="Good" xfId="24092" builtinId="26" hidden="1" customBuiltin="1"/>
    <cellStyle name="Good" xfId="24123" builtinId="26" hidden="1" customBuiltin="1"/>
    <cellStyle name="Good" xfId="24154" builtinId="26" hidden="1" customBuiltin="1"/>
    <cellStyle name="Good" xfId="24055" builtinId="26" hidden="1" customBuiltin="1"/>
    <cellStyle name="Good" xfId="23835" builtinId="26" hidden="1" customBuiltin="1"/>
    <cellStyle name="Good" xfId="24077" builtinId="26" hidden="1" customBuiltin="1"/>
    <cellStyle name="Good" xfId="24106" builtinId="26" hidden="1" customBuiltin="1"/>
    <cellStyle name="Good" xfId="24225" builtinId="26" hidden="1" customBuiltin="1"/>
    <cellStyle name="Good" xfId="24249" builtinId="26" hidden="1" customBuiltin="1"/>
    <cellStyle name="Good" xfId="24272" builtinId="26" hidden="1" customBuiltin="1"/>
    <cellStyle name="Good" xfId="24299" builtinId="26" hidden="1" customBuiltin="1"/>
    <cellStyle name="Good" xfId="24338" builtinId="26" hidden="1" customBuiltin="1"/>
    <cellStyle name="Good" xfId="25014" builtinId="26" hidden="1" customBuiltin="1"/>
    <cellStyle name="Good" xfId="25038" builtinId="26" hidden="1" customBuiltin="1"/>
    <cellStyle name="Good" xfId="25062" builtinId="26" hidden="1" customBuiltin="1"/>
    <cellStyle name="Good" xfId="25107" builtinId="26" hidden="1" customBuiltin="1"/>
    <cellStyle name="Good" xfId="24834" builtinId="26" hidden="1" customBuiltin="1"/>
    <cellStyle name="Good" xfId="24885" builtinId="26" hidden="1" customBuiltin="1"/>
    <cellStyle name="Good" xfId="24967" builtinId="26" hidden="1" customBuiltin="1"/>
    <cellStyle name="Good 2" xfId="34082" xr:uid="{3F7B3768-BBCF-4200-8767-0483EF1FB466}"/>
    <cellStyle name="Heading 1" xfId="2" builtinId="16" customBuiltin="1"/>
    <cellStyle name="Heading 1 2" xfId="34083" xr:uid="{2CB03F39-CAF3-46AD-9B79-CFBAB1BB6E54}"/>
    <cellStyle name="Heading 2" xfId="3" builtinId="17" customBuiltin="1"/>
    <cellStyle name="Heading 2 2" xfId="34084" xr:uid="{825D82DE-9012-4EE6-A7F1-F5E2531EFA74}"/>
    <cellStyle name="Heading 3" xfId="4" builtinId="18" customBuiltin="1"/>
    <cellStyle name="Heading 3 2" xfId="34085" xr:uid="{FA93E8C3-4225-4CAC-8679-9520FC279509}"/>
    <cellStyle name="Heading 4" xfId="16451" builtinId="19" hidden="1" customBuiltin="1"/>
    <cellStyle name="Heading 4" xfId="6361" builtinId="19" hidden="1" customBuiltin="1"/>
    <cellStyle name="Heading 4" xfId="6861" builtinId="19" hidden="1" customBuiltin="1"/>
    <cellStyle name="Heading 4" xfId="6894" builtinId="19" hidden="1" customBuiltin="1"/>
    <cellStyle name="Heading 4" xfId="6726" builtinId="19" hidden="1" customBuiltin="1"/>
    <cellStyle name="Heading 4" xfId="6763" builtinId="19" hidden="1" customBuiltin="1"/>
    <cellStyle name="Heading 4" xfId="6929" builtinId="19" hidden="1" customBuiltin="1"/>
    <cellStyle name="Heading 4" xfId="6848" builtinId="19" hidden="1" customBuiltin="1"/>
    <cellStyle name="Heading 4" xfId="6910" builtinId="19" hidden="1" customBuiltin="1"/>
    <cellStyle name="Heading 4" xfId="6945" builtinId="19" hidden="1" customBuiltin="1"/>
    <cellStyle name="Heading 4" xfId="7085" builtinId="19" hidden="1" customBuiltin="1"/>
    <cellStyle name="Heading 4" xfId="6963" builtinId="19" hidden="1" customBuiltin="1"/>
    <cellStyle name="Heading 4" xfId="6993" builtinId="19" hidden="1" customBuiltin="1"/>
    <cellStyle name="Heading 4" xfId="6798" builtinId="19" hidden="1" customBuiltin="1"/>
    <cellStyle name="Heading 4" xfId="17441" builtinId="19" hidden="1" customBuiltin="1"/>
    <cellStyle name="Heading 4" xfId="2180" builtinId="19" hidden="1" customBuiltin="1"/>
    <cellStyle name="Heading 4" xfId="17923" builtinId="19" hidden="1" customBuiltin="1"/>
    <cellStyle name="Heading 4" xfId="3640" builtinId="19" hidden="1" customBuiltin="1"/>
    <cellStyle name="Heading 4" xfId="971" builtinId="19" hidden="1" customBuiltin="1"/>
    <cellStyle name="Heading 4" xfId="6204" builtinId="19" hidden="1" customBuiltin="1"/>
    <cellStyle name="Heading 4" xfId="22392" builtinId="19" hidden="1" customBuiltin="1"/>
    <cellStyle name="Heading 4" xfId="3088" builtinId="19" hidden="1" customBuiltin="1"/>
    <cellStyle name="Heading 4" xfId="3109" builtinId="19" hidden="1" customBuiltin="1"/>
    <cellStyle name="Heading 4" xfId="3065" builtinId="19" hidden="1" customBuiltin="1"/>
    <cellStyle name="Heading 4" xfId="3141" builtinId="19" hidden="1" customBuiltin="1"/>
    <cellStyle name="Heading 4" xfId="3169" builtinId="19" hidden="1" customBuiltin="1"/>
    <cellStyle name="Heading 4" xfId="3203" builtinId="19" hidden="1" customBuiltin="1"/>
    <cellStyle name="Heading 4" xfId="3233" builtinId="19" hidden="1" customBuiltin="1"/>
    <cellStyle name="Heading 4" xfId="3264" builtinId="19" hidden="1" customBuiltin="1"/>
    <cellStyle name="Heading 4" xfId="1004" builtinId="19" hidden="1" customBuiltin="1"/>
    <cellStyle name="Heading 4" xfId="1038" builtinId="19" hidden="1" customBuiltin="1"/>
    <cellStyle name="Heading 4" xfId="1072" builtinId="19" hidden="1" customBuiltin="1"/>
    <cellStyle name="Heading 4" xfId="1102" builtinId="19" hidden="1" customBuiltin="1"/>
    <cellStyle name="Heading 4" xfId="958" builtinId="19" hidden="1" customBuiltin="1"/>
    <cellStyle name="Heading 4" xfId="1020" builtinId="19" hidden="1" customBuiltin="1"/>
    <cellStyle name="Heading 4" xfId="1054" builtinId="19" hidden="1" customBuiltin="1"/>
    <cellStyle name="Heading 4" xfId="1158" builtinId="19" hidden="1" customBuiltin="1"/>
    <cellStyle name="Heading 4" xfId="1194" builtinId="19" hidden="1" customBuiltin="1"/>
    <cellStyle name="Heading 4" xfId="1268" builtinId="19" hidden="1" customBuiltin="1"/>
    <cellStyle name="Heading 4" xfId="1313" builtinId="19" hidden="1" customBuiltin="1"/>
    <cellStyle name="Heading 4" xfId="1380" builtinId="19" hidden="1" customBuiltin="1"/>
    <cellStyle name="Heading 4" xfId="1414" builtinId="19" hidden="1" customBuiltin="1"/>
    <cellStyle name="Heading 4" xfId="1444" builtinId="19" hidden="1" customBuiltin="1"/>
    <cellStyle name="Heading 4" xfId="1300" builtinId="19" hidden="1" customBuiltin="1"/>
    <cellStyle name="Heading 4" xfId="1396" builtinId="19" hidden="1" customBuiltin="1"/>
    <cellStyle name="Heading 4" xfId="1500" builtinId="19" hidden="1" customBuiltin="1"/>
    <cellStyle name="Heading 4" xfId="1536" builtinId="19" hidden="1" customBuiltin="1"/>
    <cellStyle name="Heading 4" xfId="1570" builtinId="19" hidden="1" customBuiltin="1"/>
    <cellStyle name="Heading 4" xfId="1605" builtinId="19" hidden="1" customBuiltin="1"/>
    <cellStyle name="Heading 4" xfId="1726" builtinId="19" hidden="1" customBuiltin="1"/>
    <cellStyle name="Heading 4" xfId="1747" builtinId="19" hidden="1" customBuiltin="1"/>
    <cellStyle name="Heading 4" xfId="1769" builtinId="19" hidden="1" customBuiltin="1"/>
    <cellStyle name="Heading 4" xfId="1812" builtinId="19" hidden="1" customBuiltin="1"/>
    <cellStyle name="Heading 4" xfId="1837" builtinId="19" hidden="1" customBuiltin="1"/>
    <cellStyle name="Heading 4" xfId="583" builtinId="19" hidden="1" customBuiltin="1"/>
    <cellStyle name="Heading 4" xfId="511" builtinId="19" hidden="1" customBuiltin="1"/>
    <cellStyle name="Heading 4" xfId="634" builtinId="19" hidden="1" customBuiltin="1"/>
    <cellStyle name="Heading 4" xfId="668" builtinId="19" hidden="1" customBuiltin="1"/>
    <cellStyle name="Heading 4" xfId="741" builtinId="19" hidden="1" customBuiltin="1"/>
    <cellStyle name="Heading 4" xfId="775" builtinId="19" hidden="1" customBuiltin="1"/>
    <cellStyle name="Heading 4" xfId="619" builtinId="19" hidden="1" customBuiltin="1"/>
    <cellStyle name="Heading 4" xfId="684" builtinId="19" hidden="1" customBuiltin="1"/>
    <cellStyle name="Heading 4" xfId="721" builtinId="19" hidden="1" customBuiltin="1"/>
    <cellStyle name="Heading 4" xfId="836" builtinId="19" hidden="1" customBuiltin="1"/>
    <cellStyle name="Heading 4" xfId="873" builtinId="19" hidden="1" customBuiltin="1"/>
    <cellStyle name="Heading 4" xfId="908" builtinId="19" hidden="1" customBuiltin="1"/>
    <cellStyle name="Heading 4" xfId="421" builtinId="19" hidden="1" customBuiltin="1"/>
    <cellStyle name="Heading 4" xfId="17670" builtinId="19" hidden="1" customBuiltin="1"/>
    <cellStyle name="Heading 4" xfId="6482" builtinId="19" hidden="1" customBuiltin="1"/>
    <cellStyle name="Heading 4" xfId="6430" builtinId="19" hidden="1" customBuiltin="1"/>
    <cellStyle name="Heading 4" xfId="6522" builtinId="19" hidden="1" customBuiltin="1"/>
    <cellStyle name="Heading 4" xfId="6556" builtinId="19" hidden="1" customBuiltin="1"/>
    <cellStyle name="Heading 4" xfId="6593" builtinId="19" hidden="1" customBuiltin="1"/>
    <cellStyle name="Heading 4" xfId="6630" builtinId="19" hidden="1" customBuiltin="1"/>
    <cellStyle name="Heading 4" xfId="6665" builtinId="19" hidden="1" customBuiltin="1"/>
    <cellStyle name="Heading 4" xfId="6572" builtinId="19" hidden="1" customBuiltin="1"/>
    <cellStyle name="Heading 4" xfId="21179" builtinId="19" hidden="1" customBuiltin="1"/>
    <cellStyle name="Heading 4" xfId="17839" builtinId="19" hidden="1" customBuiltin="1"/>
    <cellStyle name="Heading 4" xfId="17878" builtinId="19" hidden="1" customBuiltin="1"/>
    <cellStyle name="Heading 4" xfId="17907" builtinId="19" hidden="1" customBuiltin="1"/>
    <cellStyle name="Heading 4" xfId="17938" builtinId="19" hidden="1" customBuiltin="1"/>
    <cellStyle name="Heading 4" xfId="17970" builtinId="19" hidden="1" customBuiltin="1"/>
    <cellStyle name="Heading 4" xfId="17998" builtinId="19" hidden="1" customBuiltin="1"/>
    <cellStyle name="Heading 4" xfId="17867" builtinId="19" hidden="1" customBuiltin="1"/>
    <cellStyle name="Heading 4" xfId="17954" builtinId="19" hidden="1" customBuiltin="1"/>
    <cellStyle name="Heading 4" xfId="9094" builtinId="19" hidden="1" customBuiltin="1"/>
    <cellStyle name="Heading 4" xfId="21269" builtinId="19" hidden="1" customBuiltin="1"/>
    <cellStyle name="Heading 4" xfId="21139" builtinId="19" hidden="1" customBuiltin="1"/>
    <cellStyle name="Heading 4" xfId="21195" builtinId="19" hidden="1" customBuiltin="1"/>
    <cellStyle name="Heading 4" xfId="21226" builtinId="19" hidden="1" customBuiltin="1"/>
    <cellStyle name="Heading 4" xfId="21313" builtinId="19" hidden="1" customBuiltin="1"/>
    <cellStyle name="Heading 4" xfId="21339" builtinId="19" hidden="1" customBuiltin="1"/>
    <cellStyle name="Heading 4" xfId="21362" builtinId="19" hidden="1" customBuiltin="1"/>
    <cellStyle name="Heading 4" xfId="20385" builtinId="19" hidden="1" customBuiltin="1"/>
    <cellStyle name="Heading 4" xfId="1791" builtinId="19" hidden="1" customBuiltin="1"/>
    <cellStyle name="Heading 4" xfId="9051" builtinId="19" hidden="1" customBuiltin="1"/>
    <cellStyle name="Heading 4" xfId="9141" builtinId="19" hidden="1" customBuiltin="1"/>
    <cellStyle name="Heading 4" xfId="9165" builtinId="19" hidden="1" customBuiltin="1"/>
    <cellStyle name="Heading 4" xfId="9191" builtinId="19" hidden="1" customBuiltin="1"/>
    <cellStyle name="Heading 4" xfId="9219" builtinId="19" hidden="1" customBuiltin="1"/>
    <cellStyle name="Heading 4" xfId="9258" builtinId="19" hidden="1" customBuiltin="1"/>
    <cellStyle name="Heading 4" xfId="9288" builtinId="19" hidden="1" customBuiltin="1"/>
    <cellStyle name="Heading 4" xfId="9352" builtinId="19" hidden="1" customBuiltin="1"/>
    <cellStyle name="Heading 4" xfId="3977" builtinId="19" hidden="1" customBuiltin="1"/>
    <cellStyle name="Heading 4" xfId="2016" builtinId="19" hidden="1" customBuiltin="1"/>
    <cellStyle name="Heading 4" xfId="2037" builtinId="19" hidden="1" customBuiltin="1"/>
    <cellStyle name="Heading 4" xfId="2082" builtinId="19" hidden="1" customBuiltin="1"/>
    <cellStyle name="Heading 4" xfId="2103" builtinId="19" hidden="1" customBuiltin="1"/>
    <cellStyle name="Heading 4" xfId="2058" builtinId="19" hidden="1" customBuiltin="1"/>
    <cellStyle name="Heading 4" xfId="2136" builtinId="19" hidden="1" customBuiltin="1"/>
    <cellStyle name="Heading 4" xfId="2198" builtinId="19" hidden="1" customBuiltin="1"/>
    <cellStyle name="Heading 4" xfId="2229" builtinId="19" hidden="1" customBuiltin="1"/>
    <cellStyle name="Heading 4" xfId="2260" builtinId="19" hidden="1" customBuiltin="1"/>
    <cellStyle name="Heading 4" xfId="2125" builtinId="19" hidden="1" customBuiltin="1"/>
    <cellStyle name="Heading 4" xfId="2214" builtinId="19" hidden="1" customBuiltin="1"/>
    <cellStyle name="Heading 4" xfId="2305" builtinId="19" hidden="1" customBuiltin="1"/>
    <cellStyle name="Heading 4" xfId="2328" builtinId="19" hidden="1" customBuiltin="1"/>
    <cellStyle name="Heading 4" xfId="2349" builtinId="19" hidden="1" customBuiltin="1"/>
    <cellStyle name="Heading 4" xfId="2002" builtinId="19" hidden="1" customBuiltin="1"/>
    <cellStyle name="Heading 4" xfId="2391" builtinId="19" hidden="1" customBuiltin="1"/>
    <cellStyle name="Heading 4" xfId="2418" builtinId="19" hidden="1" customBuiltin="1"/>
    <cellStyle name="Heading 4" xfId="2449" builtinId="19" hidden="1" customBuiltin="1"/>
    <cellStyle name="Heading 4" xfId="2506" builtinId="19" hidden="1" customBuiltin="1"/>
    <cellStyle name="Heading 4" xfId="2382" builtinId="19" hidden="1" customBuiltin="1"/>
    <cellStyle name="Heading 4" xfId="2434" builtinId="19" hidden="1" customBuiltin="1"/>
    <cellStyle name="Heading 4" xfId="3419" builtinId="19" hidden="1" customBuiltin="1"/>
    <cellStyle name="Heading 4" xfId="3450" builtinId="19" hidden="1" customBuiltin="1"/>
    <cellStyle name="Heading 4" xfId="3479" builtinId="19" hidden="1" customBuiltin="1"/>
    <cellStyle name="Heading 4" xfId="3506" builtinId="19" hidden="1" customBuiltin="1"/>
    <cellStyle name="Heading 4" xfId="3384" builtinId="19" hidden="1" customBuiltin="1"/>
    <cellStyle name="Heading 4" xfId="3435" builtinId="19" hidden="1" customBuiltin="1"/>
    <cellStyle name="Heading 4" xfId="3466" builtinId="19" hidden="1" customBuiltin="1"/>
    <cellStyle name="Heading 4" xfId="3547" builtinId="19" hidden="1" customBuiltin="1"/>
    <cellStyle name="Heading 4" xfId="3568" builtinId="19" hidden="1" customBuiltin="1"/>
    <cellStyle name="Heading 4" xfId="3613" builtinId="19" hidden="1" customBuiltin="1"/>
    <cellStyle name="Heading 4" xfId="3648" builtinId="19" hidden="1" customBuiltin="1"/>
    <cellStyle name="Heading 4" xfId="3675" builtinId="19" hidden="1" customBuiltin="1"/>
    <cellStyle name="Heading 4" xfId="3735" builtinId="19" hidden="1" customBuiltin="1"/>
    <cellStyle name="Heading 4" xfId="3762" builtinId="19" hidden="1" customBuiltin="1"/>
    <cellStyle name="Heading 4" xfId="3691" builtinId="19" hidden="1" customBuiltin="1"/>
    <cellStyle name="Heading 4" xfId="3722" builtinId="19" hidden="1" customBuiltin="1"/>
    <cellStyle name="Heading 4" xfId="3803" builtinId="19" hidden="1" customBuiltin="1"/>
    <cellStyle name="Heading 4" xfId="3824" builtinId="19" hidden="1" customBuiltin="1"/>
    <cellStyle name="Heading 4" xfId="3845" builtinId="19" hidden="1" customBuiltin="1"/>
    <cellStyle name="Heading 4" xfId="3866" builtinId="19" hidden="1" customBuiltin="1"/>
    <cellStyle name="Heading 4" xfId="3906" builtinId="19" hidden="1" customBuiltin="1"/>
    <cellStyle name="Heading 4" xfId="3940" builtinId="19" hidden="1" customBuiltin="1"/>
    <cellStyle name="Heading 4" xfId="4014" builtinId="19" hidden="1" customBuiltin="1"/>
    <cellStyle name="Heading 4" xfId="4048" builtinId="19" hidden="1" customBuiltin="1"/>
    <cellStyle name="Heading 4" xfId="4246" builtinId="19" hidden="1" customBuiltin="1"/>
    <cellStyle name="Heading 4" xfId="6381" builtinId="19" hidden="1" customBuiltin="1"/>
    <cellStyle name="Heading 4" xfId="6405" builtinId="19" hidden="1" customBuiltin="1"/>
    <cellStyle name="Heading 4" xfId="6433" builtinId="19" hidden="1" customBuiltin="1"/>
    <cellStyle name="Heading 4" xfId="20825" builtinId="19" hidden="1" customBuiltin="1"/>
    <cellStyle name="Heading 4" xfId="2479" builtinId="19" hidden="1" customBuiltin="1"/>
    <cellStyle name="Heading 4" xfId="21385" builtinId="19" hidden="1" customBuiltin="1"/>
    <cellStyle name="Heading 4" xfId="17392" builtinId="19" hidden="1" customBuiltin="1"/>
    <cellStyle name="Heading 4" xfId="6609" builtinId="19" hidden="1" customBuiltin="1"/>
    <cellStyle name="Heading 4" xfId="13773" builtinId="19" hidden="1" customBuiltin="1"/>
    <cellStyle name="Heading 4" xfId="10265" builtinId="19" hidden="1" customBuiltin="1"/>
    <cellStyle name="Heading 4" xfId="3131" builtinId="19" hidden="1" customBuiltin="1"/>
    <cellStyle name="Heading 4" xfId="3185" builtinId="19" hidden="1" customBuiltin="1"/>
    <cellStyle name="Heading 4" xfId="3219" builtinId="19" hidden="1" customBuiltin="1"/>
    <cellStyle name="Heading 4" xfId="3309" builtinId="19" hidden="1" customBuiltin="1"/>
    <cellStyle name="Heading 4" xfId="3331" builtinId="19" hidden="1" customBuiltin="1"/>
    <cellStyle name="Heading 4" xfId="3352" builtinId="19" hidden="1" customBuiltin="1"/>
    <cellStyle name="Heading 4" xfId="3011" builtinId="19" hidden="1" customBuiltin="1"/>
    <cellStyle name="Heading 4" xfId="3392" builtinId="19" hidden="1" customBuiltin="1"/>
    <cellStyle name="Heading 4" xfId="477" builtinId="19" hidden="1" customBuiltin="1"/>
    <cellStyle name="Heading 4" xfId="513" builtinId="19" hidden="1" customBuiltin="1"/>
    <cellStyle name="Heading 4" xfId="549" builtinId="19" hidden="1" customBuiltin="1"/>
    <cellStyle name="Heading 4" xfId="320" builtinId="19" hidden="1" customBuiltin="1"/>
    <cellStyle name="Heading 4" xfId="355" builtinId="19" hidden="1" customBuiltin="1"/>
    <cellStyle name="Heading 4" xfId="135" builtinId="19" hidden="1" customBuiltin="1"/>
    <cellStyle name="Heading 4" xfId="249" builtinId="19" hidden="1" customBuiltin="1"/>
    <cellStyle name="Heading 4" xfId="58" builtinId="19" hidden="1" customBuiltin="1"/>
    <cellStyle name="Heading 4" xfId="93" builtinId="19" hidden="1" customBuiltin="1"/>
    <cellStyle name="Heading 4" xfId="286" builtinId="19" hidden="1" customBuiltin="1"/>
    <cellStyle name="Heading 4" xfId="178" builtinId="19" hidden="1" customBuiltin="1"/>
    <cellStyle name="Heading 4" xfId="212" builtinId="19" hidden="1" customBuiltin="1"/>
    <cellStyle name="Heading 4" xfId="20501" builtinId="19" hidden="1" customBuiltin="1"/>
    <cellStyle name="Heading 4" xfId="443" builtinId="19" hidden="1" customBuiltin="1"/>
    <cellStyle name="Heading 4" xfId="3706" builtinId="19" hidden="1" customBuiltin="1"/>
    <cellStyle name="Heading 4" xfId="2060" builtinId="19" hidden="1" customBuiltin="1"/>
    <cellStyle name="Heading 4" xfId="6507" builtinId="19" hidden="1" customBuiltin="1"/>
    <cellStyle name="Heading 4" xfId="1362" builtinId="19" hidden="1" customBuiltin="1"/>
    <cellStyle name="Heading 4" xfId="7967" builtinId="19" hidden="1" customBuiltin="1"/>
    <cellStyle name="Heading 4" xfId="23339" builtinId="19" hidden="1" customBuiltin="1"/>
    <cellStyle name="Heading 4" xfId="18939" builtinId="19" hidden="1" customBuiltin="1"/>
    <cellStyle name="Heading 4" xfId="1879" builtinId="19" hidden="1" customBuiltin="1"/>
    <cellStyle name="Heading 4" xfId="1913" builtinId="19" hidden="1" customBuiltin="1"/>
    <cellStyle name="Heading 4" xfId="1939" builtinId="19" hidden="1" customBuiltin="1"/>
    <cellStyle name="Heading 4" xfId="1928" builtinId="19" hidden="1" customBuiltin="1"/>
    <cellStyle name="Heading 4" xfId="1868" builtinId="19" hidden="1" customBuiltin="1"/>
    <cellStyle name="Heading 4" xfId="3023" builtinId="19" hidden="1" customBuiltin="1"/>
    <cellStyle name="Heading 4" xfId="3044" builtinId="19" hidden="1" customBuiltin="1"/>
    <cellStyle name="Heading 4" xfId="3067" builtinId="19" hidden="1" customBuiltin="1"/>
    <cellStyle name="Heading 4" xfId="7988" builtinId="19" hidden="1" customBuiltin="1"/>
    <cellStyle name="Heading 4" xfId="8011" builtinId="19" hidden="1" customBuiltin="1"/>
    <cellStyle name="Heading 4" xfId="8034" builtinId="19" hidden="1" customBuiltin="1"/>
    <cellStyle name="Heading 4" xfId="8055" builtinId="19" hidden="1" customBuiltin="1"/>
    <cellStyle name="Heading 4" xfId="8099" builtinId="19" hidden="1" customBuiltin="1"/>
    <cellStyle name="Heading 4" xfId="8564" builtinId="19" hidden="1" customBuiltin="1"/>
    <cellStyle name="Heading 4" xfId="8588" builtinId="19" hidden="1" customBuiltin="1"/>
    <cellStyle name="Heading 4" xfId="8615" builtinId="19" hidden="1" customBuiltin="1"/>
    <cellStyle name="Heading 4" xfId="8639" builtinId="19" hidden="1" customBuiltin="1"/>
    <cellStyle name="Heading 4" xfId="8613" builtinId="19" hidden="1" customBuiltin="1"/>
    <cellStyle name="Heading 4" xfId="8700" builtinId="19" hidden="1" customBuiltin="1"/>
    <cellStyle name="Heading 4" xfId="8764" builtinId="19" hidden="1" customBuiltin="1"/>
    <cellStyle name="Heading 4" xfId="8797" builtinId="19" hidden="1" customBuiltin="1"/>
    <cellStyle name="Heading 4" xfId="8689" builtinId="19" hidden="1" customBuiltin="1"/>
    <cellStyle name="Heading 4" xfId="8745" builtinId="19" hidden="1" customBuiltin="1"/>
    <cellStyle name="Heading 4" xfId="8780" builtinId="19" hidden="1" customBuiltin="1"/>
    <cellStyle name="Heading 4" xfId="8878" builtinId="19" hidden="1" customBuiltin="1"/>
    <cellStyle name="Heading 4" xfId="8903" builtinId="19" hidden="1" customBuiltin="1"/>
    <cellStyle name="Heading 4" xfId="8927" builtinId="19" hidden="1" customBuiltin="1"/>
    <cellStyle name="Heading 4" xfId="8550" builtinId="19" hidden="1" customBuiltin="1"/>
    <cellStyle name="Heading 4" xfId="8972" builtinId="19" hidden="1" customBuiltin="1"/>
    <cellStyle name="Heading 4" xfId="9003" builtinId="19" hidden="1" customBuiltin="1"/>
    <cellStyle name="Heading 4" xfId="9035" builtinId="19" hidden="1" customBuiltin="1"/>
    <cellStyle name="Heading 4" xfId="9067" builtinId="19" hidden="1" customBuiltin="1"/>
    <cellStyle name="Heading 4" xfId="8962" builtinId="19" hidden="1" customBuiltin="1"/>
    <cellStyle name="Heading 4" xfId="9019" builtinId="19" hidden="1" customBuiltin="1"/>
    <cellStyle name="Heading 4" xfId="7119" builtinId="19" hidden="1" customBuiltin="1"/>
    <cellStyle name="Heading 4" xfId="7159" builtinId="19" hidden="1" customBuiltin="1"/>
    <cellStyle name="Heading 4" xfId="7205" builtinId="19" hidden="1" customBuiltin="1"/>
    <cellStyle name="Heading 4" xfId="7239" builtinId="19" hidden="1" customBuiltin="1"/>
    <cellStyle name="Heading 4" xfId="7308" builtinId="19" hidden="1" customBuiltin="1"/>
    <cellStyle name="Heading 4" xfId="7338" builtinId="19" hidden="1" customBuiltin="1"/>
    <cellStyle name="Heading 4" xfId="7191" builtinId="19" hidden="1" customBuiltin="1"/>
    <cellStyle name="Heading 4" xfId="7255" builtinId="19" hidden="1" customBuiltin="1"/>
    <cellStyle name="Heading 4" xfId="7290" builtinId="19" hidden="1" customBuiltin="1"/>
    <cellStyle name="Heading 4" xfId="7395" builtinId="19" hidden="1" customBuiltin="1"/>
    <cellStyle name="Heading 4" xfId="7431" builtinId="19" hidden="1" customBuiltin="1"/>
    <cellStyle name="Heading 4" xfId="7465" builtinId="19" hidden="1" customBuiltin="1"/>
    <cellStyle name="Heading 4" xfId="7514" builtinId="19" hidden="1" customBuiltin="1"/>
    <cellStyle name="Heading 4" xfId="21882" builtinId="19" hidden="1" customBuiltin="1"/>
    <cellStyle name="Heading 4" xfId="21919" builtinId="19" hidden="1" customBuiltin="1"/>
    <cellStyle name="Heading 4" xfId="27525" builtinId="19" hidden="1" customBuiltin="1"/>
    <cellStyle name="Heading 4" xfId="19185" builtinId="19" hidden="1" customBuiltin="1"/>
    <cellStyle name="Heading 4" xfId="25106" builtinId="19" hidden="1" customBuiltin="1"/>
    <cellStyle name="Heading 4" xfId="13936" builtinId="19" hidden="1" customBuiltin="1"/>
    <cellStyle name="Heading 4" xfId="15591" builtinId="19" hidden="1" customBuiltin="1"/>
    <cellStyle name="Heading 4" xfId="23383" builtinId="19" hidden="1" customBuiltin="1"/>
    <cellStyle name="Heading 4" xfId="20640" builtinId="19" hidden="1" customBuiltin="1"/>
    <cellStyle name="Heading 4" xfId="16865" builtinId="19" hidden="1" customBuiltin="1"/>
    <cellStyle name="Heading 4" xfId="17811" builtinId="19" hidden="1" customBuiltin="1"/>
    <cellStyle name="Heading 4" xfId="4204" builtinId="19" hidden="1" customBuiltin="1"/>
    <cellStyle name="Heading 4" xfId="14644" builtinId="19" hidden="1" customBuiltin="1"/>
    <cellStyle name="Heading 4" xfId="9379" builtinId="19" hidden="1" customBuiltin="1"/>
    <cellStyle name="Heading 4" xfId="9304" builtinId="19" hidden="1" customBuiltin="1"/>
    <cellStyle name="Heading 4" xfId="9336" builtinId="19" hidden="1" customBuiltin="1"/>
    <cellStyle name="Heading 4" xfId="9425" builtinId="19" hidden="1" customBuiltin="1"/>
    <cellStyle name="Heading 4" xfId="9449" builtinId="19" hidden="1" customBuiltin="1"/>
    <cellStyle name="Heading 4" xfId="9474" builtinId="19" hidden="1" customBuiltin="1"/>
    <cellStyle name="Heading 4" xfId="9497" builtinId="19" hidden="1" customBuiltin="1"/>
    <cellStyle name="Heading 4" xfId="8469" builtinId="19" hidden="1" customBuiltin="1"/>
    <cellStyle name="Heading 4" xfId="8199" builtinId="19" hidden="1" customBuiltin="1"/>
    <cellStyle name="Heading 4" xfId="8351" builtinId="19" hidden="1" customBuiltin="1"/>
    <cellStyle name="Heading 4" xfId="8430" builtinId="19" hidden="1" customBuiltin="1"/>
    <cellStyle name="Heading 4" xfId="8386" builtinId="19" hidden="1" customBuiltin="1"/>
    <cellStyle name="Heading 4" xfId="8166" builtinId="19" hidden="1" customBuiltin="1"/>
    <cellStyle name="Heading 4" xfId="9686" builtinId="19" hidden="1" customBuiltin="1"/>
    <cellStyle name="Heading 4" xfId="9709" builtinId="19" hidden="1" customBuiltin="1"/>
    <cellStyle name="Heading 4" xfId="9730" builtinId="19" hidden="1" customBuiltin="1"/>
    <cellStyle name="Heading 4" xfId="9751" builtinId="19" hidden="1" customBuiltin="1"/>
    <cellStyle name="Heading 4" xfId="9707" builtinId="19" hidden="1" customBuiltin="1"/>
    <cellStyle name="Heading 4" xfId="9814" builtinId="19" hidden="1" customBuiltin="1"/>
    <cellStyle name="Heading 4" xfId="9880" builtinId="19" hidden="1" customBuiltin="1"/>
    <cellStyle name="Heading 4" xfId="9911" builtinId="19" hidden="1" customBuiltin="1"/>
    <cellStyle name="Heading 4" xfId="9773" builtinId="19" hidden="1" customBuiltin="1"/>
    <cellStyle name="Heading 4" xfId="9830" builtinId="19" hidden="1" customBuiltin="1"/>
    <cellStyle name="Heading 4" xfId="9962" builtinId="19" hidden="1" customBuiltin="1"/>
    <cellStyle name="Heading 4" xfId="9987" builtinId="19" hidden="1" customBuiltin="1"/>
    <cellStyle name="Heading 4" xfId="10011" builtinId="19" hidden="1" customBuiltin="1"/>
    <cellStyle name="Heading 4" xfId="9651" builtinId="19" hidden="1" customBuiltin="1"/>
    <cellStyle name="Heading 4" xfId="10054" builtinId="19" hidden="1" customBuiltin="1"/>
    <cellStyle name="Heading 4" xfId="10082" builtinId="19" hidden="1" customBuiltin="1"/>
    <cellStyle name="Heading 4" xfId="10113" builtinId="19" hidden="1" customBuiltin="1"/>
    <cellStyle name="Heading 4" xfId="10143" builtinId="19" hidden="1" customBuiltin="1"/>
    <cellStyle name="Heading 4" xfId="10170" builtinId="19" hidden="1" customBuiltin="1"/>
    <cellStyle name="Heading 4" xfId="10046" builtinId="19" hidden="1" customBuiltin="1"/>
    <cellStyle name="Heading 4" xfId="10129" builtinId="19" hidden="1" customBuiltin="1"/>
    <cellStyle name="Heading 4" xfId="10217" builtinId="19" hidden="1" customBuiltin="1"/>
    <cellStyle name="Heading 4" xfId="10240" builtinId="19" hidden="1" customBuiltin="1"/>
    <cellStyle name="Heading 4" xfId="10292" builtinId="19" hidden="1" customBuiltin="1"/>
    <cellStyle name="Heading 4" xfId="10331" builtinId="19" hidden="1" customBuiltin="1"/>
    <cellStyle name="Heading 4" xfId="10392" builtinId="19" hidden="1" customBuiltin="1"/>
    <cellStyle name="Heading 4" xfId="10423" builtinId="19" hidden="1" customBuiltin="1"/>
    <cellStyle name="Heading 4" xfId="10322" builtinId="19" hidden="1" customBuiltin="1"/>
    <cellStyle name="Heading 4" xfId="10376" builtinId="19" hidden="1" customBuiltin="1"/>
    <cellStyle name="Heading 4" xfId="10408" builtinId="19" hidden="1" customBuiltin="1"/>
    <cellStyle name="Heading 4" xfId="10496" builtinId="19" hidden="1" customBuiltin="1"/>
    <cellStyle name="Heading 4" xfId="10520" builtinId="19" hidden="1" customBuiltin="1"/>
    <cellStyle name="Heading 4" xfId="10543" builtinId="19" hidden="1" customBuiltin="1"/>
    <cellStyle name="Heading 4" xfId="10573" builtinId="19" hidden="1" customBuiltin="1"/>
    <cellStyle name="Heading 4" xfId="10671" builtinId="19" hidden="1" customBuiltin="1"/>
    <cellStyle name="Heading 4" xfId="10764" builtinId="19" hidden="1" customBuiltin="1"/>
    <cellStyle name="Heading 4" xfId="4826" builtinId="19" hidden="1" customBuiltin="1"/>
    <cellStyle name="Heading 4" xfId="10835" builtinId="19" hidden="1" customBuiltin="1"/>
    <cellStyle name="Heading 4" xfId="5599" builtinId="19" hidden="1" customBuiltin="1"/>
    <cellStyle name="Heading 4" xfId="6306" builtinId="19" hidden="1" customBuiltin="1"/>
    <cellStyle name="Heading 4" xfId="7807" builtinId="19" hidden="1" customBuiltin="1"/>
    <cellStyle name="Heading 4" xfId="7816" builtinId="19" hidden="1" customBuiltin="1"/>
    <cellStyle name="Heading 4" xfId="7578" builtinId="19" hidden="1" customBuiltin="1"/>
    <cellStyle name="Heading 4" xfId="4720" builtinId="19" hidden="1" customBuiltin="1"/>
    <cellStyle name="Heading 4" xfId="4840" builtinId="19" hidden="1" customBuiltin="1"/>
    <cellStyle name="Heading 4" xfId="5820" builtinId="19" hidden="1" customBuiltin="1"/>
    <cellStyle name="Heading 4" xfId="5016" builtinId="19" hidden="1" customBuiltin="1"/>
    <cellStyle name="Heading 4" xfId="7742" builtinId="19" hidden="1" customBuiltin="1"/>
    <cellStyle name="Heading 4" xfId="7502" builtinId="19" hidden="1" customBuiltin="1"/>
    <cellStyle name="Heading 4" xfId="4085" builtinId="19" hidden="1" customBuiltin="1"/>
    <cellStyle name="Heading 4" xfId="4408" builtinId="19" hidden="1" customBuiltin="1"/>
    <cellStyle name="Heading 4" xfId="4821" builtinId="19" hidden="1" customBuiltin="1"/>
    <cellStyle name="Heading 4" xfId="4829" builtinId="19" hidden="1" customBuiltin="1"/>
    <cellStyle name="Heading 4" xfId="10615" builtinId="19" hidden="1" customBuiltin="1"/>
    <cellStyle name="Heading 4" xfId="4543" builtinId="19" hidden="1" customBuiltin="1"/>
    <cellStyle name="Heading 4" xfId="5946" builtinId="19" hidden="1" customBuiltin="1"/>
    <cellStyle name="Heading 4" xfId="7712" builtinId="19" hidden="1" customBuiltin="1"/>
    <cellStyle name="Heading 4" xfId="8231" builtinId="19" hidden="1" customBuiltin="1"/>
    <cellStyle name="Heading 4" xfId="5699" builtinId="19" hidden="1" customBuiltin="1"/>
    <cellStyle name="Heading 4" xfId="7572" builtinId="19" hidden="1" customBuiltin="1"/>
    <cellStyle name="Heading 4" xfId="7800" builtinId="19" hidden="1" customBuiltin="1"/>
    <cellStyle name="Heading 4" xfId="8398" builtinId="19" hidden="1" customBuiltin="1"/>
    <cellStyle name="Heading 4" xfId="4494" builtinId="19" hidden="1" customBuiltin="1"/>
    <cellStyle name="Heading 4" xfId="8513" builtinId="19" hidden="1" customBuiltin="1"/>
    <cellStyle name="Heading 4" xfId="4121" builtinId="19" hidden="1" customBuiltin="1"/>
    <cellStyle name="Heading 4" xfId="5405" builtinId="19" hidden="1" customBuiltin="1"/>
    <cellStyle name="Heading 4" xfId="5008" builtinId="19" hidden="1" customBuiltin="1"/>
    <cellStyle name="Heading 4" xfId="6079" builtinId="19" hidden="1" customBuiltin="1"/>
    <cellStyle name="Heading 4" xfId="22194" builtinId="19" hidden="1" customBuiltin="1"/>
    <cellStyle name="Heading 4" xfId="26466" builtinId="19" hidden="1" customBuiltin="1"/>
    <cellStyle name="Heading 4" xfId="26491" builtinId="19" hidden="1" customBuiltin="1"/>
    <cellStyle name="Heading 4" xfId="26670" builtinId="19" hidden="1" customBuiltin="1"/>
    <cellStyle name="Heading 4" xfId="26691" builtinId="19" hidden="1" customBuiltin="1"/>
    <cellStyle name="Heading 4" xfId="26714" builtinId="19" hidden="1" customBuiltin="1"/>
    <cellStyle name="Heading 4" xfId="26757" builtinId="19" hidden="1" customBuiltin="1"/>
    <cellStyle name="Heading 4" xfId="26712" builtinId="19" hidden="1" customBuiltin="1"/>
    <cellStyle name="Heading 4" xfId="26790" builtinId="19" hidden="1" customBuiltin="1"/>
    <cellStyle name="Heading 4" xfId="4730" builtinId="19" hidden="1" customBuiltin="1"/>
    <cellStyle name="Heading 4" xfId="5479" builtinId="19" hidden="1" customBuiltin="1"/>
    <cellStyle name="Heading 4" xfId="8410" builtinId="19" hidden="1" customBuiltin="1"/>
    <cellStyle name="Heading 4" xfId="10208" builtinId="19" hidden="1" customBuiltin="1"/>
    <cellStyle name="Heading 4" xfId="4938" builtinId="19" hidden="1" customBuiltin="1"/>
    <cellStyle name="Heading 4" xfId="5765" builtinId="19" hidden="1" customBuiltin="1"/>
    <cellStyle name="Heading 4" xfId="9979" builtinId="19" hidden="1" customBuiltin="1"/>
    <cellStyle name="Heading 4" xfId="11009" builtinId="19" hidden="1" customBuiltin="1"/>
    <cellStyle name="Heading 4" xfId="11034" builtinId="19" hidden="1" customBuiltin="1"/>
    <cellStyle name="Heading 4" xfId="11092" builtinId="19" hidden="1" customBuiltin="1"/>
    <cellStyle name="Heading 4" xfId="11119" builtinId="19" hidden="1" customBuiltin="1"/>
    <cellStyle name="Heading 4" xfId="11062" builtinId="19" hidden="1" customBuiltin="1"/>
    <cellStyle name="Heading 4" xfId="11195" builtinId="19" hidden="1" customBuiltin="1"/>
    <cellStyle name="Heading 4" xfId="11229" builtinId="19" hidden="1" customBuiltin="1"/>
    <cellStyle name="Heading 4" xfId="11297" builtinId="19" hidden="1" customBuiltin="1"/>
    <cellStyle name="Heading 4" xfId="11148" builtinId="19" hidden="1" customBuiltin="1"/>
    <cellStyle name="Heading 4" xfId="11211" builtinId="19" hidden="1" customBuiltin="1"/>
    <cellStyle name="Heading 4" xfId="11245" builtinId="19" hidden="1" customBuiltin="1"/>
    <cellStyle name="Heading 4" xfId="11349" builtinId="19" hidden="1" customBuiltin="1"/>
    <cellStyle name="Heading 4" xfId="11380" builtinId="19" hidden="1" customBuiltin="1"/>
    <cellStyle name="Heading 4" xfId="11406" builtinId="19" hidden="1" customBuiltin="1"/>
    <cellStyle name="Heading 4" xfId="10991" builtinId="19" hidden="1" customBuiltin="1"/>
    <cellStyle name="Heading 4" xfId="11460" builtinId="19" hidden="1" customBuiltin="1"/>
    <cellStyle name="Heading 4" xfId="11491" builtinId="19" hidden="1" customBuiltin="1"/>
    <cellStyle name="Heading 4" xfId="11523" builtinId="19" hidden="1" customBuiltin="1"/>
    <cellStyle name="Heading 4" xfId="11584" builtinId="19" hidden="1" customBuiltin="1"/>
    <cellStyle name="Heading 4" xfId="11448" builtinId="19" hidden="1" customBuiltin="1"/>
    <cellStyle name="Heading 4" xfId="25606" builtinId="19" hidden="1" customBuiltin="1"/>
    <cellStyle name="Heading 4" xfId="26736" builtinId="19" hidden="1" customBuiltin="1"/>
    <cellStyle name="Heading 4" xfId="25802" builtinId="19" hidden="1" customBuiltin="1"/>
    <cellStyle name="Heading 4" xfId="15015" builtinId="19" hidden="1" customBuiltin="1"/>
    <cellStyle name="Heading 4" xfId="5795" builtinId="19" hidden="1" customBuiltin="1"/>
    <cellStyle name="Heading 4" xfId="4930" builtinId="19" hidden="1" customBuiltin="1"/>
    <cellStyle name="Heading 4" xfId="5442" builtinId="19" hidden="1" customBuiltin="1"/>
    <cellStyle name="Heading 4" xfId="4880" builtinId="19" hidden="1" customBuiltin="1"/>
    <cellStyle name="Heading 4" xfId="3891" builtinId="19" hidden="1" customBuiltin="1"/>
    <cellStyle name="Heading 4" xfId="5101" builtinId="19" hidden="1" customBuiltin="1"/>
    <cellStyle name="Heading 4" xfId="4998" builtinId="19" hidden="1" customBuiltin="1"/>
    <cellStyle name="Heading 4" xfId="4939" builtinId="19" hidden="1" customBuiltin="1"/>
    <cellStyle name="Heading 4" xfId="4485" builtinId="19" hidden="1" customBuiltin="1"/>
    <cellStyle name="Heading 4" xfId="9665" builtinId="19" hidden="1" customBuiltin="1"/>
    <cellStyle name="Heading 4" xfId="9848" builtinId="19" hidden="1" customBuiltin="1"/>
    <cellStyle name="Heading 4" xfId="8665" builtinId="19" hidden="1" customBuiltin="1"/>
    <cellStyle name="Heading 4" xfId="14547" builtinId="19" hidden="1" customBuiltin="1"/>
    <cellStyle name="Heading 4" xfId="7049" builtinId="19" hidden="1" customBuiltin="1"/>
    <cellStyle name="Heading 4" xfId="19285" builtinId="19" hidden="1" customBuiltin="1"/>
    <cellStyle name="Heading 4" xfId="18068" builtinId="19" hidden="1" customBuiltin="1"/>
    <cellStyle name="Heading 4" xfId="9784" builtinId="19" hidden="1" customBuiltin="1"/>
    <cellStyle name="Heading 4" xfId="9864" builtinId="19" hidden="1" customBuiltin="1"/>
    <cellStyle name="Heading 4" xfId="23993" builtinId="19" hidden="1" customBuiltin="1"/>
    <cellStyle name="Heading 4" xfId="16896" builtinId="19" hidden="1" customBuiltin="1"/>
    <cellStyle name="Heading 4" xfId="27566" builtinId="19" hidden="1" customBuiltin="1"/>
    <cellStyle name="Heading 4" xfId="5275" builtinId="19" hidden="1" customBuiltin="1"/>
    <cellStyle name="Heading 4" xfId="17066" builtinId="19" hidden="1" customBuiltin="1"/>
    <cellStyle name="Heading 4" xfId="11853" builtinId="19" hidden="1" customBuiltin="1"/>
    <cellStyle name="Heading 4" xfId="11746" builtinId="19" hidden="1" customBuiltin="1"/>
    <cellStyle name="Heading 4" xfId="11805" builtinId="19" hidden="1" customBuiltin="1"/>
    <cellStyle name="Heading 4" xfId="11837" builtinId="19" hidden="1" customBuiltin="1"/>
    <cellStyle name="Heading 4" xfId="11925" builtinId="19" hidden="1" customBuiltin="1"/>
    <cellStyle name="Heading 4" xfId="11955" builtinId="19" hidden="1" customBuiltin="1"/>
    <cellStyle name="Heading 4" xfId="11985" builtinId="19" hidden="1" customBuiltin="1"/>
    <cellStyle name="Heading 4" xfId="10934" builtinId="19" hidden="1" customBuiltin="1"/>
    <cellStyle name="Heading 4" xfId="7501" builtinId="19" hidden="1" customBuiltin="1"/>
    <cellStyle name="Heading 4" xfId="10880" builtinId="19" hidden="1" customBuiltin="1"/>
    <cellStyle name="Heading 4" xfId="10913" builtinId="19" hidden="1" customBuiltin="1"/>
    <cellStyle name="Heading 4" xfId="10896" builtinId="19" hidden="1" customBuiltin="1"/>
    <cellStyle name="Heading 4" xfId="6129" builtinId="19" hidden="1" customBuiltin="1"/>
    <cellStyle name="Heading 4" xfId="12164" builtinId="19" hidden="1" customBuiltin="1"/>
    <cellStyle name="Heading 4" xfId="12185" builtinId="19" hidden="1" customBuiltin="1"/>
    <cellStyle name="Heading 4" xfId="12208" builtinId="19" hidden="1" customBuiltin="1"/>
    <cellStyle name="Heading 4" xfId="12229" builtinId="19" hidden="1" customBuiltin="1"/>
    <cellStyle name="Heading 4" xfId="12250" builtinId="19" hidden="1" customBuiltin="1"/>
    <cellStyle name="Heading 4" xfId="12206" builtinId="19" hidden="1" customBuiltin="1"/>
    <cellStyle name="Heading 4" xfId="12317" builtinId="19" hidden="1" customBuiltin="1"/>
    <cellStyle name="Heading 4" xfId="12352" builtinId="19" hidden="1" customBuiltin="1"/>
    <cellStyle name="Heading 4" xfId="12383" builtinId="19" hidden="1" customBuiltin="1"/>
    <cellStyle name="Heading 4" xfId="12415" builtinId="19" hidden="1" customBuiltin="1"/>
    <cellStyle name="Heading 4" xfId="12272" builtinId="19" hidden="1" customBuiltin="1"/>
    <cellStyle name="Heading 4" xfId="12368" builtinId="19" hidden="1" customBuiltin="1"/>
    <cellStyle name="Heading 4" xfId="12495" builtinId="19" hidden="1" customBuiltin="1"/>
    <cellStyle name="Heading 4" xfId="12522" builtinId="19" hidden="1" customBuiltin="1"/>
    <cellStyle name="Heading 4" xfId="12150" builtinId="19" hidden="1" customBuiltin="1"/>
    <cellStyle name="Heading 4" xfId="12570" builtinId="19" hidden="1" customBuiltin="1"/>
    <cellStyle name="Heading 4" xfId="12631" builtinId="19" hidden="1" customBuiltin="1"/>
    <cellStyle name="Heading 4" xfId="12662" builtinId="19" hidden="1" customBuiltin="1"/>
    <cellStyle name="Heading 4" xfId="12689" builtinId="19" hidden="1" customBuiltin="1"/>
    <cellStyle name="Heading 4" xfId="12559" builtinId="19" hidden="1" customBuiltin="1"/>
    <cellStyle name="Heading 4" xfId="12616" builtinId="19" hidden="1" customBuiltin="1"/>
    <cellStyle name="Heading 4" xfId="12647" builtinId="19" hidden="1" customBuiltin="1"/>
    <cellStyle name="Heading 4" xfId="12763" builtinId="19" hidden="1" customBuiltin="1"/>
    <cellStyle name="Heading 4" xfId="12793" builtinId="19" hidden="1" customBuiltin="1"/>
    <cellStyle name="Heading 4" xfId="12824" builtinId="19" hidden="1" customBuiltin="1"/>
    <cellStyle name="Heading 4" xfId="12893" builtinId="19" hidden="1" customBuiltin="1"/>
    <cellStyle name="Heading 4" xfId="12924" builtinId="19" hidden="1" customBuiltin="1"/>
    <cellStyle name="Heading 4" xfId="12981" builtinId="19" hidden="1" customBuiltin="1"/>
    <cellStyle name="Heading 4" xfId="12852" builtinId="19" hidden="1" customBuiltin="1"/>
    <cellStyle name="Heading 4" xfId="12940" builtinId="19" hidden="1" customBuiltin="1"/>
    <cellStyle name="Heading 4" xfId="13028" builtinId="19" hidden="1" customBuiltin="1"/>
    <cellStyle name="Heading 4" xfId="13053" builtinId="19" hidden="1" customBuiltin="1"/>
    <cellStyle name="Heading 4" xfId="13080" builtinId="19" hidden="1" customBuiltin="1"/>
    <cellStyle name="Heading 4" xfId="13104" builtinId="19" hidden="1" customBuiltin="1"/>
    <cellStyle name="Heading 4" xfId="5519" builtinId="19" hidden="1" customBuiltin="1"/>
    <cellStyle name="Heading 4" xfId="5898" builtinId="19" hidden="1" customBuiltin="1"/>
    <cellStyle name="Heading 4" xfId="10648" builtinId="19" hidden="1" customBuiltin="1"/>
    <cellStyle name="Heading 4" xfId="4914" builtinId="19" hidden="1" customBuiltin="1"/>
    <cellStyle name="Heading 4" xfId="7511" builtinId="19" hidden="1" customBuiltin="1"/>
    <cellStyle name="Heading 4" xfId="11379" builtinId="19" hidden="1" customBuiltin="1"/>
    <cellStyle name="Heading 4" xfId="5236" builtinId="19" hidden="1" customBuiltin="1"/>
    <cellStyle name="Heading 4" xfId="6326" builtinId="19" hidden="1" customBuiltin="1"/>
    <cellStyle name="Heading 4" xfId="11082" builtinId="19" hidden="1" customBuiltin="1"/>
    <cellStyle name="Heading 4" xfId="5687" builtinId="19" hidden="1" customBuiltin="1"/>
    <cellStyle name="Heading 4" xfId="10766" builtinId="19" hidden="1" customBuiltin="1"/>
    <cellStyle name="Heading 4" xfId="11943" builtinId="19" hidden="1" customBuiltin="1"/>
    <cellStyle name="Heading 4" xfId="11132" builtinId="19" hidden="1" customBuiltin="1"/>
    <cellStyle name="Heading 4" xfId="12857" builtinId="19" hidden="1" customBuiltin="1"/>
    <cellStyle name="Heading 4" xfId="4867" builtinId="19" hidden="1" customBuiltin="1"/>
    <cellStyle name="Heading 4" xfId="12506" builtinId="19" hidden="1" customBuiltin="1"/>
    <cellStyle name="Heading 4" xfId="10780" builtinId="19" hidden="1" customBuiltin="1"/>
    <cellStyle name="Heading 4" xfId="8458" builtinId="19" hidden="1" customBuiltin="1"/>
    <cellStyle name="Heading 4" xfId="13165" builtinId="19" hidden="1" customBuiltin="1"/>
    <cellStyle name="Heading 4" xfId="13202" builtinId="19" hidden="1" customBuiltin="1"/>
    <cellStyle name="Heading 4" xfId="13237" builtinId="19" hidden="1" customBuiltin="1"/>
    <cellStyle name="Heading 4" xfId="4911" builtinId="19" hidden="1" customBuiltin="1"/>
    <cellStyle name="Heading 4" xfId="13300" builtinId="19" hidden="1" customBuiltin="1"/>
    <cellStyle name="Heading 4" xfId="13333" builtinId="19" hidden="1" customBuiltin="1"/>
    <cellStyle name="Heading 4" xfId="13367" builtinId="19" hidden="1" customBuiltin="1"/>
    <cellStyle name="Heading 4" xfId="13401" builtinId="19" hidden="1" customBuiltin="1"/>
    <cellStyle name="Heading 4" xfId="13431" builtinId="19" hidden="1" customBuiltin="1"/>
    <cellStyle name="Heading 4" xfId="13287" builtinId="19" hidden="1" customBuiltin="1"/>
    <cellStyle name="Heading 4" xfId="13349" builtinId="19" hidden="1" customBuiltin="1"/>
    <cellStyle name="Heading 4" xfId="13383" builtinId="19" hidden="1" customBuiltin="1"/>
    <cellStyle name="Heading 4" xfId="13487" builtinId="19" hidden="1" customBuiltin="1"/>
    <cellStyle name="Heading 4" xfId="13523" builtinId="19" hidden="1" customBuiltin="1"/>
    <cellStyle name="Heading 4" xfId="13557" builtinId="19" hidden="1" customBuiltin="1"/>
    <cellStyle name="Heading 4" xfId="13597" builtinId="19" hidden="1" customBuiltin="1"/>
    <cellStyle name="Heading 4" xfId="13642" builtinId="19" hidden="1" customBuiltin="1"/>
    <cellStyle name="Heading 4" xfId="13675" builtinId="19" hidden="1" customBuiltin="1"/>
    <cellStyle name="Heading 4" xfId="13709" builtinId="19" hidden="1" customBuiltin="1"/>
    <cellStyle name="Heading 4" xfId="13743" builtinId="19" hidden="1" customBuiltin="1"/>
    <cellStyle name="Heading 4" xfId="10098" builtinId="19" hidden="1" customBuiltin="1"/>
    <cellStyle name="Heading 4" xfId="26818" builtinId="19" hidden="1" customBuiltin="1"/>
    <cellStyle name="Heading 4" xfId="26852" builtinId="19" hidden="1" customBuiltin="1"/>
    <cellStyle name="Heading 4" xfId="26883" builtinId="19" hidden="1" customBuiltin="1"/>
    <cellStyle name="Heading 4" xfId="26914" builtinId="19" hidden="1" customBuiltin="1"/>
    <cellStyle name="Heading 4" xfId="26779" builtinId="19" hidden="1" customBuiltin="1"/>
    <cellStyle name="Heading 4" xfId="26868" builtinId="19" hidden="1" customBuiltin="1"/>
    <cellStyle name="Heading 4" xfId="26959" builtinId="19" hidden="1" customBuiltin="1"/>
    <cellStyle name="Heading 4" xfId="26982" builtinId="19" hidden="1" customBuiltin="1"/>
    <cellStyle name="Heading 4" xfId="14372" builtinId="19" hidden="1" customBuiltin="1"/>
    <cellStyle name="Heading 4" xfId="14393" builtinId="19" hidden="1" customBuiltin="1"/>
    <cellStyle name="Heading 4" xfId="14435" builtinId="19" hidden="1" customBuiltin="1"/>
    <cellStyle name="Heading 4" xfId="14836" builtinId="19" hidden="1" customBuiltin="1"/>
    <cellStyle name="Heading 4" xfId="14860" builtinId="19" hidden="1" customBuiltin="1"/>
    <cellStyle name="Heading 4" xfId="14887" builtinId="19" hidden="1" customBuiltin="1"/>
    <cellStyle name="Heading 4" xfId="14911" builtinId="19" hidden="1" customBuiltin="1"/>
    <cellStyle name="Heading 4" xfId="14935" builtinId="19" hidden="1" customBuiltin="1"/>
    <cellStyle name="Heading 4" xfId="14885" builtinId="19" hidden="1" customBuiltin="1"/>
    <cellStyle name="Heading 4" xfId="14999" builtinId="19" hidden="1" customBuiltin="1"/>
    <cellStyle name="Heading 4" xfId="15033" builtinId="19" hidden="1" customBuiltin="1"/>
    <cellStyle name="Heading 4" xfId="15098" builtinId="19" hidden="1" customBuiltin="1"/>
    <cellStyle name="Heading 4" xfId="14958" builtinId="19" hidden="1" customBuiltin="1"/>
    <cellStyle name="Heading 4" xfId="15049" builtinId="19" hidden="1" customBuiltin="1"/>
    <cellStyle name="Heading 4" xfId="15146" builtinId="19" hidden="1" customBuiltin="1"/>
    <cellStyle name="Heading 4" xfId="15171" builtinId="19" hidden="1" customBuiltin="1"/>
    <cellStyle name="Heading 4" xfId="15194" builtinId="19" hidden="1" customBuiltin="1"/>
    <cellStyle name="Heading 4" xfId="14821" builtinId="19" hidden="1" customBuiltin="1"/>
    <cellStyle name="Heading 4" xfId="15238" builtinId="19" hidden="1" customBuiltin="1"/>
    <cellStyle name="Heading 4" xfId="15266" builtinId="19" hidden="1" customBuiltin="1"/>
    <cellStyle name="Heading 4" xfId="15297" builtinId="19" hidden="1" customBuiltin="1"/>
    <cellStyle name="Heading 4" xfId="15329" builtinId="19" hidden="1" customBuiltin="1"/>
    <cellStyle name="Heading 4" xfId="15356" builtinId="19" hidden="1" customBuiltin="1"/>
    <cellStyle name="Heading 4" xfId="15229" builtinId="19" hidden="1" customBuiltin="1"/>
    <cellStyle name="Heading 4" xfId="15313" builtinId="19" hidden="1" customBuiltin="1"/>
    <cellStyle name="Heading 4" xfId="15401" builtinId="19" hidden="1" customBuiltin="1"/>
    <cellStyle name="Heading 4" xfId="26567" builtinId="19" hidden="1" customBuiltin="1"/>
    <cellStyle name="Heading 4" xfId="26834" builtinId="19" hidden="1" customBuiltin="1"/>
    <cellStyle name="Heading 4" xfId="26059" builtinId="19" hidden="1" customBuiltin="1"/>
    <cellStyle name="Heading 4" xfId="4297" builtinId="19" hidden="1" customBuiltin="1"/>
    <cellStyle name="Heading 4" xfId="13629" builtinId="19" hidden="1" customBuiltin="1"/>
    <cellStyle name="Heading 4" xfId="13691" builtinId="19" hidden="1" customBuiltin="1"/>
    <cellStyle name="Heading 4" xfId="13725" builtinId="19" hidden="1" customBuiltin="1"/>
    <cellStyle name="Heading 4" xfId="13829" builtinId="19" hidden="1" customBuiltin="1"/>
    <cellStyle name="Heading 4" xfId="13865" builtinId="19" hidden="1" customBuiltin="1"/>
    <cellStyle name="Heading 4" xfId="13899" builtinId="19" hidden="1" customBuiltin="1"/>
    <cellStyle name="Heading 4" xfId="13947" builtinId="19" hidden="1" customBuiltin="1"/>
    <cellStyle name="Heading 4" xfId="14307" builtinId="19" hidden="1" customBuiltin="1"/>
    <cellStyle name="Heading 4" xfId="14328" builtinId="19" hidden="1" customBuiltin="1"/>
    <cellStyle name="Heading 4" xfId="12286" builtinId="19" hidden="1" customBuiltin="1"/>
    <cellStyle name="Heading 4" xfId="12467" builtinId="19" hidden="1" customBuiltin="1"/>
    <cellStyle name="Heading 4" xfId="1228" builtinId="19" hidden="1" customBuiltin="1"/>
    <cellStyle name="Heading 4" xfId="10360" builtinId="19" hidden="1" customBuiltin="1"/>
    <cellStyle name="Heading 4" xfId="7274" builtinId="19" hidden="1" customBuiltin="1"/>
    <cellStyle name="Heading 4" xfId="22636" builtinId="19" hidden="1" customBuiltin="1"/>
    <cellStyle name="Heading 4" xfId="20335" builtinId="19" hidden="1" customBuiltin="1"/>
    <cellStyle name="Heading 4" xfId="12333" builtinId="19" hidden="1" customBuiltin="1"/>
    <cellStyle name="Heading 4" xfId="12600" builtinId="19" hidden="1" customBuiltin="1"/>
    <cellStyle name="Heading 4" xfId="11065" builtinId="19" hidden="1" customBuiltin="1"/>
    <cellStyle name="Heading 4" xfId="10450" builtinId="19" hidden="1" customBuiltin="1"/>
    <cellStyle name="Heading 4" xfId="24412" builtinId="19" hidden="1" customBuiltin="1"/>
    <cellStyle name="Heading 4" xfId="22703" builtinId="19" hidden="1" customBuiltin="1"/>
    <cellStyle name="Heading 4" xfId="21603" builtinId="19" hidden="1" customBuiltin="1"/>
    <cellStyle name="Heading 4" xfId="15560" builtinId="19" hidden="1" customBuiltin="1"/>
    <cellStyle name="Heading 4" xfId="15678" builtinId="19" hidden="1" customBuiltin="1"/>
    <cellStyle name="Heading 4" xfId="15701" builtinId="19" hidden="1" customBuiltin="1"/>
    <cellStyle name="Heading 4" xfId="15725" builtinId="19" hidden="1" customBuiltin="1"/>
    <cellStyle name="Heading 4" xfId="15748" builtinId="19" hidden="1" customBuiltin="1"/>
    <cellStyle name="Heading 4" xfId="14744" builtinId="19" hidden="1" customBuiltin="1"/>
    <cellStyle name="Heading 4" xfId="14514" builtinId="19" hidden="1" customBuiltin="1"/>
    <cellStyle name="Heading 4" xfId="14712" builtinId="19" hidden="1" customBuiltin="1"/>
    <cellStyle name="Heading 4" xfId="14678" builtinId="19" hidden="1" customBuiltin="1"/>
    <cellStyle name="Heading 4" xfId="14489" builtinId="19" hidden="1" customBuiltin="1"/>
    <cellStyle name="Heading 4" xfId="15907" builtinId="19" hidden="1" customBuiltin="1"/>
    <cellStyle name="Heading 4" xfId="15928" builtinId="19" hidden="1" customBuiltin="1"/>
    <cellStyle name="Heading 4" xfId="15951" builtinId="19" hidden="1" customBuiltin="1"/>
    <cellStyle name="Heading 4" xfId="15993" builtinId="19" hidden="1" customBuiltin="1"/>
    <cellStyle name="Heading 4" xfId="15949" builtinId="19" hidden="1" customBuiltin="1"/>
    <cellStyle name="Heading 4" xfId="16025" builtinId="19" hidden="1" customBuiltin="1"/>
    <cellStyle name="Heading 4" xfId="16055" builtinId="19" hidden="1" customBuiltin="1"/>
    <cellStyle name="Heading 4" xfId="16090" builtinId="19" hidden="1" customBuiltin="1"/>
    <cellStyle name="Heading 4" xfId="16152" builtinId="19" hidden="1" customBuiltin="1"/>
    <cellStyle name="Heading 4" xfId="16071" builtinId="19" hidden="1" customBuiltin="1"/>
    <cellStyle name="Heading 4" xfId="16106" builtinId="19" hidden="1" customBuiltin="1"/>
    <cellStyle name="Heading 4" xfId="16203" builtinId="19" hidden="1" customBuiltin="1"/>
    <cellStyle name="Heading 4" xfId="16227" builtinId="19" hidden="1" customBuiltin="1"/>
    <cellStyle name="Heading 4" xfId="15895" builtinId="19" hidden="1" customBuiltin="1"/>
    <cellStyle name="Heading 4" xfId="16299" builtinId="19" hidden="1" customBuiltin="1"/>
    <cellStyle name="Heading 4" xfId="16327" builtinId="19" hidden="1" customBuiltin="1"/>
    <cellStyle name="Heading 4" xfId="16358" builtinId="19" hidden="1" customBuiltin="1"/>
    <cellStyle name="Heading 4" xfId="16388" builtinId="19" hidden="1" customBuiltin="1"/>
    <cellStyle name="Heading 4" xfId="16415" builtinId="19" hidden="1" customBuiltin="1"/>
    <cellStyle name="Heading 4" xfId="16290" builtinId="19" hidden="1" customBuiltin="1"/>
    <cellStyle name="Heading 4" xfId="16343" builtinId="19" hidden="1" customBuiltin="1"/>
    <cellStyle name="Heading 4" xfId="16374" builtinId="19" hidden="1" customBuiltin="1"/>
    <cellStyle name="Heading 4" xfId="16459" builtinId="19" hidden="1" customBuiltin="1"/>
    <cellStyle name="Heading 4" xfId="16504" builtinId="19" hidden="1" customBuiltin="1"/>
    <cellStyle name="Heading 4" xfId="16531" builtinId="19" hidden="1" customBuiltin="1"/>
    <cellStyle name="Heading 4" xfId="16569" builtinId="19" hidden="1" customBuiltin="1"/>
    <cellStyle name="Heading 4" xfId="16629" builtinId="19" hidden="1" customBuiltin="1"/>
    <cellStyle name="Heading 4" xfId="16660" builtinId="19" hidden="1" customBuiltin="1"/>
    <cellStyle name="Heading 4" xfId="16560" builtinId="19" hidden="1" customBuiltin="1"/>
    <cellStyle name="Heading 4" xfId="16613" builtinId="19" hidden="1" customBuiltin="1"/>
    <cellStyle name="Heading 4" xfId="16732" builtinId="19" hidden="1" customBuiltin="1"/>
    <cellStyle name="Heading 4" xfId="16755" builtinId="19" hidden="1" customBuiltin="1"/>
    <cellStyle name="Heading 4" xfId="16777" builtinId="19" hidden="1" customBuiltin="1"/>
    <cellStyle name="Heading 4" xfId="16807" builtinId="19" hidden="1" customBuiltin="1"/>
    <cellStyle name="Heading 4" xfId="16888" builtinId="19" hidden="1" customBuiltin="1"/>
    <cellStyle name="Heading 4" xfId="16968" builtinId="19" hidden="1" customBuiltin="1"/>
    <cellStyle name="Heading 4" xfId="5153" builtinId="19" hidden="1" customBuiltin="1"/>
    <cellStyle name="Heading 4" xfId="17021" builtinId="19" hidden="1" customBuiltin="1"/>
    <cellStyle name="Heading 4" xfId="5713" builtinId="19" hidden="1" customBuiltin="1"/>
    <cellStyle name="Heading 4" xfId="5134" builtinId="19" hidden="1" customBuiltin="1"/>
    <cellStyle name="Heading 4" xfId="14184" builtinId="19" hidden="1" customBuiltin="1"/>
    <cellStyle name="Heading 4" xfId="14193" builtinId="19" hidden="1" customBuiltin="1"/>
    <cellStyle name="Heading 4" xfId="13999" builtinId="19" hidden="1" customBuiltin="1"/>
    <cellStyle name="Heading 4" xfId="5932" builtinId="19" hidden="1" customBuiltin="1"/>
    <cellStyle name="Heading 4" xfId="6064" builtinId="19" hidden="1" customBuiltin="1"/>
    <cellStyle name="Heading 4" xfId="6097" builtinId="19" hidden="1" customBuiltin="1"/>
    <cellStyle name="Heading 4" xfId="5043" builtinId="19" hidden="1" customBuiltin="1"/>
    <cellStyle name="Heading 4" xfId="4332" builtinId="19" hidden="1" customBuiltin="1"/>
    <cellStyle name="Heading 4" xfId="6084" builtinId="19" hidden="1" customBuiltin="1"/>
    <cellStyle name="Heading 4" xfId="14124" builtinId="19" hidden="1" customBuiltin="1"/>
    <cellStyle name="Heading 4" xfId="4745" builtinId="19" hidden="1" customBuiltin="1"/>
    <cellStyle name="Heading 4" xfId="5170" builtinId="19" hidden="1" customBuiltin="1"/>
    <cellStyle name="Heading 4" xfId="4658" builtinId="19" hidden="1" customBuiltin="1"/>
    <cellStyle name="Heading 4" xfId="16841" builtinId="19" hidden="1" customBuiltin="1"/>
    <cellStyle name="Heading 4" xfId="4135" builtinId="19" hidden="1" customBuiltin="1"/>
    <cellStyle name="Heading 4" xfId="11028" builtinId="19" hidden="1" customBuiltin="1"/>
    <cellStyle name="Heading 4" xfId="14096" builtinId="19" hidden="1" customBuiltin="1"/>
    <cellStyle name="Heading 4" xfId="14543" builtinId="19" hidden="1" customBuiltin="1"/>
    <cellStyle name="Heading 4" xfId="5340" builtinId="19" hidden="1" customBuiltin="1"/>
    <cellStyle name="Heading 4" xfId="13992" builtinId="19" hidden="1" customBuiltin="1"/>
    <cellStyle name="Heading 4" xfId="14178" builtinId="19" hidden="1" customBuiltin="1"/>
    <cellStyle name="Heading 4" xfId="14685" builtinId="19" hidden="1" customBuiltin="1"/>
    <cellStyle name="Heading 4" xfId="4476" builtinId="19" hidden="1" customBuiltin="1"/>
    <cellStyle name="Heading 4" xfId="14786" builtinId="19" hidden="1" customBuiltin="1"/>
    <cellStyle name="Heading 4" xfId="5639" builtinId="19" hidden="1" customBuiltin="1"/>
    <cellStyle name="Heading 4" xfId="8145" builtinId="19" hidden="1" customBuiltin="1"/>
    <cellStyle name="Heading 4" xfId="8122" builtinId="19" hidden="1" customBuiltin="1"/>
    <cellStyle name="Heading 4" xfId="5086" builtinId="19" hidden="1" customBuiltin="1"/>
    <cellStyle name="Heading 4" xfId="4182" builtinId="19" hidden="1" customBuiltin="1"/>
    <cellStyle name="Heading 4" xfId="7880" builtinId="19" hidden="1" customBuiltin="1"/>
    <cellStyle name="Heading 4" xfId="5891" builtinId="19" hidden="1" customBuiltin="1"/>
    <cellStyle name="Heading 4" xfId="5973" builtinId="19" hidden="1" customBuiltin="1"/>
    <cellStyle name="Heading 4" xfId="12736" builtinId="19" hidden="1" customBuiltin="1"/>
    <cellStyle name="Heading 4" xfId="2465" builtinId="19" hidden="1" customBuiltin="1"/>
    <cellStyle name="Heading 4" xfId="2547" builtinId="19" hidden="1" customBuiltin="1"/>
    <cellStyle name="Heading 4" xfId="2569" builtinId="19" hidden="1" customBuiltin="1"/>
    <cellStyle name="Heading 4" xfId="2590" builtinId="19" hidden="1" customBuiltin="1"/>
    <cellStyle name="Heading 4" xfId="2614" builtinId="19" hidden="1" customBuiltin="1"/>
    <cellStyle name="Heading 4" xfId="2678" builtinId="19" hidden="1" customBuiltin="1"/>
    <cellStyle name="Heading 4" xfId="2709" builtinId="19" hidden="1" customBuiltin="1"/>
    <cellStyle name="Heading 4" xfId="2739" builtinId="19" hidden="1" customBuiltin="1"/>
    <cellStyle name="Heading 4" xfId="10248" builtinId="19" hidden="1" customBuiltin="1"/>
    <cellStyle name="Heading 4" xfId="4909" builtinId="19" hidden="1" customBuiltin="1"/>
    <cellStyle name="Heading 4" xfId="16220" builtinId="19" hidden="1" customBuiltin="1"/>
    <cellStyle name="Heading 4" xfId="17166" builtinId="19" hidden="1" customBuiltin="1"/>
    <cellStyle name="Heading 4" xfId="17191" builtinId="19" hidden="1" customBuiltin="1"/>
    <cellStyle name="Heading 4" xfId="17218" builtinId="19" hidden="1" customBuiltin="1"/>
    <cellStyle name="Heading 4" xfId="17245" builtinId="19" hidden="1" customBuiltin="1"/>
    <cellStyle name="Heading 4" xfId="17270" builtinId="19" hidden="1" customBuiltin="1"/>
    <cellStyle name="Heading 4" xfId="17215" builtinId="19" hidden="1" customBuiltin="1"/>
    <cellStyle name="Heading 4" xfId="17342" builtinId="19" hidden="1" customBuiltin="1"/>
    <cellStyle name="Heading 4" xfId="17376" builtinId="19" hidden="1" customBuiltin="1"/>
    <cellStyle name="Heading 4" xfId="17410" builtinId="19" hidden="1" customBuiltin="1"/>
    <cellStyle name="Heading 4" xfId="17296" builtinId="19" hidden="1" customBuiltin="1"/>
    <cellStyle name="Heading 4" xfId="17358" builtinId="19" hidden="1" customBuiltin="1"/>
    <cellStyle name="Heading 4" xfId="17492" builtinId="19" hidden="1" customBuiltin="1"/>
    <cellStyle name="Heading 4" xfId="17521" builtinId="19" hidden="1" customBuiltin="1"/>
    <cellStyle name="Heading 4" xfId="17546" builtinId="19" hidden="1" customBuiltin="1"/>
    <cellStyle name="Heading 4" xfId="17150" builtinId="19" hidden="1" customBuiltin="1"/>
    <cellStyle name="Heading 4" xfId="17593" builtinId="19" hidden="1" customBuiltin="1"/>
    <cellStyle name="Heading 4" xfId="17623" builtinId="19" hidden="1" customBuiltin="1"/>
    <cellStyle name="Heading 4" xfId="17654" builtinId="19" hidden="1" customBuiltin="1"/>
    <cellStyle name="Heading 4" xfId="17685" builtinId="19" hidden="1" customBuiltin="1"/>
    <cellStyle name="Heading 4" xfId="17714" builtinId="19" hidden="1" customBuiltin="1"/>
    <cellStyle name="Heading 4" xfId="17583" builtinId="19" hidden="1" customBuiltin="1"/>
    <cellStyle name="Heading 4" xfId="17639" builtinId="19" hidden="1" customBuiltin="1"/>
    <cellStyle name="Heading 4" xfId="17760" builtinId="19" hidden="1" customBuiltin="1"/>
    <cellStyle name="Heading 4" xfId="17787" builtinId="19" hidden="1" customBuiltin="1"/>
    <cellStyle name="Heading 4" xfId="8729" builtinId="19" hidden="1" customBuiltin="1"/>
    <cellStyle name="Heading 4" xfId="2651" builtinId="19" hidden="1" customBuiltin="1"/>
    <cellStyle name="Heading 4" xfId="9320" builtinId="19" hidden="1" customBuiltin="1"/>
    <cellStyle name="Heading 4" xfId="20902" builtinId="19" hidden="1" customBuiltin="1"/>
    <cellStyle name="Heading 4" xfId="8" builtinId="19" hidden="1" customBuiltin="1"/>
    <cellStyle name="Heading 4" xfId="4663" builtinId="19" hidden="1" customBuiltin="1"/>
    <cellStyle name="Heading 4" xfId="8247" builtinId="19" hidden="1" customBuiltin="1"/>
    <cellStyle name="Heading 4" xfId="4843" builtinId="19" hidden="1" customBuiltin="1"/>
    <cellStyle name="Heading 4" xfId="5893" builtinId="19" hidden="1" customBuiltin="1"/>
    <cellStyle name="Heading 4" xfId="5716" builtinId="19" hidden="1" customBuiltin="1"/>
    <cellStyle name="Heading 4" xfId="8077" builtinId="19" hidden="1" customBuiltin="1"/>
    <cellStyle name="Heading 4" xfId="4961" builtinId="19" hidden="1" customBuiltin="1"/>
    <cellStyle name="Heading 4" xfId="6366" builtinId="19" hidden="1" customBuiltin="1"/>
    <cellStyle name="Heading 4" xfId="14695" builtinId="19" hidden="1" customBuiltin="1"/>
    <cellStyle name="Heading 4" xfId="15972" builtinId="19" hidden="1" customBuiltin="1"/>
    <cellStyle name="Heading 4" xfId="16015" builtinId="19" hidden="1" customBuiltin="1"/>
    <cellStyle name="Heading 4" xfId="14970" builtinId="19" hidden="1" customBuiltin="1"/>
    <cellStyle name="Heading 4" xfId="12954" builtinId="19" hidden="1" customBuiltin="1"/>
    <cellStyle name="Heading 4" xfId="28421" builtinId="19" hidden="1" customBuiltin="1"/>
    <cellStyle name="Heading 4" xfId="4770" builtinId="19" hidden="1" customBuiltin="1"/>
    <cellStyle name="Heading 4" xfId="22139" builtinId="19" hidden="1" customBuiltin="1"/>
    <cellStyle name="Heading 4" xfId="16121" builtinId="19" hidden="1" customBuiltin="1"/>
    <cellStyle name="Heading 4" xfId="16253" builtinId="19" hidden="1" customBuiltin="1"/>
    <cellStyle name="Heading 4" xfId="3589" builtinId="19" hidden="1" customBuiltin="1"/>
    <cellStyle name="Heading 4" xfId="12909" builtinId="19" hidden="1" customBuiltin="1"/>
    <cellStyle name="Heading 4" xfId="705" builtinId="19" hidden="1" customBuiltin="1"/>
    <cellStyle name="Heading 4" xfId="5074" builtinId="19" hidden="1" customBuiltin="1"/>
    <cellStyle name="Heading 4" xfId="9248" builtinId="19" hidden="1" customBuiltin="1"/>
    <cellStyle name="Heading 4" xfId="18042" builtinId="19" hidden="1" customBuiltin="1"/>
    <cellStyle name="Heading 4" xfId="18092" builtinId="19" hidden="1" customBuiltin="1"/>
    <cellStyle name="Heading 4" xfId="18116" builtinId="19" hidden="1" customBuiltin="1"/>
    <cellStyle name="Heading 4" xfId="17101" builtinId="19" hidden="1" customBuiltin="1"/>
    <cellStyle name="Heading 4" xfId="13935" builtinId="19" hidden="1" customBuiltin="1"/>
    <cellStyle name="Heading 4" xfId="17050" builtinId="19" hidden="1" customBuiltin="1"/>
    <cellStyle name="Heading 4" xfId="17081" builtinId="19" hidden="1" customBuiltin="1"/>
    <cellStyle name="Heading 4" xfId="4195" builtinId="19" hidden="1" customBuiltin="1"/>
    <cellStyle name="Heading 4" xfId="18269" builtinId="19" hidden="1" customBuiltin="1"/>
    <cellStyle name="Heading 4" xfId="18290" builtinId="19" hidden="1" customBuiltin="1"/>
    <cellStyle name="Heading 4" xfId="18313" builtinId="19" hidden="1" customBuiltin="1"/>
    <cellStyle name="Heading 4" xfId="18334" builtinId="19" hidden="1" customBuiltin="1"/>
    <cellStyle name="Heading 4" xfId="18355" builtinId="19" hidden="1" customBuiltin="1"/>
    <cellStyle name="Heading 4" xfId="18311" builtinId="19" hidden="1" customBuiltin="1"/>
    <cellStyle name="Heading 4" xfId="18390" builtinId="19" hidden="1" customBuiltin="1"/>
    <cellStyle name="Heading 4" xfId="18420" builtinId="19" hidden="1" customBuiltin="1"/>
    <cellStyle name="Heading 4" xfId="18454" builtinId="19" hidden="1" customBuiltin="1"/>
    <cellStyle name="Heading 4" xfId="18486" builtinId="19" hidden="1" customBuiltin="1"/>
    <cellStyle name="Heading 4" xfId="18518" builtinId="19" hidden="1" customBuiltin="1"/>
    <cellStyle name="Heading 4" xfId="18436" builtinId="19" hidden="1" customBuiltin="1"/>
    <cellStyle name="Heading 4" xfId="18470" builtinId="19" hidden="1" customBuiltin="1"/>
    <cellStyle name="Heading 4" xfId="18567" builtinId="19" hidden="1" customBuiltin="1"/>
    <cellStyle name="Heading 4" xfId="18593" builtinId="19" hidden="1" customBuiltin="1"/>
    <cellStyle name="Heading 4" xfId="18620" builtinId="19" hidden="1" customBuiltin="1"/>
    <cellStyle name="Heading 4" xfId="18667" builtinId="19" hidden="1" customBuiltin="1"/>
    <cellStyle name="Heading 4" xfId="18728" builtinId="19" hidden="1" customBuiltin="1"/>
    <cellStyle name="Heading 4" xfId="18759" builtinId="19" hidden="1" customBuiltin="1"/>
    <cellStyle name="Heading 4" xfId="18787" builtinId="19" hidden="1" customBuiltin="1"/>
    <cellStyle name="Heading 4" xfId="18657" builtinId="19" hidden="1" customBuiltin="1"/>
    <cellStyle name="Heading 4" xfId="18744" builtinId="19" hidden="1" customBuiltin="1"/>
    <cellStyle name="Heading 4" xfId="18832" builtinId="19" hidden="1" customBuiltin="1"/>
    <cellStyle name="Heading 4" xfId="18859" builtinId="19" hidden="1" customBuiltin="1"/>
    <cellStyle name="Heading 4" xfId="18883" builtinId="19" hidden="1" customBuiltin="1"/>
    <cellStyle name="Heading 4" xfId="18912" builtinId="19" hidden="1" customBuiltin="1"/>
    <cellStyle name="Heading 4" xfId="18950" builtinId="19" hidden="1" customBuiltin="1"/>
    <cellStyle name="Heading 4" xfId="19010" builtinId="19" hidden="1" customBuiltin="1"/>
    <cellStyle name="Heading 4" xfId="19042" builtinId="19" hidden="1" customBuiltin="1"/>
    <cellStyle name="Heading 4" xfId="19070" builtinId="19" hidden="1" customBuiltin="1"/>
    <cellStyle name="Heading 4" xfId="18995" builtinId="19" hidden="1" customBuiltin="1"/>
    <cellStyle name="Heading 4" xfId="19026" builtinId="19" hidden="1" customBuiltin="1"/>
    <cellStyle name="Heading 4" xfId="19115" builtinId="19" hidden="1" customBuiltin="1"/>
    <cellStyle name="Heading 4" xfId="19138" builtinId="19" hidden="1" customBuiltin="1"/>
    <cellStyle name="Heading 4" xfId="19162" builtinId="19" hidden="1" customBuiltin="1"/>
    <cellStyle name="Heading 4" xfId="5901" builtinId="19" hidden="1" customBuiltin="1"/>
    <cellStyle name="Heading 4" xfId="11744" builtinId="19" hidden="1" customBuiltin="1"/>
    <cellStyle name="Heading 4" xfId="4192" builtinId="19" hidden="1" customBuiltin="1"/>
    <cellStyle name="Heading 4" xfId="13945" builtinId="19" hidden="1" customBuiltin="1"/>
    <cellStyle name="Heading 4" xfId="17520" builtinId="19" hidden="1" customBuiltin="1"/>
    <cellStyle name="Heading 4" xfId="11377" builtinId="19" hidden="1" customBuiltin="1"/>
    <cellStyle name="Heading 4" xfId="11678" builtinId="19" hidden="1" customBuiltin="1"/>
    <cellStyle name="Heading 4" xfId="17234" builtinId="19" hidden="1" customBuiltin="1"/>
    <cellStyle name="Heading 4" xfId="4627" builtinId="19" hidden="1" customBuiltin="1"/>
    <cellStyle name="Heading 4" xfId="16970" builtinId="19" hidden="1" customBuiltin="1"/>
    <cellStyle name="Heading 4" xfId="18058" builtinId="19" hidden="1" customBuiltin="1"/>
    <cellStyle name="Heading 4" xfId="17283" builtinId="19" hidden="1" customBuiltin="1"/>
    <cellStyle name="Heading 4" xfId="18943" builtinId="19" hidden="1" customBuiltin="1"/>
    <cellStyle name="Heading 4" xfId="4470" builtinId="19" hidden="1" customBuiltin="1"/>
    <cellStyle name="Heading 4" xfId="6011" builtinId="19" hidden="1" customBuiltin="1"/>
    <cellStyle name="Heading 4" xfId="18603" builtinId="19" hidden="1" customBuiltin="1"/>
    <cellStyle name="Heading 4" xfId="12761" builtinId="19" hidden="1" customBuiltin="1"/>
    <cellStyle name="Heading 4" xfId="16984" builtinId="19" hidden="1" customBuiltin="1"/>
    <cellStyle name="Heading 4" xfId="14733" builtinId="19" hidden="1" customBuiltin="1"/>
    <cellStyle name="Heading 4" xfId="19247" builtinId="19" hidden="1" customBuiltin="1"/>
    <cellStyle name="Heading 4" xfId="19320" builtinId="19" hidden="1" customBuiltin="1"/>
    <cellStyle name="Heading 4" xfId="19383" builtinId="19" hidden="1" customBuiltin="1"/>
    <cellStyle name="Heading 4" xfId="19416" builtinId="19" hidden="1" customBuiltin="1"/>
    <cellStyle name="Heading 4" xfId="19450" builtinId="19" hidden="1" customBuiltin="1"/>
    <cellStyle name="Heading 4" xfId="19484" builtinId="19" hidden="1" customBuiltin="1"/>
    <cellStyle name="Heading 4" xfId="19514" builtinId="19" hidden="1" customBuiltin="1"/>
    <cellStyle name="Heading 4" xfId="19370" builtinId="19" hidden="1" customBuiltin="1"/>
    <cellStyle name="Heading 4" xfId="19432" builtinId="19" hidden="1" customBuiltin="1"/>
    <cellStyle name="Heading 4" xfId="19466" builtinId="19" hidden="1" customBuiltin="1"/>
    <cellStyle name="Heading 4" xfId="19570" builtinId="19" hidden="1" customBuiltin="1"/>
    <cellStyle name="Heading 4" xfId="19606" builtinId="19" hidden="1" customBuiltin="1"/>
    <cellStyle name="Heading 4" xfId="19640" builtinId="19" hidden="1" customBuiltin="1"/>
    <cellStyle name="Heading 4" xfId="19680" builtinId="19" hidden="1" customBuiltin="1"/>
    <cellStyle name="Heading 4" xfId="19725" builtinId="19" hidden="1" customBuiltin="1"/>
    <cellStyle name="Heading 4" xfId="19758" builtinId="19" hidden="1" customBuiltin="1"/>
    <cellStyle name="Heading 4" xfId="19792" builtinId="19" hidden="1" customBuiltin="1"/>
    <cellStyle name="Heading 4" xfId="19826" builtinId="19" hidden="1" customBuiltin="1"/>
    <cellStyle name="Heading 4" xfId="19856" builtinId="19" hidden="1" customBuiltin="1"/>
    <cellStyle name="Heading 4" xfId="19712" builtinId="19" hidden="1" customBuiltin="1"/>
    <cellStyle name="Heading 4" xfId="19774" builtinId="19" hidden="1" customBuiltin="1"/>
    <cellStyle name="Heading 4" xfId="19808" builtinId="19" hidden="1" customBuiltin="1"/>
    <cellStyle name="Heading 4" xfId="19912" builtinId="19" hidden="1" customBuiltin="1"/>
    <cellStyle name="Heading 4" xfId="19948" builtinId="19" hidden="1" customBuiltin="1"/>
    <cellStyle name="Heading 4" xfId="16481" builtinId="19" hidden="1" customBuiltin="1"/>
    <cellStyle name="Heading 4" xfId="2766" builtinId="19" hidden="1" customBuiltin="1"/>
    <cellStyle name="Heading 4" xfId="2642" builtinId="19" hidden="1" customBuiltin="1"/>
    <cellStyle name="Heading 4" xfId="2694" builtinId="19" hidden="1" customBuiltin="1"/>
    <cellStyle name="Heading 4" xfId="2725" builtinId="19" hidden="1" customBuiltin="1"/>
    <cellStyle name="Heading 4" xfId="2807" builtinId="19" hidden="1" customBuiltin="1"/>
    <cellStyle name="Heading 4" xfId="2850" builtinId="19" hidden="1" customBuiltin="1"/>
    <cellStyle name="Heading 4" xfId="2871" builtinId="19" hidden="1" customBuiltin="1"/>
    <cellStyle name="Heading 4" xfId="1958" builtinId="19" hidden="1" customBuiltin="1"/>
    <cellStyle name="Heading 4" xfId="20528" builtinId="19" hidden="1" customBuiltin="1"/>
    <cellStyle name="Heading 4" xfId="20553" builtinId="19" hidden="1" customBuiltin="1"/>
    <cellStyle name="Heading 4" xfId="20498" builtinId="19" hidden="1" customBuiltin="1"/>
    <cellStyle name="Heading 4" xfId="20593" builtinId="19" hidden="1" customBuiltin="1"/>
    <cellStyle name="Heading 4" xfId="20624" builtinId="19" hidden="1" customBuiltin="1"/>
    <cellStyle name="Heading 4" xfId="20658" builtinId="19" hidden="1" customBuiltin="1"/>
    <cellStyle name="Heading 4" xfId="20691" builtinId="19" hidden="1" customBuiltin="1"/>
    <cellStyle name="Heading 4" xfId="20722" builtinId="19" hidden="1" customBuiltin="1"/>
    <cellStyle name="Heading 4" xfId="20579" builtinId="19" hidden="1" customBuiltin="1"/>
    <cellStyle name="Heading 4" xfId="20674" builtinId="19" hidden="1" customBuiltin="1"/>
    <cellStyle name="Heading 4" xfId="20772" builtinId="19" hidden="1" customBuiltin="1"/>
    <cellStyle name="Heading 4" xfId="20801" builtinId="19" hidden="1" customBuiltin="1"/>
    <cellStyle name="Heading 4" xfId="20434" builtinId="19" hidden="1" customBuiltin="1"/>
    <cellStyle name="Heading 4" xfId="20872" builtinId="19" hidden="1" customBuiltin="1"/>
    <cellStyle name="Heading 4" xfId="20933" builtinId="19" hidden="1" customBuiltin="1"/>
    <cellStyle name="Heading 4" xfId="20964" builtinId="19" hidden="1" customBuiltin="1"/>
    <cellStyle name="Heading 4" xfId="20992" builtinId="19" hidden="1" customBuiltin="1"/>
    <cellStyle name="Heading 4" xfId="20862" builtinId="19" hidden="1" customBuiltin="1"/>
    <cellStyle name="Heading 4" xfId="20918" builtinId="19" hidden="1" customBuiltin="1"/>
    <cellStyle name="Heading 4" xfId="20949" builtinId="19" hidden="1" customBuiltin="1"/>
    <cellStyle name="Heading 4" xfId="21036" builtinId="19" hidden="1" customBuiltin="1"/>
    <cellStyle name="Heading 4" xfId="21061" builtinId="19" hidden="1" customBuiltin="1"/>
    <cellStyle name="Heading 4" xfId="21084" builtinId="19" hidden="1" customBuiltin="1"/>
    <cellStyle name="Heading 4" xfId="21111" builtinId="19" hidden="1" customBuiltin="1"/>
    <cellStyle name="Heading 4" xfId="21150" builtinId="19" hidden="1" customBuiltin="1"/>
    <cellStyle name="Heading 4" xfId="21210" builtinId="19" hidden="1" customBuiltin="1"/>
    <cellStyle name="Heading 4" xfId="21242" builtinId="19" hidden="1" customBuiltin="1"/>
    <cellStyle name="Heading 4" xfId="1346" builtinId="19" hidden="1" customBuiltin="1"/>
    <cellStyle name="Heading 4" xfId="2829" builtinId="19" hidden="1" customBuiltin="1"/>
    <cellStyle name="Heading 4" xfId="2164" builtinId="19" hidden="1" customBuiltin="1"/>
    <cellStyle name="Heading 4" xfId="8829" builtinId="19" hidden="1" customBuiltin="1"/>
    <cellStyle name="Heading 4" xfId="20021" builtinId="19" hidden="1" customBuiltin="1"/>
    <cellStyle name="Heading 4" xfId="20131" builtinId="19" hidden="1" customBuiltin="1"/>
    <cellStyle name="Heading 4" xfId="20152" builtinId="19" hidden="1" customBuiltin="1"/>
    <cellStyle name="Heading 4" xfId="20175" builtinId="19" hidden="1" customBuiltin="1"/>
    <cellStyle name="Heading 4" xfId="20197" builtinId="19" hidden="1" customBuiltin="1"/>
    <cellStyle name="Heading 4" xfId="20218" builtinId="19" hidden="1" customBuiltin="1"/>
    <cellStyle name="Heading 4" xfId="20252" builtinId="19" hidden="1" customBuiltin="1"/>
    <cellStyle name="Heading 4" xfId="20450" builtinId="19" hidden="1" customBuiltin="1"/>
    <cellStyle name="Heading 4" xfId="20475" builtinId="19" hidden="1" customBuiltin="1"/>
    <cellStyle name="Heading 4" xfId="18378" builtinId="19" hidden="1" customBuiltin="1"/>
    <cellStyle name="Heading 4" xfId="18697" builtinId="19" hidden="1" customBuiltin="1"/>
    <cellStyle name="Heading 4" xfId="25537" builtinId="19" hidden="1" customBuiltin="1"/>
    <cellStyle name="Heading 4" xfId="16687" builtinId="19" hidden="1" customBuiltin="1"/>
    <cellStyle name="Heading 4" xfId="24886" builtinId="19" hidden="1" customBuiltin="1"/>
    <cellStyle name="Heading 4" xfId="5188" builtinId="19" hidden="1" customBuiltin="1"/>
    <cellStyle name="Heading 4" xfId="11880" builtinId="19" hidden="1" customBuiltin="1"/>
    <cellStyle name="Heading 4" xfId="18257" builtinId="19" hidden="1" customBuiltin="1"/>
    <cellStyle name="Heading 4" xfId="18713" builtinId="19" hidden="1" customBuiltin="1"/>
    <cellStyle name="Heading 4" xfId="17310" builtinId="19" hidden="1" customBuiltin="1"/>
    <cellStyle name="Heading 4" xfId="16645" builtinId="19" hidden="1" customBuiltin="1"/>
    <cellStyle name="Heading 4" xfId="6459" builtinId="19" hidden="1" customBuiltin="1"/>
    <cellStyle name="Heading 4" xfId="6234" builtinId="19" hidden="1" customBuiltin="1"/>
    <cellStyle name="Heading 4" xfId="12010" builtinId="19" hidden="1" customBuiltin="1"/>
    <cellStyle name="Heading 4" xfId="20296" builtinId="19" hidden="1" customBuiltin="1"/>
    <cellStyle name="Heading 4" xfId="20365" builtinId="19" hidden="1" customBuiltin="1"/>
    <cellStyle name="Heading 4" xfId="20351" builtinId="19" hidden="1" customBuiltin="1"/>
    <cellStyle name="Heading 4" xfId="20283" builtinId="19" hidden="1" customBuiltin="1"/>
    <cellStyle name="Heading 4" xfId="21538" builtinId="19" hidden="1" customBuiltin="1"/>
    <cellStyle name="Heading 4" xfId="21559" builtinId="19" hidden="1" customBuiltin="1"/>
    <cellStyle name="Heading 4" xfId="21582" builtinId="19" hidden="1" customBuiltin="1"/>
    <cellStyle name="Heading 4" xfId="21624" builtinId="19" hidden="1" customBuiltin="1"/>
    <cellStyle name="Heading 4" xfId="21580" builtinId="19" hidden="1" customBuiltin="1"/>
    <cellStyle name="Heading 4" xfId="21659" builtinId="19" hidden="1" customBuiltin="1"/>
    <cellStyle name="Heading 4" xfId="21689" builtinId="19" hidden="1" customBuiltin="1"/>
    <cellStyle name="Heading 4" xfId="21723" builtinId="19" hidden="1" customBuiltin="1"/>
    <cellStyle name="Heading 4" xfId="21755" builtinId="19" hidden="1" customBuiltin="1"/>
    <cellStyle name="Heading 4" xfId="21647" builtinId="19" hidden="1" customBuiltin="1"/>
    <cellStyle name="Heading 4" xfId="21705" builtinId="19" hidden="1" customBuiltin="1"/>
    <cellStyle name="Heading 4" xfId="21739" builtinId="19" hidden="1" customBuiltin="1"/>
    <cellStyle name="Heading 4" xfId="21833" builtinId="19" hidden="1" customBuiltin="1"/>
    <cellStyle name="Heading 4" xfId="21858" builtinId="19" hidden="1" customBuiltin="1"/>
    <cellStyle name="Heading 4" xfId="21526" builtinId="19" hidden="1" customBuiltin="1"/>
    <cellStyle name="Heading 4" xfId="21929" builtinId="19" hidden="1" customBuiltin="1"/>
    <cellStyle name="Heading 4" xfId="21958" builtinId="19" hidden="1" customBuiltin="1"/>
    <cellStyle name="Heading 4" xfId="21989" builtinId="19" hidden="1" customBuiltin="1"/>
    <cellStyle name="Heading 4" xfId="22020" builtinId="19" hidden="1" customBuiltin="1"/>
    <cellStyle name="Heading 4" xfId="22047" builtinId="19" hidden="1" customBuiltin="1"/>
    <cellStyle name="Heading 4" xfId="21974" builtinId="19" hidden="1" customBuiltin="1"/>
    <cellStyle name="Heading 4" xfId="22005" builtinId="19" hidden="1" customBuiltin="1"/>
    <cellStyle name="Heading 4" xfId="22090" builtinId="19" hidden="1" customBuiltin="1"/>
    <cellStyle name="Heading 4" xfId="22115" builtinId="19" hidden="1" customBuiltin="1"/>
    <cellStyle name="Heading 4" xfId="22167" builtinId="19" hidden="1" customBuiltin="1"/>
    <cellStyle name="Heading 4" xfId="22205" builtinId="19" hidden="1" customBuiltin="1"/>
    <cellStyle name="Heading 4" xfId="22234" builtinId="19" hidden="1" customBuiltin="1"/>
    <cellStyle name="Heading 4" xfId="22265" builtinId="19" hidden="1" customBuiltin="1"/>
    <cellStyle name="Heading 4" xfId="22297" builtinId="19" hidden="1" customBuiltin="1"/>
    <cellStyle name="Heading 4" xfId="22324" builtinId="19" hidden="1" customBuiltin="1"/>
    <cellStyle name="Heading 4" xfId="22250" builtinId="19" hidden="1" customBuiltin="1"/>
    <cellStyle name="Heading 4" xfId="22281" builtinId="19" hidden="1" customBuiltin="1"/>
    <cellStyle name="Heading 4" xfId="22369" builtinId="19" hidden="1" customBuiltin="1"/>
    <cellStyle name="Heading 4" xfId="22415" builtinId="19" hidden="1" customBuiltin="1"/>
    <cellStyle name="Heading 4" xfId="22438" builtinId="19" hidden="1" customBuiltin="1"/>
    <cellStyle name="Heading 4" xfId="4190" builtinId="19" hidden="1" customBuiltin="1"/>
    <cellStyle name="Heading 4" xfId="4189" builtinId="19" hidden="1" customBuiltin="1"/>
    <cellStyle name="Heading 4" xfId="9350" builtinId="19" hidden="1" customBuiltin="1"/>
    <cellStyle name="Heading 4" xfId="20800" builtinId="19" hidden="1" customBuiltin="1"/>
    <cellStyle name="Heading 4" xfId="20056" builtinId="19" hidden="1" customBuiltin="1"/>
    <cellStyle name="Heading 4" xfId="14623" builtinId="19" hidden="1" customBuiltin="1"/>
    <cellStyle name="Heading 4" xfId="20517" builtinId="19" hidden="1" customBuiltin="1"/>
    <cellStyle name="Heading 4" xfId="20017" builtinId="19" hidden="1" customBuiltin="1"/>
    <cellStyle name="Heading 4" xfId="5935" builtinId="19" hidden="1" customBuiltin="1"/>
    <cellStyle name="Heading 4" xfId="21329" builtinId="19" hidden="1" customBuiltin="1"/>
    <cellStyle name="Heading 4" xfId="20566" builtinId="19" hidden="1" customBuiltin="1"/>
    <cellStyle name="Heading 4" xfId="22198" builtinId="19" hidden="1" customBuiltin="1"/>
    <cellStyle name="Heading 4" xfId="20100" builtinId="19" hidden="1" customBuiltin="1"/>
    <cellStyle name="Heading 4" xfId="11139" builtinId="19" hidden="1" customBuiltin="1"/>
    <cellStyle name="Heading 4" xfId="21868" builtinId="19" hidden="1" customBuiltin="1"/>
    <cellStyle name="Heading 4" xfId="18967" builtinId="19" hidden="1" customBuiltin="1"/>
    <cellStyle name="Heading 4" xfId="4335" builtinId="19" hidden="1" customBuiltin="1"/>
    <cellStyle name="Heading 4" xfId="10694" builtinId="19" hidden="1" customBuiltin="1"/>
    <cellStyle name="Heading 4" xfId="22500" builtinId="19" hidden="1" customBuiltin="1"/>
    <cellStyle name="Heading 4" xfId="22538" builtinId="19" hidden="1" customBuiltin="1"/>
    <cellStyle name="Heading 4" xfId="22573" builtinId="19" hidden="1" customBuiltin="1"/>
    <cellStyle name="Heading 4" xfId="16994" builtinId="19" hidden="1" customBuiltin="1"/>
    <cellStyle name="Heading 4" xfId="22669" builtinId="19" hidden="1" customBuiltin="1"/>
    <cellStyle name="Heading 4" xfId="22737" builtinId="19" hidden="1" customBuiltin="1"/>
    <cellStyle name="Heading 4" xfId="22767" builtinId="19" hidden="1" customBuiltin="1"/>
    <cellStyle name="Heading 4" xfId="22623" builtinId="19" hidden="1" customBuiltin="1"/>
    <cellStyle name="Heading 4" xfId="22685" builtinId="19" hidden="1" customBuiltin="1"/>
    <cellStyle name="Heading 4" xfId="22719" builtinId="19" hidden="1" customBuiltin="1"/>
    <cellStyle name="Heading 4" xfId="22823" builtinId="19" hidden="1" customBuiltin="1"/>
    <cellStyle name="Heading 4" xfId="22859" builtinId="19" hidden="1" customBuiltin="1"/>
    <cellStyle name="Heading 4" xfId="22893" builtinId="19" hidden="1" customBuiltin="1"/>
    <cellStyle name="Heading 4" xfId="22933" builtinId="19" hidden="1" customBuiltin="1"/>
    <cellStyle name="Heading 4" xfId="22978" builtinId="19" hidden="1" customBuiltin="1"/>
    <cellStyle name="Heading 4" xfId="23011" builtinId="19" hidden="1" customBuiltin="1"/>
    <cellStyle name="Heading 4" xfId="23045" builtinId="19" hidden="1" customBuiltin="1"/>
    <cellStyle name="Heading 4" xfId="23079" builtinId="19" hidden="1" customBuiltin="1"/>
    <cellStyle name="Heading 4" xfId="23109" builtinId="19" hidden="1" customBuiltin="1"/>
    <cellStyle name="Heading 4" xfId="22965" builtinId="19" hidden="1" customBuiltin="1"/>
    <cellStyle name="Heading 4" xfId="23027" builtinId="19" hidden="1" customBuiltin="1"/>
    <cellStyle name="Heading 4" xfId="23061" builtinId="19" hidden="1" customBuiltin="1"/>
    <cellStyle name="Heading 4" xfId="23165" builtinId="19" hidden="1" customBuiltin="1"/>
    <cellStyle name="Heading 4" xfId="23201" builtinId="19" hidden="1" customBuiltin="1"/>
    <cellStyle name="Heading 4" xfId="23235" builtinId="19" hidden="1" customBuiltin="1"/>
    <cellStyle name="Heading 4" xfId="23271" builtinId="19" hidden="1" customBuiltin="1"/>
    <cellStyle name="Heading 4" xfId="21786" builtinId="19" hidden="1" customBuiltin="1"/>
    <cellStyle name="Heading 4" xfId="18979" builtinId="19" hidden="1" customBuiltin="1"/>
    <cellStyle name="Heading 4" xfId="26209" builtinId="19" hidden="1" customBuiltin="1"/>
    <cellStyle name="Heading 4" xfId="26292" builtinId="19" hidden="1" customBuiltin="1"/>
    <cellStyle name="Heading 4" xfId="26315" builtinId="19" hidden="1" customBuiltin="1"/>
    <cellStyle name="Heading 4" xfId="26336" builtinId="19" hidden="1" customBuiltin="1"/>
    <cellStyle name="Heading 4" xfId="26358" builtinId="19" hidden="1" customBuiltin="1"/>
    <cellStyle name="Heading 4" xfId="26401" builtinId="19" hidden="1" customBuiltin="1"/>
    <cellStyle name="Heading 4" xfId="26423" builtinId="19" hidden="1" customBuiltin="1"/>
    <cellStyle name="Heading 4" xfId="26445" builtinId="19" hidden="1" customBuiltin="1"/>
    <cellStyle name="Heading 4" xfId="23790" builtinId="19" hidden="1" customBuiltin="1"/>
    <cellStyle name="Heading 4" xfId="23820" builtinId="19" hidden="1" customBuiltin="1"/>
    <cellStyle name="Heading 4" xfId="23854" builtinId="19" hidden="1" customBuiltin="1"/>
    <cellStyle name="Heading 4" xfId="23887" builtinId="19" hidden="1" customBuiltin="1"/>
    <cellStyle name="Heading 4" xfId="23918" builtinId="19" hidden="1" customBuiltin="1"/>
    <cellStyle name="Heading 4" xfId="23776" builtinId="19" hidden="1" customBuiltin="1"/>
    <cellStyle name="Heading 4" xfId="23836" builtinId="19" hidden="1" customBuiltin="1"/>
    <cellStyle name="Heading 4" xfId="23870" builtinId="19" hidden="1" customBuiltin="1"/>
    <cellStyle name="Heading 4" xfId="23966" builtinId="19" hidden="1" customBuiltin="1"/>
    <cellStyle name="Heading 4" xfId="24017" builtinId="19" hidden="1" customBuiltin="1"/>
    <cellStyle name="Heading 4" xfId="23636" builtinId="19" hidden="1" customBuiltin="1"/>
    <cellStyle name="Heading 4" xfId="24063" builtinId="19" hidden="1" customBuiltin="1"/>
    <cellStyle name="Heading 4" xfId="24122" builtinId="19" hidden="1" customBuiltin="1"/>
    <cellStyle name="Heading 4" xfId="24153" builtinId="19" hidden="1" customBuiltin="1"/>
    <cellStyle name="Heading 4" xfId="24053" builtinId="19" hidden="1" customBuiltin="1"/>
    <cellStyle name="Heading 4" xfId="24107" builtinId="19" hidden="1" customBuiltin="1"/>
    <cellStyle name="Heading 4" xfId="24138" builtinId="19" hidden="1" customBuiltin="1"/>
    <cellStyle name="Heading 4" xfId="24224" builtinId="19" hidden="1" customBuiltin="1"/>
    <cellStyle name="Heading 4" xfId="24248" builtinId="19" hidden="1" customBuiltin="1"/>
    <cellStyle name="Heading 4" xfId="24271" builtinId="19" hidden="1" customBuiltin="1"/>
    <cellStyle name="Heading 4" xfId="24298" builtinId="19" hidden="1" customBuiltin="1"/>
    <cellStyle name="Heading 4" xfId="24337" builtinId="19" hidden="1" customBuiltin="1"/>
    <cellStyle name="Heading 4" xfId="24365" builtinId="19" hidden="1" customBuiltin="1"/>
    <cellStyle name="Heading 4" xfId="24396" builtinId="19" hidden="1" customBuiltin="1"/>
    <cellStyle name="Heading 4" xfId="24427" builtinId="19" hidden="1" customBuiltin="1"/>
    <cellStyle name="Heading 4" xfId="24326" builtinId="19" hidden="1" customBuiltin="1"/>
    <cellStyle name="Heading 4" xfId="24381" builtinId="19" hidden="1" customBuiltin="1"/>
    <cellStyle name="Heading 4" xfId="15066" builtinId="19" hidden="1" customBuiltin="1"/>
    <cellStyle name="Heading 4" xfId="26380" builtinId="19" hidden="1" customBuiltin="1"/>
    <cellStyle name="Heading 4" xfId="15633" builtinId="19" hidden="1" customBuiltin="1"/>
    <cellStyle name="Heading 4" xfId="11266" builtinId="19" hidden="1" customBuiltin="1"/>
    <cellStyle name="Heading 4" xfId="23488" builtinId="19" hidden="1" customBuiltin="1"/>
    <cellStyle name="Heading 4" xfId="23360" builtinId="19" hidden="1" customBuiltin="1"/>
    <cellStyle name="Heading 4" xfId="23405" builtinId="19" hidden="1" customBuiltin="1"/>
    <cellStyle name="Heading 4" xfId="23426" builtinId="19" hidden="1" customBuiltin="1"/>
    <cellStyle name="Heading 4" xfId="23457" builtinId="19" hidden="1" customBuiltin="1"/>
    <cellStyle name="Heading 4" xfId="23652" builtinId="19" hidden="1" customBuiltin="1"/>
    <cellStyle name="Heading 4" xfId="23674" builtinId="19" hidden="1" customBuiltin="1"/>
    <cellStyle name="Heading 4" xfId="23700" builtinId="19" hidden="1" customBuiltin="1"/>
    <cellStyle name="Heading 4" xfId="23726" builtinId="19" hidden="1" customBuiltin="1"/>
    <cellStyle name="Heading 4" xfId="23750" builtinId="19" hidden="1" customBuiltin="1"/>
    <cellStyle name="Heading 4" xfId="23697" builtinId="19" hidden="1" customBuiltin="1"/>
    <cellStyle name="Heading 4" xfId="28261" builtinId="19" hidden="1" customBuiltin="1"/>
    <cellStyle name="Heading 4" xfId="28290" builtinId="19" hidden="1" customBuiltin="1"/>
    <cellStyle name="Heading 4" xfId="28317" builtinId="19" hidden="1" customBuiltin="1"/>
    <cellStyle name="Heading 4" xfId="28168" builtinId="19" hidden="1" customBuiltin="1"/>
    <cellStyle name="Heading 4" xfId="28203" builtinId="19" hidden="1" customBuiltin="1"/>
    <cellStyle name="Heading 4" xfId="28195" builtinId="19" hidden="1" customBuiltin="1"/>
    <cellStyle name="Heading 4" xfId="28358" builtinId="19" hidden="1" customBuiltin="1"/>
    <cellStyle name="Heading 4" xfId="28379" builtinId="19" hidden="1" customBuiltin="1"/>
    <cellStyle name="Heading 4" xfId="28400" builtinId="19" hidden="1" customBuiltin="1"/>
    <cellStyle name="Heading 4" xfId="28144" builtinId="19" hidden="1" customBuiltin="1"/>
    <cellStyle name="Heading 4" xfId="28246" builtinId="19" hidden="1" customBuiltin="1"/>
    <cellStyle name="Heading 4" xfId="28277" builtinId="19" hidden="1" customBuiltin="1"/>
    <cellStyle name="Heading 4" xfId="14350" builtinId="19" hidden="1" customBuiltin="1"/>
    <cellStyle name="Heading 4" xfId="28230" builtinId="19" hidden="1" customBuiltin="1"/>
    <cellStyle name="Heading 4" xfId="24091" builtinId="19" hidden="1" customBuiltin="1"/>
    <cellStyle name="Heading 4" xfId="25789" builtinId="19" hidden="1" customBuiltin="1"/>
    <cellStyle name="Heading 4" xfId="23569" builtinId="19" hidden="1" customBuiltin="1"/>
    <cellStyle name="Heading 4" xfId="27599" builtinId="19" hidden="1" customBuiltin="1"/>
    <cellStyle name="Heading 4" xfId="25312" builtinId="19" hidden="1" customBuiltin="1"/>
    <cellStyle name="Heading 4" xfId="6245" builtinId="19" hidden="1" customBuiltin="1"/>
    <cellStyle name="Heading 4" xfId="12863" builtinId="19" hidden="1" customBuiltin="1"/>
    <cellStyle name="Heading 4" xfId="27003" builtinId="19" hidden="1" customBuiltin="1"/>
    <cellStyle name="Heading 4" xfId="26656" builtinId="19" hidden="1" customBuiltin="1"/>
    <cellStyle name="Heading 4" xfId="27045" builtinId="19" hidden="1" customBuiltin="1"/>
    <cellStyle name="Heading 4" xfId="27072" builtinId="19" hidden="1" customBuiltin="1"/>
    <cellStyle name="Heading 4" xfId="27103" builtinId="19" hidden="1" customBuiltin="1"/>
    <cellStyle name="Heading 4" xfId="27133" builtinId="19" hidden="1" customBuiltin="1"/>
    <cellStyle name="Heading 4" xfId="27160" builtinId="19" hidden="1" customBuiltin="1"/>
    <cellStyle name="Heading 4" xfId="27036" builtinId="19" hidden="1" customBuiltin="1"/>
    <cellStyle name="Heading 4" xfId="25340" builtinId="19" hidden="1" customBuiltin="1"/>
    <cellStyle name="Heading 4" xfId="25377" builtinId="19" hidden="1" customBuiltin="1"/>
    <cellStyle name="Heading 4" xfId="25405" builtinId="19" hidden="1" customBuiltin="1"/>
    <cellStyle name="Heading 4" xfId="25436" builtinId="19" hidden="1" customBuiltin="1"/>
    <cellStyle name="Heading 4" xfId="25466" builtinId="19" hidden="1" customBuiltin="1"/>
    <cellStyle name="Heading 4" xfId="25493" builtinId="19" hidden="1" customBuiltin="1"/>
    <cellStyle name="Heading 4" xfId="25367" builtinId="19" hidden="1" customBuiltin="1"/>
    <cellStyle name="Heading 4" xfId="25421" builtinId="19" hidden="1" customBuiltin="1"/>
    <cellStyle name="Heading 4" xfId="25452" builtinId="19" hidden="1" customBuiltin="1"/>
    <cellStyle name="Heading 4" xfId="25560" builtinId="19" hidden="1" customBuiltin="1"/>
    <cellStyle name="Heading 4" xfId="25583" builtinId="19" hidden="1" customBuiltin="1"/>
    <cellStyle name="Heading 4" xfId="5182" builtinId="19" hidden="1" customBuiltin="1"/>
    <cellStyle name="Heading 4" xfId="4834" builtinId="19" hidden="1" customBuiltin="1"/>
    <cellStyle name="Heading 4" xfId="4525" builtinId="19" hidden="1" customBuiltin="1"/>
    <cellStyle name="Heading 4" xfId="14284" builtinId="19" hidden="1" customBuiltin="1"/>
    <cellStyle name="Heading 4" xfId="23992" builtinId="19" hidden="1" customBuiltin="1"/>
    <cellStyle name="Heading 4" xfId="23303" builtinId="19" hidden="1" customBuiltin="1"/>
    <cellStyle name="Heading 4" xfId="7805" builtinId="19" hidden="1" customBuiltin="1"/>
    <cellStyle name="Heading 4" xfId="23716" builtinId="19" hidden="1" customBuiltin="1"/>
    <cellStyle name="Heading 4" xfId="23269" builtinId="19" hidden="1" customBuiltin="1"/>
    <cellStyle name="Heading 4" xfId="16292" builtinId="19" hidden="1" customBuiltin="1"/>
    <cellStyle name="Heading 4" xfId="24514" builtinId="19" hidden="1" customBuiltin="1"/>
    <cellStyle name="Heading 4" xfId="23763" builtinId="19" hidden="1" customBuiltin="1"/>
    <cellStyle name="Heading 4" xfId="25371" builtinId="19" hidden="1" customBuiltin="1"/>
    <cellStyle name="Heading 4" xfId="14105" builtinId="19" hidden="1" customBuiltin="1"/>
    <cellStyle name="Heading 4" xfId="25047" builtinId="19" hidden="1" customBuiltin="1"/>
    <cellStyle name="Heading 4" xfId="25013" builtinId="19" hidden="1" customBuiltin="1"/>
    <cellStyle name="Heading 4" xfId="25037" builtinId="19" hidden="1" customBuiltin="1"/>
    <cellStyle name="Heading 4" xfId="25061" builtinId="19" hidden="1" customBuiltin="1"/>
    <cellStyle name="Heading 4" xfId="24709" builtinId="19" hidden="1" customBuiltin="1"/>
    <cellStyle name="Heading 4" xfId="25134" builtinId="19" hidden="1" customBuiltin="1"/>
    <cellStyle name="Heading 4" xfId="25165" builtinId="19" hidden="1" customBuiltin="1"/>
    <cellStyle name="Heading 4" xfId="25195" builtinId="19" hidden="1" customBuiltin="1"/>
    <cellStyle name="Heading 4" xfId="25222" builtinId="19" hidden="1" customBuiltin="1"/>
    <cellStyle name="Heading 4" xfId="25096" builtinId="19" hidden="1" customBuiltin="1"/>
    <cellStyle name="Heading 4" xfId="25150" builtinId="19" hidden="1" customBuiltin="1"/>
    <cellStyle name="Heading 4" xfId="25181" builtinId="19" hidden="1" customBuiltin="1"/>
    <cellStyle name="Heading 4" xfId="25264" builtinId="19" hidden="1" customBuiltin="1"/>
    <cellStyle name="Heading 4" xfId="25288" builtinId="19" hidden="1" customBuiltin="1"/>
    <cellStyle name="Heading 4" xfId="24454" builtinId="19" hidden="1" customBuiltin="1"/>
    <cellStyle name="Heading 4" xfId="27947" builtinId="19" hidden="1" customBuiltin="1"/>
    <cellStyle name="Heading 4" xfId="27974" builtinId="19" hidden="1" customBuiltin="1"/>
    <cellStyle name="Heading 4" xfId="28005" builtinId="19" hidden="1" customBuiltin="1"/>
    <cellStyle name="Heading 4" xfId="28034" builtinId="19" hidden="1" customBuiltin="1"/>
    <cellStyle name="Heading 4" xfId="28061" builtinId="19" hidden="1" customBuiltin="1"/>
    <cellStyle name="Heading 4" xfId="27939" builtinId="19" hidden="1" customBuiltin="1"/>
    <cellStyle name="Heading 4" xfId="27990" builtinId="19" hidden="1" customBuiltin="1"/>
    <cellStyle name="Heading 4" xfId="28021" builtinId="19" hidden="1" customBuiltin="1"/>
    <cellStyle name="Heading 4" xfId="28102" builtinId="19" hidden="1" customBuiltin="1"/>
    <cellStyle name="Heading 4" xfId="11556" builtinId="19" hidden="1" customBuiltin="1"/>
    <cellStyle name="Heading 4" xfId="24498" builtinId="19" hidden="1" customBuiltin="1"/>
    <cellStyle name="Heading 4" xfId="24523" builtinId="19" hidden="1" customBuiltin="1"/>
    <cellStyle name="Heading 4" xfId="24546" builtinId="19" hidden="1" customBuiltin="1"/>
    <cellStyle name="Heading 4" xfId="24569" builtinId="19" hidden="1" customBuiltin="1"/>
    <cellStyle name="Heading 4" xfId="23588" builtinId="19" hidden="1" customBuiltin="1"/>
    <cellStyle name="Heading 4" xfId="23500" builtinId="19" hidden="1" customBuiltin="1"/>
    <cellStyle name="Heading 4" xfId="23539" builtinId="19" hidden="1" customBuiltin="1"/>
    <cellStyle name="Heading 4" xfId="23555" builtinId="19" hidden="1" customBuiltin="1"/>
    <cellStyle name="Heading 4" xfId="15282" builtinId="19" hidden="1" customBuiltin="1"/>
    <cellStyle name="Heading 4" xfId="11507" builtinId="19" hidden="1" customBuiltin="1"/>
    <cellStyle name="Heading 4" xfId="11539" builtinId="19" hidden="1" customBuiltin="1"/>
    <cellStyle name="Heading 4" xfId="11631" builtinId="19" hidden="1" customBuiltin="1"/>
    <cellStyle name="Heading 4" xfId="11657" builtinId="19" hidden="1" customBuiltin="1"/>
    <cellStyle name="Heading 4" xfId="11685" builtinId="19" hidden="1" customBuiltin="1"/>
    <cellStyle name="Heading 4" xfId="11716" builtinId="19" hidden="1" customBuiltin="1"/>
    <cellStyle name="Heading 4" xfId="11759" builtinId="19" hidden="1" customBuiltin="1"/>
    <cellStyle name="Heading 4" xfId="11821" builtinId="19" hidden="1" customBuiltin="1"/>
    <cellStyle name="Heading 4" xfId="23324" builtinId="19" hidden="1" customBuiltin="1"/>
    <cellStyle name="Heading 4" xfId="15425" builtinId="19" hidden="1" customBuiltin="1"/>
    <cellStyle name="Heading 4" xfId="15450" builtinId="19" hidden="1" customBuiltin="1"/>
    <cellStyle name="Heading 4" xfId="15478" builtinId="19" hidden="1" customBuiltin="1"/>
    <cellStyle name="Heading 4" xfId="15516" builtinId="19" hidden="1" customBuiltin="1"/>
    <cellStyle name="Heading 4" xfId="15544" builtinId="19" hidden="1" customBuiltin="1"/>
    <cellStyle name="Heading 4" xfId="15575" builtinId="19" hidden="1" customBuiltin="1"/>
    <cellStyle name="Heading 4" xfId="15606" builtinId="19" hidden="1" customBuiltin="1"/>
    <cellStyle name="Heading 4" xfId="15507" builtinId="19" hidden="1" customBuiltin="1"/>
    <cellStyle name="Heading 4" xfId="27819" builtinId="19" hidden="1" customBuiltin="1"/>
    <cellStyle name="Heading 4" xfId="22222" builtinId="19" hidden="1" customBuiltin="1"/>
    <cellStyle name="Heading 4" xfId="4980" builtinId="19" hidden="1" customBuiltin="1"/>
    <cellStyle name="Heading 4" xfId="14140" builtinId="19" hidden="1" customBuiltin="1"/>
    <cellStyle name="Heading 4" xfId="25667" builtinId="19" hidden="1" customBuiltin="1"/>
    <cellStyle name="Heading 4" xfId="25704" builtinId="19" hidden="1" customBuiltin="1"/>
    <cellStyle name="Heading 4" xfId="25739" builtinId="19" hidden="1" customBuiltin="1"/>
    <cellStyle name="Heading 4" xfId="17009" builtinId="19" hidden="1" customBuiltin="1"/>
    <cellStyle name="Heading 4" xfId="25835" builtinId="19" hidden="1" customBuiltin="1"/>
    <cellStyle name="Heading 4" xfId="25869" builtinId="19" hidden="1" customBuiltin="1"/>
    <cellStyle name="Heading 4" xfId="25903" builtinId="19" hidden="1" customBuiltin="1"/>
    <cellStyle name="Heading 4" xfId="25933" builtinId="19" hidden="1" customBuiltin="1"/>
    <cellStyle name="Heading 4" xfId="25851" builtinId="19" hidden="1" customBuiltin="1"/>
    <cellStyle name="Heading 4" xfId="25885" builtinId="19" hidden="1" customBuiltin="1"/>
    <cellStyle name="Heading 4" xfId="25989" builtinId="19" hidden="1" customBuiltin="1"/>
    <cellStyle name="Heading 4" xfId="26025" builtinId="19" hidden="1" customBuiltin="1"/>
    <cellStyle name="Heading 4" xfId="26096" builtinId="19" hidden="1" customBuiltin="1"/>
    <cellStyle name="Heading 4" xfId="26134" builtinId="19" hidden="1" customBuiltin="1"/>
    <cellStyle name="Heading 4" xfId="26162" builtinId="19" hidden="1" customBuiltin="1"/>
    <cellStyle name="Heading 4" xfId="26193" builtinId="19" hidden="1" customBuiltin="1"/>
    <cellStyle name="Heading 4" xfId="26251" builtinId="19" hidden="1" customBuiltin="1"/>
    <cellStyle name="Heading 4" xfId="26124" builtinId="19" hidden="1" customBuiltin="1"/>
    <cellStyle name="Heading 4" xfId="26178" builtinId="19" hidden="1" customBuiltin="1"/>
    <cellStyle name="Heading 4" xfId="27363" builtinId="19" hidden="1" customBuiltin="1"/>
    <cellStyle name="Heading 4" xfId="27393" builtinId="19" hidden="1" customBuiltin="1"/>
    <cellStyle name="Heading 4" xfId="27420" builtinId="19" hidden="1" customBuiltin="1"/>
    <cellStyle name="Heading 4" xfId="27296" builtinId="19" hidden="1" customBuiltin="1"/>
    <cellStyle name="Heading 4" xfId="27348" builtinId="19" hidden="1" customBuiltin="1"/>
    <cellStyle name="Heading 4" xfId="27379" builtinId="19" hidden="1" customBuiltin="1"/>
    <cellStyle name="Heading 4" xfId="27461" builtinId="19" hidden="1" customBuiltin="1"/>
    <cellStyle name="Heading 4" xfId="27483" builtinId="19" hidden="1" customBuiltin="1"/>
    <cellStyle name="Heading 4" xfId="27504" builtinId="19" hidden="1" customBuiltin="1"/>
    <cellStyle name="Heading 4" xfId="26612" builtinId="19" hidden="1" customBuiltin="1"/>
    <cellStyle name="Heading 4" xfId="26533" builtinId="19" hidden="1" customBuiltin="1"/>
    <cellStyle name="Heading 4" xfId="26593" builtinId="19" hidden="1" customBuiltin="1"/>
    <cellStyle name="Heading 4" xfId="26582" builtinId="19" hidden="1" customBuiltin="1"/>
    <cellStyle name="Heading 4" xfId="26522" builtinId="19" hidden="1" customBuiltin="1"/>
    <cellStyle name="Heading 4" xfId="27578" builtinId="19" hidden="1" customBuiltin="1"/>
    <cellStyle name="Heading 4" xfId="27622" builtinId="19" hidden="1" customBuiltin="1"/>
    <cellStyle name="Heading 4" xfId="27643" builtinId="19" hidden="1" customBuiltin="1"/>
    <cellStyle name="Heading 4" xfId="27664" builtinId="19" hidden="1" customBuiltin="1"/>
    <cellStyle name="Heading 4" xfId="27620" builtinId="19" hidden="1" customBuiltin="1"/>
    <cellStyle name="Heading 4" xfId="27696" builtinId="19" hidden="1" customBuiltin="1"/>
    <cellStyle name="Heading 4" xfId="27724" builtinId="19" hidden="1" customBuiltin="1"/>
    <cellStyle name="Heading 4" xfId="27758" builtinId="19" hidden="1" customBuiltin="1"/>
    <cellStyle name="Heading 4" xfId="27788" builtinId="19" hidden="1" customBuiltin="1"/>
    <cellStyle name="Heading 4" xfId="27686" builtinId="19" hidden="1" customBuiltin="1"/>
    <cellStyle name="Heading 4" xfId="27740" builtinId="19" hidden="1" customBuiltin="1"/>
    <cellStyle name="Heading 4" xfId="27774" builtinId="19" hidden="1" customBuiltin="1"/>
    <cellStyle name="Heading 4" xfId="27864" builtinId="19" hidden="1" customBuiltin="1"/>
    <cellStyle name="Heading 4" xfId="27886" builtinId="19" hidden="1" customBuiltin="1"/>
    <cellStyle name="Heading 4" xfId="27907" builtinId="19" hidden="1" customBuiltin="1"/>
    <cellStyle name="Heading 4" xfId="11163" builtinId="19" hidden="1" customBuiltin="1"/>
    <cellStyle name="Heading 4" xfId="26224" builtinId="19" hidden="1" customBuiltin="1"/>
    <cellStyle name="Heading 4" xfId="11789" builtinId="19" hidden="1" customBuiltin="1"/>
    <cellStyle name="Heading 4" xfId="24180" builtinId="19" hidden="1" customBuiltin="1"/>
    <cellStyle name="Heading 4" xfId="28123" builtinId="19" hidden="1" customBuiltin="1"/>
    <cellStyle name="Heading 4" xfId="19982" builtinId="19" hidden="1" customBuiltin="1"/>
    <cellStyle name="Heading 4" xfId="16597" builtinId="19" hidden="1" customBuiltin="1"/>
    <cellStyle name="Heading 4" xfId="27088" builtinId="19" hidden="1" customBuiltin="1"/>
    <cellStyle name="Heading 4" xfId="27119" builtinId="19" hidden="1" customBuiltin="1"/>
    <cellStyle name="Heading 4" xfId="27201" builtinId="19" hidden="1" customBuiltin="1"/>
    <cellStyle name="Heading 4" xfId="27223" builtinId="19" hidden="1" customBuiltin="1"/>
    <cellStyle name="Heading 4" xfId="27244" builtinId="19" hidden="1" customBuiltin="1"/>
    <cellStyle name="Heading 4" xfId="27268" builtinId="19" hidden="1" customBuiltin="1"/>
    <cellStyle name="Heading 4" xfId="27305" builtinId="19" hidden="1" customBuiltin="1"/>
    <cellStyle name="Heading 4" xfId="27332" builtinId="19" hidden="1" customBuiltin="1"/>
    <cellStyle name="Heading 4" xfId="24935" builtinId="19" hidden="1" customBuiltin="1"/>
    <cellStyle name="Heading 4" xfId="24966" builtinId="19" hidden="1" customBuiltin="1"/>
    <cellStyle name="Heading 4" xfId="24829" builtinId="19" hidden="1" customBuiltin="1"/>
    <cellStyle name="Heading 4" xfId="24920" builtinId="19" hidden="1" customBuiltin="1"/>
    <cellStyle name="Heading 4" xfId="24870" builtinId="19" hidden="1" customBuiltin="1"/>
    <cellStyle name="Heading 4" xfId="24904" builtinId="19" hidden="1" customBuiltin="1"/>
    <cellStyle name="Heading 4" xfId="24765" builtinId="19" hidden="1" customBuiltin="1"/>
    <cellStyle name="Heading 4" xfId="24763" builtinId="19" hidden="1" customBuiltin="1"/>
    <cellStyle name="Heading 4" xfId="24721" builtinId="19" hidden="1" customBuiltin="1"/>
    <cellStyle name="Heading 4" xfId="24742" builtinId="19" hidden="1" customBuiltin="1"/>
    <cellStyle name="Heading 4" xfId="24841" builtinId="19" hidden="1" customBuiltin="1"/>
    <cellStyle name="Heading 4" xfId="24786" builtinId="19" hidden="1" customBuiltin="1"/>
    <cellStyle name="Heading 4" xfId="24807" builtinId="19" hidden="1" customBuiltin="1"/>
    <cellStyle name="Heading 4" xfId="5688" builtinId="19" hidden="1" customBuiltin="1"/>
    <cellStyle name="Heading 4 2" xfId="34086" xr:uid="{C1505C69-F9AE-4879-8FF3-C8B2A5466C5D}"/>
    <cellStyle name="Hyperlink" xfId="55" builtinId="8" customBuiltin="1"/>
    <cellStyle name="Hyperlink 2" xfId="34035" xr:uid="{A5AE2B7B-9986-4823-8D85-30A92136248D}"/>
    <cellStyle name="Hyperlink 2 2" xfId="34039" xr:uid="{8447CB89-16DD-4213-886B-777C187181A6}"/>
    <cellStyle name="Hyperlink 2 2 2" xfId="34673" xr:uid="{C3B8A323-3935-480B-A032-F113E814BA00}"/>
    <cellStyle name="Hyperlink 2 3" xfId="34087" xr:uid="{731FDB12-77CB-4CC0-966E-42DA59E16565}"/>
    <cellStyle name="Hyperlink 3" xfId="34338" xr:uid="{5C2CB109-9350-4A23-9040-2517B4569816}"/>
    <cellStyle name="Hyperlink 4" xfId="34436" xr:uid="{03594CE8-79AD-4D89-A690-6CA68D71F271}"/>
    <cellStyle name="Hyperlink 5" xfId="34672" xr:uid="{2BBC38AE-70FF-4575-BC21-0F425BD163F9}"/>
    <cellStyle name="Hyperlink 6" xfId="34045" xr:uid="{E1E7122C-1E84-4934-8D66-5F88522B4E91}"/>
    <cellStyle name="Hyperlink 7" xfId="47082" xr:uid="{654726CE-0016-4568-82FE-0F3C9F6964CB}"/>
    <cellStyle name="Input" xfId="5" builtinId="20" customBuiltin="1"/>
    <cellStyle name="Input 2" xfId="34088" xr:uid="{B664F018-A646-403B-B6FA-239B65D05C70}"/>
    <cellStyle name="Input 2 2" xfId="34040" xr:uid="{76716686-D4E7-4847-8000-DABEBC46C0D5}"/>
    <cellStyle name="Label" xfId="49" xr:uid="{00000000-0005-0000-0000-00005A700000}"/>
    <cellStyle name="Link" xfId="56" xr:uid="{00000000-0005-0000-0000-00005C700000}"/>
    <cellStyle name="Linked Cell" xfId="26823" builtinId="24" hidden="1" customBuiltin="1"/>
    <cellStyle name="Linked Cell" xfId="16692" builtinId="24" hidden="1" customBuiltin="1"/>
    <cellStyle name="Linked Cell" xfId="16668" builtinId="24" hidden="1" customBuiltin="1"/>
    <cellStyle name="Linked Cell" xfId="16642" builtinId="24" hidden="1" customBuiltin="1"/>
    <cellStyle name="Linked Cell" xfId="16671" builtinId="24" hidden="1" customBuiltin="1"/>
    <cellStyle name="Linked Cell" xfId="16737" builtinId="24" hidden="1" customBuiltin="1"/>
    <cellStyle name="Linked Cell" xfId="16760" builtinId="24" hidden="1" customBuiltin="1"/>
    <cellStyle name="Linked Cell" xfId="16812" builtinId="24" hidden="1" customBuiltin="1"/>
    <cellStyle name="Linked Cell" xfId="14114" builtinId="24" hidden="1" customBuiltin="1"/>
    <cellStyle name="Linked Cell" xfId="16574" builtinId="24" hidden="1" customBuiltin="1"/>
    <cellStyle name="Linked Cell" xfId="16602" builtinId="24" hidden="1" customBuiltin="1"/>
    <cellStyle name="Linked Cell" xfId="16635" builtinId="24" hidden="1" customBuiltin="1"/>
    <cellStyle name="Linked Cell" xfId="16665" builtinId="24" hidden="1" customBuiltin="1"/>
    <cellStyle name="Linked Cell" xfId="16486" builtinId="24" hidden="1" customBuiltin="1"/>
    <cellStyle name="Linked Cell" xfId="16536" builtinId="24" hidden="1" customBuiltin="1"/>
    <cellStyle name="Linked Cell" xfId="27404" builtinId="24" hidden="1" customBuiltin="1"/>
    <cellStyle name="Linked Cell" xfId="24536" builtinId="24" hidden="1" customBuiltin="1"/>
    <cellStyle name="Linked Cell" xfId="25875" builtinId="24" hidden="1" customBuiltin="1"/>
    <cellStyle name="Linked Cell" xfId="3945" builtinId="24" hidden="1" customBuiltin="1"/>
    <cellStyle name="Linked Cell" xfId="11536" builtinId="24" hidden="1" customBuiltin="1"/>
    <cellStyle name="Linked Cell" xfId="11567" builtinId="24" hidden="1" customBuiltin="1"/>
    <cellStyle name="Linked Cell" xfId="11636" builtinId="24" hidden="1" customBuiltin="1"/>
    <cellStyle name="Linked Cell" xfId="11662" builtinId="24" hidden="1" customBuiltin="1"/>
    <cellStyle name="Linked Cell" xfId="11690" builtinId="24" hidden="1" customBuiltin="1"/>
    <cellStyle name="Linked Cell" xfId="11721" builtinId="24" hidden="1" customBuiltin="1"/>
    <cellStyle name="Linked Cell" xfId="11764" builtinId="24" hidden="1" customBuiltin="1"/>
    <cellStyle name="Linked Cell" xfId="3174" builtinId="24" hidden="1" customBuiltin="1"/>
    <cellStyle name="Linked Cell" xfId="3209" builtinId="24" hidden="1" customBuiltin="1"/>
    <cellStyle name="Linked Cell" xfId="3238" builtinId="24" hidden="1" customBuiltin="1"/>
    <cellStyle name="Linked Cell" xfId="3269" builtinId="24" hidden="1" customBuiltin="1"/>
    <cellStyle name="Linked Cell" xfId="3216" builtinId="24" hidden="1" customBuiltin="1"/>
    <cellStyle name="Linked Cell" xfId="3244" builtinId="24" hidden="1" customBuiltin="1"/>
    <cellStyle name="Linked Cell" xfId="3315" builtinId="24" hidden="1" customBuiltin="1"/>
    <cellStyle name="Linked Cell" xfId="3336" builtinId="24" hidden="1" customBuiltin="1"/>
    <cellStyle name="Linked Cell" xfId="1077" builtinId="24" hidden="1" customBuiltin="1"/>
    <cellStyle name="Linked Cell" xfId="1107" builtinId="24" hidden="1" customBuiltin="1"/>
    <cellStyle name="Linked Cell" xfId="1080" builtinId="24" hidden="1" customBuiltin="1"/>
    <cellStyle name="Linked Cell" xfId="1051" builtinId="24" hidden="1" customBuiltin="1"/>
    <cellStyle name="Linked Cell" xfId="1083" builtinId="24" hidden="1" customBuiltin="1"/>
    <cellStyle name="Linked Cell" xfId="1163" builtinId="24" hidden="1" customBuiltin="1"/>
    <cellStyle name="Linked Cell" xfId="1199" builtinId="24" hidden="1" customBuiltin="1"/>
    <cellStyle name="Linked Cell" xfId="1273" builtinId="24" hidden="1" customBuiltin="1"/>
    <cellStyle name="Linked Cell" xfId="1318" builtinId="24" hidden="1" customBuiltin="1"/>
    <cellStyle name="Linked Cell" xfId="1351" builtinId="24" hidden="1" customBuiltin="1"/>
    <cellStyle name="Linked Cell" xfId="23867" builtinId="24" hidden="1" customBuiltin="1"/>
    <cellStyle name="Linked Cell" xfId="23898" builtinId="24" hidden="1" customBuiltin="1"/>
    <cellStyle name="Linked Cell" xfId="23998" builtinId="24" hidden="1" customBuiltin="1"/>
    <cellStyle name="Linked Cell" xfId="23902" builtinId="24" hidden="1" customBuiltin="1"/>
    <cellStyle name="Linked Cell" xfId="24068" builtinId="24" hidden="1" customBuiltin="1"/>
    <cellStyle name="Linked Cell" xfId="24096" builtinId="24" hidden="1" customBuiltin="1"/>
    <cellStyle name="Linked Cell" xfId="1425" builtinId="24" hidden="1" customBuiltin="1"/>
    <cellStyle name="Linked Cell" xfId="1505" builtinId="24" hidden="1" customBuiltin="1"/>
    <cellStyle name="Linked Cell" xfId="1541" builtinId="24" hidden="1" customBuiltin="1"/>
    <cellStyle name="Linked Cell" xfId="1575" builtinId="24" hidden="1" customBuiltin="1"/>
    <cellStyle name="Linked Cell" xfId="1610" builtinId="24" hidden="1" customBuiltin="1"/>
    <cellStyle name="Linked Cell" xfId="1731" builtinId="24" hidden="1" customBuiltin="1"/>
    <cellStyle name="Linked Cell" xfId="1752" builtinId="24" hidden="1" customBuiltin="1"/>
    <cellStyle name="Linked Cell" xfId="1774" builtinId="24" hidden="1" customBuiltin="1"/>
    <cellStyle name="Linked Cell" xfId="1796" builtinId="24" hidden="1" customBuiltin="1"/>
    <cellStyle name="Linked Cell" xfId="1817" builtinId="24" hidden="1" customBuiltin="1"/>
    <cellStyle name="Linked Cell" xfId="2021" builtinId="24" hidden="1" customBuiltin="1"/>
    <cellStyle name="Linked Cell" xfId="2042" builtinId="24" hidden="1" customBuiltin="1"/>
    <cellStyle name="Linked Cell" xfId="2065" builtinId="24" hidden="1" customBuiltin="1"/>
    <cellStyle name="Linked Cell" xfId="394" builtinId="24" hidden="1" customBuiltin="1"/>
    <cellStyle name="Linked Cell" xfId="639" builtinId="24" hidden="1" customBuiltin="1"/>
    <cellStyle name="Linked Cell" xfId="711" builtinId="24" hidden="1" customBuiltin="1"/>
    <cellStyle name="Linked Cell" xfId="746" builtinId="24" hidden="1" customBuiltin="1"/>
    <cellStyle name="Linked Cell" xfId="780" builtinId="24" hidden="1" customBuiltin="1"/>
    <cellStyle name="Linked Cell" xfId="749" builtinId="24" hidden="1" customBuiltin="1"/>
    <cellStyle name="Linked Cell" xfId="2204" builtinId="24" hidden="1" customBuiltin="1"/>
    <cellStyle name="Linked Cell" xfId="2234" builtinId="24" hidden="1" customBuiltin="1"/>
    <cellStyle name="Linked Cell" xfId="2265" builtinId="24" hidden="1" customBuiltin="1"/>
    <cellStyle name="Linked Cell" xfId="2237" builtinId="24" hidden="1" customBuiltin="1"/>
    <cellStyle name="Linked Cell" xfId="2211" builtinId="24" hidden="1" customBuiltin="1"/>
    <cellStyle name="Linked Cell" xfId="2240" builtinId="24" hidden="1" customBuiltin="1"/>
    <cellStyle name="Linked Cell" xfId="2311" builtinId="24" hidden="1" customBuiltin="1"/>
    <cellStyle name="Linked Cell" xfId="2354" builtinId="24" hidden="1" customBuiltin="1"/>
    <cellStyle name="Linked Cell" xfId="2244" builtinId="24" hidden="1" customBuiltin="1"/>
    <cellStyle name="Linked Cell" xfId="2396" builtinId="24" hidden="1" customBuiltin="1"/>
    <cellStyle name="Linked Cell" xfId="27764" builtinId="24" hidden="1" customBuiltin="1"/>
    <cellStyle name="Linked Cell" xfId="27116" builtinId="24" hidden="1" customBuiltin="1"/>
    <cellStyle name="Linked Cell" xfId="5066" builtinId="24" hidden="1" customBuiltin="1"/>
    <cellStyle name="Linked Cell" xfId="14975" builtinId="24" hidden="1" customBuiltin="1"/>
    <cellStyle name="Linked Cell" xfId="15004" builtinId="24" hidden="1" customBuiltin="1"/>
    <cellStyle name="Linked Cell" xfId="15039" builtinId="24" hidden="1" customBuiltin="1"/>
    <cellStyle name="Linked Cell" xfId="2487" builtinId="24" hidden="1" customBuiltin="1"/>
    <cellStyle name="Linked Cell" xfId="2462" builtinId="24" hidden="1" customBuiltin="1"/>
    <cellStyle name="Linked Cell" xfId="2490" builtinId="24" hidden="1" customBuiltin="1"/>
    <cellStyle name="Linked Cell" xfId="2552" builtinId="24" hidden="1" customBuiltin="1"/>
    <cellStyle name="Linked Cell" xfId="2595" builtinId="24" hidden="1" customBuiltin="1"/>
    <cellStyle name="Linked Cell" xfId="2619" builtinId="24" hidden="1" customBuiltin="1"/>
    <cellStyle name="Linked Cell" xfId="2656" builtinId="24" hidden="1" customBuiltin="1"/>
    <cellStyle name="Linked Cell" xfId="2683" builtinId="24" hidden="1" customBuiltin="1"/>
    <cellStyle name="Linked Cell" xfId="2715" builtinId="24" hidden="1" customBuiltin="1"/>
    <cellStyle name="Linked Cell" xfId="2744" builtinId="24" hidden="1" customBuiltin="1"/>
    <cellStyle name="Linked Cell" xfId="2771" builtinId="24" hidden="1" customBuiltin="1"/>
    <cellStyle name="Linked Cell" xfId="2722" builtinId="24" hidden="1" customBuiltin="1"/>
    <cellStyle name="Linked Cell" xfId="2750" builtinId="24" hidden="1" customBuiltin="1"/>
    <cellStyle name="Linked Cell" xfId="2812" builtinId="24" hidden="1" customBuiltin="1"/>
    <cellStyle name="Linked Cell" xfId="9293" builtinId="24" hidden="1" customBuiltin="1"/>
    <cellStyle name="Linked Cell" xfId="9326" builtinId="24" hidden="1" customBuiltin="1"/>
    <cellStyle name="Linked Cell" xfId="9384" builtinId="24" hidden="1" customBuiltin="1"/>
    <cellStyle name="Linked Cell" xfId="9333" builtinId="24" hidden="1" customBuiltin="1"/>
    <cellStyle name="Linked Cell" xfId="9363" builtinId="24" hidden="1" customBuiltin="1"/>
    <cellStyle name="Linked Cell" xfId="9430" builtinId="24" hidden="1" customBuiltin="1"/>
    <cellStyle name="Linked Cell" xfId="1969" builtinId="24" hidden="1" customBuiltin="1"/>
    <cellStyle name="Linked Cell" xfId="1912" builtinId="24" hidden="1" customBuiltin="1"/>
    <cellStyle name="Linked Cell" xfId="1935" builtinId="24" hidden="1" customBuiltin="1"/>
    <cellStyle name="Linked Cell" xfId="1934" builtinId="24" hidden="1" customBuiltin="1"/>
    <cellStyle name="Linked Cell" xfId="3028" builtinId="24" hidden="1" customBuiltin="1"/>
    <cellStyle name="Linked Cell" xfId="3049" builtinId="24" hidden="1" customBuiltin="1"/>
    <cellStyle name="Linked Cell" xfId="3072" builtinId="24" hidden="1" customBuiltin="1"/>
    <cellStyle name="Linked Cell" xfId="3114" builtinId="24" hidden="1" customBuiltin="1"/>
    <cellStyle name="Linked Cell" xfId="2995" builtinId="24" hidden="1" customBuiltin="1"/>
    <cellStyle name="Linked Cell" xfId="3146" builtinId="24" hidden="1" customBuiltin="1"/>
    <cellStyle name="Linked Cell" xfId="26675" builtinId="24" hidden="1" customBuiltin="1"/>
    <cellStyle name="Linked Cell" xfId="27870" builtinId="24" hidden="1" customBuiltin="1"/>
    <cellStyle name="Linked Cell" xfId="27273" builtinId="24" hidden="1" customBuiltin="1"/>
    <cellStyle name="Linked Cell" xfId="14642" builtinId="24" hidden="1" customBuiltin="1"/>
    <cellStyle name="Linked Cell" xfId="13085" builtinId="24" hidden="1" customBuiltin="1"/>
    <cellStyle name="Linked Cell" xfId="13109" builtinId="24" hidden="1" customBuiltin="1"/>
    <cellStyle name="Linked Cell" xfId="4191" builtinId="24" hidden="1" customBuiltin="1"/>
    <cellStyle name="Linked Cell" xfId="5678" builtinId="24" hidden="1" customBuiltin="1"/>
    <cellStyle name="Linked Cell" xfId="5680" builtinId="24" hidden="1" customBuiltin="1"/>
    <cellStyle name="Linked Cell" xfId="5174" builtinId="24" hidden="1" customBuiltin="1"/>
    <cellStyle name="Linked Cell" xfId="5867" builtinId="24" hidden="1" customBuiltin="1"/>
    <cellStyle name="Linked Cell" xfId="2423" builtinId="24" hidden="1" customBuiltin="1"/>
    <cellStyle name="Linked Cell" xfId="2455" builtinId="24" hidden="1" customBuiltin="1"/>
    <cellStyle name="Linked Cell" xfId="2484" builtinId="24" hidden="1" customBuiltin="1"/>
    <cellStyle name="Linked Cell" xfId="2511" builtinId="24" hidden="1" customBuiltin="1"/>
    <cellStyle name="Linked Cell" xfId="24487" builtinId="24" hidden="1" customBuiltin="1"/>
    <cellStyle name="Linked Cell" xfId="22290" builtinId="24" hidden="1" customBuiltin="1"/>
    <cellStyle name="Linked Cell" xfId="25588" builtinId="24" hidden="1" customBuiltin="1"/>
    <cellStyle name="Linked Cell" xfId="25611" builtinId="24" hidden="1" customBuiltin="1"/>
    <cellStyle name="Linked Cell" xfId="14247" builtinId="24" hidden="1" customBuiltin="1"/>
    <cellStyle name="Linked Cell" xfId="10902" builtinId="24" hidden="1" customBuiltin="1"/>
    <cellStyle name="Linked Cell" xfId="25477" builtinId="24" hidden="1" customBuiltin="1"/>
    <cellStyle name="Linked Cell" xfId="25565" builtinId="24" hidden="1" customBuiltin="1"/>
    <cellStyle name="Linked Cell" xfId="18852" builtinId="24" hidden="1" customBuiltin="1"/>
    <cellStyle name="Linked Cell" xfId="23819" builtinId="24" hidden="1" customBuiltin="1"/>
    <cellStyle name="Linked Cell" xfId="14571" builtinId="24" hidden="1" customBuiltin="1"/>
    <cellStyle name="Linked Cell" xfId="10606" builtinId="24" hidden="1" customBuiltin="1"/>
    <cellStyle name="Linked Cell" xfId="23448" builtinId="24" hidden="1" customBuiltin="1"/>
    <cellStyle name="Linked Cell" xfId="25840" builtinId="24" hidden="1" customBuiltin="1"/>
    <cellStyle name="Linked Cell" xfId="5876" builtinId="24" hidden="1" customBuiltin="1"/>
    <cellStyle name="Linked Cell" xfId="3093" builtinId="24" hidden="1" customBuiltin="1"/>
    <cellStyle name="Linked Cell" xfId="26341" builtinId="24" hidden="1" customBuiltin="1"/>
    <cellStyle name="Linked Cell" xfId="1393" builtinId="24" hidden="1" customBuiltin="1"/>
    <cellStyle name="Linked Cell" xfId="11564" builtinId="24" hidden="1" customBuiltin="1"/>
    <cellStyle name="Linked Cell" xfId="6899" builtinId="24" hidden="1" customBuiltin="1"/>
    <cellStyle name="Linked Cell" xfId="14312" builtinId="24" hidden="1" customBuiltin="1"/>
    <cellStyle name="Linked Cell" xfId="12741" builtinId="24" hidden="1" customBuiltin="1"/>
    <cellStyle name="Linked Cell" xfId="11271" builtinId="24" hidden="1" customBuiltin="1"/>
    <cellStyle name="Linked Cell" xfId="10578" builtinId="24" hidden="1" customBuiltin="1"/>
    <cellStyle name="Linked Cell" xfId="25269" builtinId="24" hidden="1" customBuiltin="1"/>
    <cellStyle name="Linked Cell" xfId="23892" builtinId="24" hidden="1" customBuiltin="1"/>
    <cellStyle name="Linked Cell" xfId="22420" builtinId="24" hidden="1" customBuiltin="1"/>
    <cellStyle name="Linked Cell" xfId="4287" builtinId="24" hidden="1" customBuiltin="1"/>
    <cellStyle name="Linked Cell" xfId="16866" builtinId="24" hidden="1" customBuiltin="1"/>
    <cellStyle name="Linked Cell" xfId="14777" builtinId="24" hidden="1" customBuiltin="1"/>
    <cellStyle name="Linked Cell" xfId="14541" builtinId="24" hidden="1" customBuiltin="1"/>
    <cellStyle name="Linked Cell" xfId="6112" builtinId="24" hidden="1" customBuiltin="1"/>
    <cellStyle name="Linked Cell" xfId="16983" builtinId="24" hidden="1" customBuiltin="1"/>
    <cellStyle name="Linked Cell" xfId="14171" builtinId="24" hidden="1" customBuiltin="1"/>
    <cellStyle name="Linked Cell" xfId="16892" builtinId="24" hidden="1" customBuiltin="1"/>
    <cellStyle name="Linked Cell" xfId="6020" builtinId="24" hidden="1" customBuiltin="1"/>
    <cellStyle name="Linked Cell" xfId="14024" builtinId="24" hidden="1" customBuiltin="1"/>
    <cellStyle name="Linked Cell" xfId="5038" builtinId="24" hidden="1" customBuiltin="1"/>
    <cellStyle name="Linked Cell" xfId="14467" builtinId="24" hidden="1" customBuiltin="1"/>
    <cellStyle name="Linked Cell" xfId="16803" builtinId="24" hidden="1" customBuiltin="1"/>
    <cellStyle name="Linked Cell" xfId="5661" builtinId="24" hidden="1" customBuiltin="1"/>
    <cellStyle name="Linked Cell" xfId="14668" builtinId="24" hidden="1" customBuiltin="1"/>
    <cellStyle name="Linked Cell" xfId="14014" builtinId="24" hidden="1" customBuiltin="1"/>
    <cellStyle name="Linked Cell" xfId="4284" builtinId="24" hidden="1" customBuiltin="1"/>
    <cellStyle name="Linked Cell" xfId="4687" builtinId="24" hidden="1" customBuiltin="1"/>
    <cellStyle name="Linked Cell" xfId="7853" builtinId="24" hidden="1" customBuiltin="1"/>
    <cellStyle name="Linked Cell" xfId="7557" builtinId="24" hidden="1" customBuiltin="1"/>
    <cellStyle name="Linked Cell" xfId="11174" builtinId="24" hidden="1" customBuiltin="1"/>
    <cellStyle name="Linked Cell" xfId="5582" builtinId="24" hidden="1" customBuiltin="1"/>
    <cellStyle name="Linked Cell" xfId="6059" builtinId="24" hidden="1" customBuiltin="1"/>
    <cellStyle name="Linked Cell" xfId="6246" builtinId="24" hidden="1" customBuiltin="1"/>
    <cellStyle name="Linked Cell" xfId="10669" builtinId="24" hidden="1" customBuiltin="1"/>
    <cellStyle name="Linked Cell" xfId="4710" builtinId="24" hidden="1" customBuiltin="1"/>
    <cellStyle name="Linked Cell" xfId="7695" builtinId="24" hidden="1" customBuiltin="1"/>
    <cellStyle name="Linked Cell" xfId="7919" builtinId="24" hidden="1" customBuiltin="1"/>
    <cellStyle name="Linked Cell" xfId="4587" builtinId="24" hidden="1" customBuiltin="1"/>
    <cellStyle name="Linked Cell" xfId="10652" builtinId="24" hidden="1" customBuiltin="1"/>
    <cellStyle name="Linked Cell" xfId="4917" builtinId="24" hidden="1" customBuiltin="1"/>
    <cellStyle name="Linked Cell" xfId="4216" builtinId="24" hidden="1" customBuiltin="1"/>
    <cellStyle name="Linked Cell" xfId="10642" builtinId="24" hidden="1" customBuiltin="1"/>
    <cellStyle name="Linked Cell" xfId="14453" builtinId="24" hidden="1" customBuiltin="1"/>
    <cellStyle name="Linked Cell" xfId="5514" builtinId="24" hidden="1" customBuiltin="1"/>
    <cellStyle name="Linked Cell" xfId="14111" builtinId="24" hidden="1" customBuiltin="1"/>
    <cellStyle name="Linked Cell" xfId="4652" builtinId="24" hidden="1" customBuiltin="1"/>
    <cellStyle name="Linked Cell" xfId="10967" builtinId="24" hidden="1" customBuiltin="1"/>
    <cellStyle name="Linked Cell" xfId="17171" builtinId="24" hidden="1" customBuiltin="1"/>
    <cellStyle name="Linked Cell" xfId="17196" builtinId="24" hidden="1" customBuiltin="1"/>
    <cellStyle name="Linked Cell" xfId="17223" builtinId="24" hidden="1" customBuiltin="1"/>
    <cellStyle name="Linked Cell" xfId="17315" builtinId="24" hidden="1" customBuiltin="1"/>
    <cellStyle name="Linked Cell" xfId="17415" builtinId="24" hidden="1" customBuiltin="1"/>
    <cellStyle name="Linked Cell" xfId="17446" builtinId="24" hidden="1" customBuiltin="1"/>
    <cellStyle name="Linked Cell" xfId="17418" builtinId="24" hidden="1" customBuiltin="1"/>
    <cellStyle name="Linked Cell" xfId="17389" builtinId="24" hidden="1" customBuiltin="1"/>
    <cellStyle name="Linked Cell" xfId="17421" builtinId="24" hidden="1" customBuiltin="1"/>
    <cellStyle name="Linked Cell" xfId="17498" builtinId="24" hidden="1" customBuiltin="1"/>
    <cellStyle name="Linked Cell" xfId="17526" builtinId="24" hidden="1" customBuiltin="1"/>
    <cellStyle name="Linked Cell" xfId="17551" builtinId="24" hidden="1" customBuiltin="1"/>
    <cellStyle name="Linked Cell" xfId="17425" builtinId="24" hidden="1" customBuiltin="1"/>
    <cellStyle name="Linked Cell" xfId="17598" builtinId="24" hidden="1" customBuiltin="1"/>
    <cellStyle name="Linked Cell" xfId="6606" builtinId="24" hidden="1" customBuiltin="1"/>
    <cellStyle name="Linked Cell" xfId="21089" builtinId="24" hidden="1" customBuiltin="1"/>
    <cellStyle name="Linked Cell" xfId="4251" builtinId="24" hidden="1" customBuiltin="1"/>
    <cellStyle name="Linked Cell" xfId="6386" builtinId="24" hidden="1" customBuiltin="1"/>
    <cellStyle name="Linked Cell" xfId="6410" builtinId="24" hidden="1" customBuiltin="1"/>
    <cellStyle name="Linked Cell" xfId="6439" builtinId="24" hidden="1" customBuiltin="1"/>
    <cellStyle name="Linked Cell" xfId="27530" builtinId="24" hidden="1" customBuiltin="1"/>
    <cellStyle name="Linked Cell" xfId="26564" builtinId="24" hidden="1" customBuiltin="1"/>
    <cellStyle name="Linked Cell" xfId="26615" builtinId="24" hidden="1" customBuiltin="1"/>
    <cellStyle name="Linked Cell" xfId="26623" builtinId="24" hidden="1" customBuiltin="1"/>
    <cellStyle name="Linked Cell" xfId="3653" builtinId="24" hidden="1" customBuiltin="1"/>
    <cellStyle name="Linked Cell" xfId="3680" builtinId="24" hidden="1" customBuiltin="1"/>
    <cellStyle name="Linked Cell" xfId="3712" builtinId="24" hidden="1" customBuiltin="1"/>
    <cellStyle name="Linked Cell" xfId="3740" builtinId="24" hidden="1" customBuiltin="1"/>
    <cellStyle name="Linked Cell" xfId="3767" builtinId="24" hidden="1" customBuiltin="1"/>
    <cellStyle name="Linked Cell" xfId="3743" builtinId="24" hidden="1" customBuiltin="1"/>
    <cellStyle name="Linked Cell" xfId="3746" builtinId="24" hidden="1" customBuiltin="1"/>
    <cellStyle name="Linked Cell" xfId="3808" builtinId="24" hidden="1" customBuiltin="1"/>
    <cellStyle name="Linked Cell" xfId="3552" builtinId="24" hidden="1" customBuiltin="1"/>
    <cellStyle name="Linked Cell" xfId="3573" builtinId="24" hidden="1" customBuiltin="1"/>
    <cellStyle name="Linked Cell" xfId="3594" builtinId="24" hidden="1" customBuiltin="1"/>
    <cellStyle name="Linked Cell" xfId="3618" builtinId="24" hidden="1" customBuiltin="1"/>
    <cellStyle name="Linked Cell" xfId="3487" builtinId="24" hidden="1" customBuiltin="1"/>
    <cellStyle name="Linked Cell" xfId="3490" builtinId="24" hidden="1" customBuiltin="1"/>
    <cellStyle name="Linked Cell" xfId="26064" builtinId="24" hidden="1" customBuiltin="1"/>
    <cellStyle name="Linked Cell" xfId="14529" builtinId="24" hidden="1" customBuiltin="1"/>
    <cellStyle name="Linked Cell" xfId="26858" builtinId="24" hidden="1" customBuiltin="1"/>
    <cellStyle name="Linked Cell" xfId="22025" builtinId="24" hidden="1" customBuiltin="1"/>
    <cellStyle name="Linked Cell" xfId="4421" builtinId="24" hidden="1" customBuiltin="1"/>
    <cellStyle name="Linked Cell" xfId="144" builtinId="24" hidden="1" customBuiltin="1"/>
    <cellStyle name="Linked Cell" xfId="10649" builtinId="24" hidden="1" customBuiltin="1"/>
    <cellStyle name="Linked Cell" xfId="8502" builtinId="24" hidden="1" customBuiltin="1"/>
    <cellStyle name="Linked Cell" xfId="8229" builtinId="24" hidden="1" customBuiltin="1"/>
    <cellStyle name="Linked Cell" xfId="5209" builtinId="24" hidden="1" customBuiltin="1"/>
    <cellStyle name="Linked Cell" xfId="10779" builtinId="24" hidden="1" customBuiltin="1"/>
    <cellStyle name="Linked Cell" xfId="7794" builtinId="24" hidden="1" customBuiltin="1"/>
    <cellStyle name="Linked Cell" xfId="10678" builtinId="24" hidden="1" customBuiltin="1"/>
    <cellStyle name="Linked Cell" xfId="5165" builtinId="24" hidden="1" customBuiltin="1"/>
    <cellStyle name="Linked Cell" xfId="10675" builtinId="24" hidden="1" customBuiltin="1"/>
    <cellStyle name="Linked Cell" xfId="7610" builtinId="24" hidden="1" customBuiltin="1"/>
    <cellStyle name="Linked Cell" xfId="5630" builtinId="24" hidden="1" customBuiltin="1"/>
    <cellStyle name="Linked Cell" xfId="8234" builtinId="24" hidden="1" customBuiltin="1"/>
    <cellStyle name="Linked Cell" xfId="10827" builtinId="24" hidden="1" customBuiltin="1"/>
    <cellStyle name="Linked Cell" xfId="8139" builtinId="24" hidden="1" customBuiltin="1"/>
    <cellStyle name="Linked Cell" xfId="10569" builtinId="24" hidden="1" customBuiltin="1"/>
    <cellStyle name="Linked Cell" xfId="8375" builtinId="24" hidden="1" customBuiltin="1"/>
    <cellStyle name="Linked Cell" xfId="7600" builtinId="24" hidden="1" customBuiltin="1"/>
    <cellStyle name="Linked Cell" xfId="6047" builtinId="24" hidden="1" customBuiltin="1"/>
    <cellStyle name="Linked Cell" xfId="4384" builtinId="24" hidden="1" customBuiltin="1"/>
    <cellStyle name="Linked Cell" xfId="6207" builtinId="24" hidden="1" customBuiltin="1"/>
    <cellStyle name="Linked Cell" xfId="4379" builtinId="24" hidden="1" customBuiltin="1"/>
    <cellStyle name="Linked Cell" xfId="4883" builtinId="24" hidden="1" customBuiltin="1"/>
    <cellStyle name="Linked Cell" xfId="4944" builtinId="24" hidden="1" customBuiltin="1"/>
    <cellStyle name="Linked Cell" xfId="5691" builtinId="24" hidden="1" customBuiltin="1"/>
    <cellStyle name="Linked Cell" xfId="5387" builtinId="24" hidden="1" customBuiltin="1"/>
    <cellStyle name="Linked Cell" xfId="6198" builtinId="24" hidden="1" customBuiltin="1"/>
    <cellStyle name="Linked Cell" xfId="5789" builtinId="24" hidden="1" customBuiltin="1"/>
    <cellStyle name="Linked Cell" xfId="4990" builtinId="24" hidden="1" customBuiltin="1"/>
    <cellStyle name="Linked Cell" xfId="5304" builtinId="24" hidden="1" customBuiltin="1"/>
    <cellStyle name="Linked Cell" xfId="5062" builtinId="24" hidden="1" customBuiltin="1"/>
    <cellStyle name="Linked Cell" xfId="5774" builtinId="24" hidden="1" customBuiltin="1"/>
    <cellStyle name="Linked Cell" xfId="6174" builtinId="24" hidden="1" customBuiltin="1"/>
    <cellStyle name="Linked Cell" xfId="8117" builtinId="24" hidden="1" customBuiltin="1"/>
    <cellStyle name="Linked Cell" xfId="6423" builtinId="24" hidden="1" customBuiltin="1"/>
    <cellStyle name="Linked Cell" xfId="7730" builtinId="24" hidden="1" customBuiltin="1"/>
    <cellStyle name="Linked Cell" xfId="5766" builtinId="24" hidden="1" customBuiltin="1"/>
    <cellStyle name="Linked Cell" xfId="6451" builtinId="24" hidden="1" customBuiltin="1"/>
    <cellStyle name="Linked Cell" xfId="11014" builtinId="24" hidden="1" customBuiltin="1"/>
    <cellStyle name="Linked Cell" xfId="11039" builtinId="24" hidden="1" customBuiltin="1"/>
    <cellStyle name="Linked Cell" xfId="11070" builtinId="24" hidden="1" customBuiltin="1"/>
    <cellStyle name="Linked Cell" xfId="11097" builtinId="24" hidden="1" customBuiltin="1"/>
    <cellStyle name="Linked Cell" xfId="11124" builtinId="24" hidden="1" customBuiltin="1"/>
    <cellStyle name="Linked Cell" xfId="10971" builtinId="24" hidden="1" customBuiltin="1"/>
    <cellStyle name="Linked Cell" xfId="11168" builtinId="24" hidden="1" customBuiltin="1"/>
    <cellStyle name="Linked Cell" xfId="11200" builtinId="24" hidden="1" customBuiltin="1"/>
    <cellStyle name="Linked Cell" xfId="11235" builtinId="24" hidden="1" customBuiltin="1"/>
    <cellStyle name="Linked Cell" xfId="11274" builtinId="24" hidden="1" customBuiltin="1"/>
    <cellStyle name="Linked Cell" xfId="11277" builtinId="24" hidden="1" customBuiltin="1"/>
    <cellStyle name="Linked Cell" xfId="11355" builtinId="24" hidden="1" customBuiltin="1"/>
    <cellStyle name="Linked Cell" xfId="11385" builtinId="24" hidden="1" customBuiltin="1"/>
    <cellStyle name="Linked Cell" xfId="11411" builtinId="24" hidden="1" customBuiltin="1"/>
    <cellStyle name="Linked Cell" xfId="11281" builtinId="24" hidden="1" customBuiltin="1"/>
    <cellStyle name="Linked Cell" xfId="11465" builtinId="24" hidden="1" customBuiltin="1"/>
    <cellStyle name="Linked Cell" xfId="11496" builtinId="24" hidden="1" customBuiltin="1"/>
    <cellStyle name="Linked Cell" xfId="11529" builtinId="24" hidden="1" customBuiltin="1"/>
    <cellStyle name="Linked Cell" xfId="11589" builtinId="24" hidden="1" customBuiltin="1"/>
    <cellStyle name="Linked Cell" xfId="9756" builtinId="24" hidden="1" customBuiltin="1"/>
    <cellStyle name="Linked Cell" xfId="15430" builtinId="24" hidden="1" customBuiltin="1"/>
    <cellStyle name="Linked Cell" xfId="9454" builtinId="24" hidden="1" customBuiltin="1"/>
    <cellStyle name="Linked Cell" xfId="9479" builtinId="24" hidden="1" customBuiltin="1"/>
    <cellStyle name="Linked Cell" xfId="9502" builtinId="24" hidden="1" customBuiltin="1"/>
    <cellStyle name="Linked Cell" xfId="8338" builtinId="24" hidden="1" customBuiltin="1"/>
    <cellStyle name="Linked Cell" xfId="2087" builtinId="24" hidden="1" customBuiltin="1"/>
    <cellStyle name="Linked Cell" xfId="2108" builtinId="24" hidden="1" customBuiltin="1"/>
    <cellStyle name="Linked Cell" xfId="1986" builtinId="24" hidden="1" customBuiltin="1"/>
    <cellStyle name="Linked Cell" xfId="5792" builtinId="24" hidden="1" customBuiltin="1"/>
    <cellStyle name="Linked Cell" xfId="17347" builtinId="24" hidden="1" customBuiltin="1"/>
    <cellStyle name="Linked Cell" xfId="8593" builtinId="24" hidden="1" customBuiltin="1"/>
    <cellStyle name="Linked Cell" xfId="22898" builtinId="24" hidden="1" customBuiltin="1"/>
    <cellStyle name="Linked Cell" xfId="21887" builtinId="24" hidden="1" customBuiltin="1"/>
    <cellStyle name="Linked Cell" xfId="20558" builtinId="24" hidden="1" customBuiltin="1"/>
    <cellStyle name="Linked Cell" xfId="23410" builtinId="24" hidden="1" customBuiltin="1"/>
    <cellStyle name="Linked Cell" xfId="9819" builtinId="24" hidden="1" customBuiltin="1"/>
    <cellStyle name="Linked Cell" xfId="11794" builtinId="24" hidden="1" customBuiltin="1"/>
    <cellStyle name="Linked Cell" xfId="11827" builtinId="24" hidden="1" customBuiltin="1"/>
    <cellStyle name="Linked Cell" xfId="11858" builtinId="24" hidden="1" customBuiltin="1"/>
    <cellStyle name="Linked Cell" xfId="11885" builtinId="24" hidden="1" customBuiltin="1"/>
    <cellStyle name="Linked Cell" xfId="11861" builtinId="24" hidden="1" customBuiltin="1"/>
    <cellStyle name="Linked Cell" xfId="11834" builtinId="24" hidden="1" customBuiltin="1"/>
    <cellStyle name="Linked Cell" xfId="11864" builtinId="24" hidden="1" customBuiltin="1"/>
    <cellStyle name="Linked Cell" xfId="11930" builtinId="24" hidden="1" customBuiltin="1"/>
    <cellStyle name="Linked Cell" xfId="11960" builtinId="24" hidden="1" customBuiltin="1"/>
    <cellStyle name="Linked Cell" xfId="12015" builtinId="24" hidden="1" customBuiltin="1"/>
    <cellStyle name="Linked Cell" xfId="10875" builtinId="24" hidden="1" customBuiltin="1"/>
    <cellStyle name="Linked Cell" xfId="10946" builtinId="24" hidden="1" customBuiltin="1"/>
    <cellStyle name="Linked Cell" xfId="10879" builtinId="24" hidden="1" customBuiltin="1"/>
    <cellStyle name="Linked Cell" xfId="10908" builtinId="24" hidden="1" customBuiltin="1"/>
    <cellStyle name="Linked Cell" xfId="12169" builtinId="24" hidden="1" customBuiltin="1"/>
    <cellStyle name="Linked Cell" xfId="12213" builtinId="24" hidden="1" customBuiltin="1"/>
    <cellStyle name="Linked Cell" xfId="12234" builtinId="24" hidden="1" customBuiltin="1"/>
    <cellStyle name="Linked Cell" xfId="12255" builtinId="24" hidden="1" customBuiltin="1"/>
    <cellStyle name="Linked Cell" xfId="12134" builtinId="24" hidden="1" customBuiltin="1"/>
    <cellStyle name="Linked Cell" xfId="12291" builtinId="24" hidden="1" customBuiltin="1"/>
    <cellStyle name="Linked Cell" xfId="12322" builtinId="24" hidden="1" customBuiltin="1"/>
    <cellStyle name="Linked Cell" xfId="12358" builtinId="24" hidden="1" customBuiltin="1"/>
    <cellStyle name="Linked Cell" xfId="12388" builtinId="24" hidden="1" customBuiltin="1"/>
    <cellStyle name="Linked Cell" xfId="12420" builtinId="24" hidden="1" customBuiltin="1"/>
    <cellStyle name="Linked Cell" xfId="12391" builtinId="24" hidden="1" customBuiltin="1"/>
    <cellStyle name="Linked Cell" xfId="12365" builtinId="24" hidden="1" customBuiltin="1"/>
    <cellStyle name="Linked Cell" xfId="12394" builtinId="24" hidden="1" customBuiltin="1"/>
    <cellStyle name="Linked Cell" xfId="12473" builtinId="24" hidden="1" customBuiltin="1"/>
    <cellStyle name="Linked Cell" xfId="12500" builtinId="24" hidden="1" customBuiltin="1"/>
    <cellStyle name="Linked Cell" xfId="12527" builtinId="24" hidden="1" customBuiltin="1"/>
    <cellStyle name="Linked Cell" xfId="12398" builtinId="24" hidden="1" customBuiltin="1"/>
    <cellStyle name="Linked Cell" xfId="12575" builtinId="24" hidden="1" customBuiltin="1"/>
    <cellStyle name="Linked Cell" xfId="12605" builtinId="24" hidden="1" customBuiltin="1"/>
    <cellStyle name="Linked Cell" xfId="12637" builtinId="24" hidden="1" customBuiltin="1"/>
    <cellStyle name="Linked Cell" xfId="12667" builtinId="24" hidden="1" customBuiltin="1"/>
    <cellStyle name="Linked Cell" xfId="12694" builtinId="24" hidden="1" customBuiltin="1"/>
    <cellStyle name="Linked Cell" xfId="12670" builtinId="24" hidden="1" customBuiltin="1"/>
    <cellStyle name="Linked Cell" xfId="12644" builtinId="24" hidden="1" customBuiltin="1"/>
    <cellStyle name="Linked Cell" xfId="12673" builtinId="24" hidden="1" customBuiltin="1"/>
    <cellStyle name="Linked Cell" xfId="12768" builtinId="24" hidden="1" customBuiltin="1"/>
    <cellStyle name="Linked Cell" xfId="12829" builtinId="24" hidden="1" customBuiltin="1"/>
    <cellStyle name="Linked Cell" xfId="12868" builtinId="24" hidden="1" customBuiltin="1"/>
    <cellStyle name="Linked Cell" xfId="12898" builtinId="24" hidden="1" customBuiltin="1"/>
    <cellStyle name="Linked Cell" xfId="12930" builtinId="24" hidden="1" customBuiltin="1"/>
    <cellStyle name="Linked Cell" xfId="12959" builtinId="24" hidden="1" customBuiltin="1"/>
    <cellStyle name="Linked Cell" xfId="12962" builtinId="24" hidden="1" customBuiltin="1"/>
    <cellStyle name="Linked Cell" xfId="12937" builtinId="24" hidden="1" customBuiltin="1"/>
    <cellStyle name="Linked Cell" xfId="13033" builtinId="24" hidden="1" customBuiltin="1"/>
    <cellStyle name="Linked Cell" xfId="5578" builtinId="24" hidden="1" customBuiltin="1"/>
    <cellStyle name="Linked Cell" xfId="24438" builtinId="24" hidden="1" customBuiltin="1"/>
    <cellStyle name="Linked Cell" xfId="718" builtinId="24" hidden="1" customBuiltin="1"/>
    <cellStyle name="Linked Cell" xfId="752" builtinId="24" hidden="1" customBuiltin="1"/>
    <cellStyle name="Linked Cell" xfId="842" builtinId="24" hidden="1" customBuiltin="1"/>
    <cellStyle name="Linked Cell" xfId="878" builtinId="24" hidden="1" customBuiltin="1"/>
    <cellStyle name="Linked Cell" xfId="913" builtinId="24" hidden="1" customBuiltin="1"/>
    <cellStyle name="Linked Cell" xfId="756" builtinId="24" hidden="1" customBuiltin="1"/>
    <cellStyle name="Linked Cell" xfId="976" builtinId="24" hidden="1" customBuiltin="1"/>
    <cellStyle name="Linked Cell" xfId="12190" builtinId="24" hidden="1" customBuiltin="1"/>
    <cellStyle name="Linked Cell" xfId="18837" builtinId="24" hidden="1" customBuiltin="1"/>
    <cellStyle name="Linked Cell" xfId="17275" builtinId="24" hidden="1" customBuiltin="1"/>
    <cellStyle name="Linked Cell" xfId="8569" builtinId="24" hidden="1" customBuiltin="1"/>
    <cellStyle name="Linked Cell" xfId="22983" builtinId="24" hidden="1" customBuiltin="1"/>
    <cellStyle name="Linked Cell" xfId="21963" builtinId="24" hidden="1" customBuiltin="1"/>
    <cellStyle name="Linked Cell" xfId="8813" builtinId="24" hidden="1" customBuiltin="1"/>
    <cellStyle name="Linked Cell" xfId="5968" builtinId="24" hidden="1" customBuiltin="1"/>
    <cellStyle name="Linked Cell" xfId="11194" builtinId="24" hidden="1" customBuiltin="1"/>
    <cellStyle name="Linked Cell" xfId="10603" builtinId="24" hidden="1" customBuiltin="1"/>
    <cellStyle name="Linked Cell" xfId="4803" builtinId="24" hidden="1" customBuiltin="1"/>
    <cellStyle name="Linked Cell" xfId="11914" builtinId="24" hidden="1" customBuiltin="1"/>
    <cellStyle name="Linked Cell" xfId="4787" builtinId="24" hidden="1" customBuiltin="1"/>
    <cellStyle name="Linked Cell" xfId="5903" builtinId="24" hidden="1" customBuiltin="1"/>
    <cellStyle name="Linked Cell" xfId="11188" builtinId="24" hidden="1" customBuiltin="1"/>
    <cellStyle name="Linked Cell" xfId="11969" builtinId="24" hidden="1" customBuiltin="1"/>
    <cellStyle name="Linked Cell" xfId="11155" builtinId="24" hidden="1" customBuiltin="1"/>
    <cellStyle name="Linked Cell" xfId="10715" builtinId="24" hidden="1" customBuiltin="1"/>
    <cellStyle name="Linked Cell" xfId="4960" builtinId="24" hidden="1" customBuiltin="1"/>
    <cellStyle name="Linked Cell" xfId="5123" builtinId="24" hidden="1" customBuiltin="1"/>
    <cellStyle name="Linked Cell" xfId="5962" builtinId="24" hidden="1" customBuiltin="1"/>
    <cellStyle name="Linked Cell" xfId="13171" builtinId="24" hidden="1" customBuiltin="1"/>
    <cellStyle name="Linked Cell" xfId="13207" builtinId="24" hidden="1" customBuiltin="1"/>
    <cellStyle name="Linked Cell" xfId="7679" builtinId="24" hidden="1" customBuiltin="1"/>
    <cellStyle name="Linked Cell" xfId="13305" builtinId="24" hidden="1" customBuiltin="1"/>
    <cellStyle name="Linked Cell" xfId="13338" builtinId="24" hidden="1" customBuiltin="1"/>
    <cellStyle name="Linked Cell" xfId="13373" builtinId="24" hidden="1" customBuiltin="1"/>
    <cellStyle name="Linked Cell" xfId="13406" builtinId="24" hidden="1" customBuiltin="1"/>
    <cellStyle name="Linked Cell" xfId="13436" builtinId="24" hidden="1" customBuiltin="1"/>
    <cellStyle name="Linked Cell" xfId="13409" builtinId="24" hidden="1" customBuiltin="1"/>
    <cellStyle name="Linked Cell" xfId="13380" builtinId="24" hidden="1" customBuiltin="1"/>
    <cellStyle name="Linked Cell" xfId="13412" builtinId="24" hidden="1" customBuiltin="1"/>
    <cellStyle name="Linked Cell" xfId="13492" builtinId="24" hidden="1" customBuiltin="1"/>
    <cellStyle name="Linked Cell" xfId="13528" builtinId="24" hidden="1" customBuiltin="1"/>
    <cellStyle name="Linked Cell" xfId="13562" builtinId="24" hidden="1" customBuiltin="1"/>
    <cellStyle name="Linked Cell" xfId="13602" builtinId="24" hidden="1" customBuiltin="1"/>
    <cellStyle name="Linked Cell" xfId="13647" builtinId="24" hidden="1" customBuiltin="1"/>
    <cellStyle name="Linked Cell" xfId="13680" builtinId="24" hidden="1" customBuiltin="1"/>
    <cellStyle name="Linked Cell" xfId="13715" builtinId="24" hidden="1" customBuiltin="1"/>
    <cellStyle name="Linked Cell" xfId="13748" builtinId="24" hidden="1" customBuiltin="1"/>
    <cellStyle name="Linked Cell" xfId="13778" builtinId="24" hidden="1" customBuiltin="1"/>
    <cellStyle name="Linked Cell" xfId="13751" builtinId="24" hidden="1" customBuiltin="1"/>
    <cellStyle name="Linked Cell" xfId="13722" builtinId="24" hidden="1" customBuiltin="1"/>
    <cellStyle name="Linked Cell" xfId="13754" builtinId="24" hidden="1" customBuiltin="1"/>
    <cellStyle name="Linked Cell" xfId="13834" builtinId="24" hidden="1" customBuiltin="1"/>
    <cellStyle name="Linked Cell" xfId="13870" builtinId="24" hidden="1" customBuiltin="1"/>
    <cellStyle name="Linked Cell" xfId="13904" builtinId="24" hidden="1" customBuiltin="1"/>
    <cellStyle name="Linked Cell" xfId="13952" builtinId="24" hidden="1" customBuiltin="1"/>
    <cellStyle name="Linked Cell" xfId="14333" builtinId="24" hidden="1" customBuiltin="1"/>
    <cellStyle name="Linked Cell" xfId="14355" builtinId="24" hidden="1" customBuiltin="1"/>
    <cellStyle name="Linked Cell" xfId="14377" builtinId="24" hidden="1" customBuiltin="1"/>
    <cellStyle name="Linked Cell" xfId="14440" builtinId="24" hidden="1" customBuiltin="1"/>
    <cellStyle name="Linked Cell" xfId="14865" builtinId="24" hidden="1" customBuiltin="1"/>
    <cellStyle name="Linked Cell" xfId="14892" builtinId="24" hidden="1" customBuiltin="1"/>
    <cellStyle name="Linked Cell" xfId="14940" builtinId="24" hidden="1" customBuiltin="1"/>
    <cellStyle name="Linked Cell" xfId="11990" builtinId="24" hidden="1" customBuiltin="1"/>
    <cellStyle name="Linked Cell" xfId="9854" builtinId="24" hidden="1" customBuiltin="1"/>
    <cellStyle name="Linked Cell" xfId="3357" builtinId="24" hidden="1" customBuiltin="1"/>
    <cellStyle name="Linked Cell" xfId="3248" builtinId="24" hidden="1" customBuiltin="1"/>
    <cellStyle name="Linked Cell" xfId="3397" builtinId="24" hidden="1" customBuiltin="1"/>
    <cellStyle name="Linked Cell" xfId="3424" builtinId="24" hidden="1" customBuiltin="1"/>
    <cellStyle name="Linked Cell" xfId="3456" builtinId="24" hidden="1" customBuiltin="1"/>
    <cellStyle name="Linked Cell" xfId="3484" builtinId="24" hidden="1" customBuiltin="1"/>
    <cellStyle name="Linked Cell" xfId="3511" builtinId="24" hidden="1" customBuiltin="1"/>
    <cellStyle name="Linked Cell" xfId="13242" builtinId="24" hidden="1" customBuiltin="1"/>
    <cellStyle name="Linked Cell" xfId="20157" builtinId="24" hidden="1" customBuiltin="1"/>
    <cellStyle name="Linked Cell" xfId="18767" builtinId="24" hidden="1" customBuiltin="1"/>
    <cellStyle name="Linked Cell" xfId="17250" builtinId="24" hidden="1" customBuiltin="1"/>
    <cellStyle name="Linked Cell" xfId="8621" builtinId="24" hidden="1" customBuiltin="1"/>
    <cellStyle name="Linked Cell" xfId="23084" builtinId="24" hidden="1" customBuiltin="1"/>
    <cellStyle name="Linked Cell" xfId="63" builtinId="24" hidden="1" customBuiltin="1"/>
    <cellStyle name="Linked Cell" xfId="10937" builtinId="24" hidden="1" customBuiltin="1"/>
    <cellStyle name="Linked Cell" xfId="15077" builtinId="24" hidden="1" customBuiltin="1"/>
    <cellStyle name="Linked Cell" xfId="15152" builtinId="24" hidden="1" customBuiltin="1"/>
    <cellStyle name="Linked Cell" xfId="15176" builtinId="24" hidden="1" customBuiltin="1"/>
    <cellStyle name="Linked Cell" xfId="15199" builtinId="24" hidden="1" customBuiltin="1"/>
    <cellStyle name="Linked Cell" xfId="15082" builtinId="24" hidden="1" customBuiltin="1"/>
    <cellStyle name="Linked Cell" xfId="15243" builtinId="24" hidden="1" customBuiltin="1"/>
    <cellStyle name="Linked Cell" xfId="15271" builtinId="24" hidden="1" customBuiltin="1"/>
    <cellStyle name="Linked Cell" xfId="15303" builtinId="24" hidden="1" customBuiltin="1"/>
    <cellStyle name="Linked Cell" xfId="15334" builtinId="24" hidden="1" customBuiltin="1"/>
    <cellStyle name="Linked Cell" xfId="15337" builtinId="24" hidden="1" customBuiltin="1"/>
    <cellStyle name="Linked Cell" xfId="15340" builtinId="24" hidden="1" customBuiltin="1"/>
    <cellStyle name="Linked Cell" xfId="15406" builtinId="24" hidden="1" customBuiltin="1"/>
    <cellStyle name="Linked Cell" xfId="15455" builtinId="24" hidden="1" customBuiltin="1"/>
    <cellStyle name="Linked Cell" xfId="15483" builtinId="24" hidden="1" customBuiltin="1"/>
    <cellStyle name="Linked Cell" xfId="15549" builtinId="24" hidden="1" customBuiltin="1"/>
    <cellStyle name="Linked Cell" xfId="15581" builtinId="24" hidden="1" customBuiltin="1"/>
    <cellStyle name="Linked Cell" xfId="15611" builtinId="24" hidden="1" customBuiltin="1"/>
    <cellStyle name="Linked Cell" xfId="15638" builtinId="24" hidden="1" customBuiltin="1"/>
    <cellStyle name="Linked Cell" xfId="15614" builtinId="24" hidden="1" customBuiltin="1"/>
    <cellStyle name="Linked Cell" xfId="15588" builtinId="24" hidden="1" customBuiltin="1"/>
    <cellStyle name="Linked Cell" xfId="15617" builtinId="24" hidden="1" customBuiltin="1"/>
    <cellStyle name="Linked Cell" xfId="15683" builtinId="24" hidden="1" customBuiltin="1"/>
    <cellStyle name="Linked Cell" xfId="15706" builtinId="24" hidden="1" customBuiltin="1"/>
    <cellStyle name="Linked Cell" xfId="15730" builtinId="24" hidden="1" customBuiltin="1"/>
    <cellStyle name="Linked Cell" xfId="15753" builtinId="24" hidden="1" customBuiltin="1"/>
    <cellStyle name="Linked Cell" xfId="14632" builtinId="24" hidden="1" customBuiltin="1"/>
    <cellStyle name="Linked Cell" xfId="14747" builtinId="24" hidden="1" customBuiltin="1"/>
    <cellStyle name="Linked Cell" xfId="14756" builtinId="24" hidden="1" customBuiltin="1"/>
    <cellStyle name="Linked Cell" xfId="14643" builtinId="24" hidden="1" customBuiltin="1"/>
    <cellStyle name="Linked Cell" xfId="14707" builtinId="24" hidden="1" customBuiltin="1"/>
    <cellStyle name="Linked Cell" xfId="14706" builtinId="24" hidden="1" customBuiltin="1"/>
    <cellStyle name="Linked Cell" xfId="15912" builtinId="24" hidden="1" customBuiltin="1"/>
    <cellStyle name="Linked Cell" xfId="15933" builtinId="24" hidden="1" customBuiltin="1"/>
    <cellStyle name="Linked Cell" xfId="15956" builtinId="24" hidden="1" customBuiltin="1"/>
    <cellStyle name="Linked Cell" xfId="15977" builtinId="24" hidden="1" customBuiltin="1"/>
    <cellStyle name="Linked Cell" xfId="15998" builtinId="24" hidden="1" customBuiltin="1"/>
    <cellStyle name="Linked Cell" xfId="15878" builtinId="24" hidden="1" customBuiltin="1"/>
    <cellStyle name="Linked Cell" xfId="16030" builtinId="24" hidden="1" customBuiltin="1"/>
    <cellStyle name="Linked Cell" xfId="16060" builtinId="24" hidden="1" customBuiltin="1"/>
    <cellStyle name="Linked Cell" xfId="16096" builtinId="24" hidden="1" customBuiltin="1"/>
    <cellStyle name="Linked Cell" xfId="16126" builtinId="24" hidden="1" customBuiltin="1"/>
    <cellStyle name="Linked Cell" xfId="16157" builtinId="24" hidden="1" customBuiltin="1"/>
    <cellStyle name="Linked Cell" xfId="16209" builtinId="24" hidden="1" customBuiltin="1"/>
    <cellStyle name="Linked Cell" xfId="16232" builtinId="24" hidden="1" customBuiltin="1"/>
    <cellStyle name="Linked Cell" xfId="16136" builtinId="24" hidden="1" customBuiltin="1"/>
    <cellStyle name="Linked Cell" xfId="16304" builtinId="24" hidden="1" customBuiltin="1"/>
    <cellStyle name="Linked Cell" xfId="16332" builtinId="24" hidden="1" customBuiltin="1"/>
    <cellStyle name="Linked Cell" xfId="16364" builtinId="24" hidden="1" customBuiltin="1"/>
    <cellStyle name="Linked Cell" xfId="16393" builtinId="24" hidden="1" customBuiltin="1"/>
    <cellStyle name="Linked Cell" xfId="16420" builtinId="24" hidden="1" customBuiltin="1"/>
    <cellStyle name="Linked Cell" xfId="16396" builtinId="24" hidden="1" customBuiltin="1"/>
    <cellStyle name="Linked Cell" xfId="16371" builtinId="24" hidden="1" customBuiltin="1"/>
    <cellStyle name="Linked Cell" xfId="16399" builtinId="24" hidden="1" customBuiltin="1"/>
    <cellStyle name="Linked Cell" xfId="16464" builtinId="24" hidden="1" customBuiltin="1"/>
    <cellStyle name="Linked Cell" xfId="15521" builtinId="24" hidden="1" customBuiltin="1"/>
    <cellStyle name="Linked Cell" xfId="21791" builtinId="24" hidden="1" customBuiltin="1"/>
    <cellStyle name="Linked Cell" xfId="20026" builtinId="24" hidden="1" customBuiltin="1"/>
    <cellStyle name="Linked Cell" xfId="18792" builtinId="24" hidden="1" customBuiltin="1"/>
    <cellStyle name="Linked Cell" xfId="17131" builtinId="24" hidden="1" customBuiltin="1"/>
    <cellStyle name="Linked Cell" xfId="8531" builtinId="24" hidden="1" customBuiltin="1"/>
    <cellStyle name="Linked Cell" xfId="3719" builtinId="24" hidden="1" customBuiltin="1"/>
    <cellStyle name="Linked Cell" xfId="4472" builtinId="24" hidden="1" customBuiltin="1"/>
    <cellStyle name="Linked Cell" xfId="24135" builtinId="24" hidden="1" customBuiltin="1"/>
    <cellStyle name="Linked Cell" xfId="24164" builtinId="24" hidden="1" customBuiltin="1"/>
    <cellStyle name="Linked Cell" xfId="24229" builtinId="24" hidden="1" customBuiltin="1"/>
    <cellStyle name="Linked Cell" xfId="24253" builtinId="24" hidden="1" customBuiltin="1"/>
    <cellStyle name="Linked Cell" xfId="24276" builtinId="24" hidden="1" customBuiltin="1"/>
    <cellStyle name="Linked Cell" xfId="24303" builtinId="24" hidden="1" customBuiltin="1"/>
    <cellStyle name="Linked Cell" xfId="24342" builtinId="24" hidden="1" customBuiltin="1"/>
    <cellStyle name="Linked Cell" xfId="24370" builtinId="24" hidden="1" customBuiltin="1"/>
    <cellStyle name="Linked Cell" xfId="24402" builtinId="24" hidden="1" customBuiltin="1"/>
    <cellStyle name="Linked Cell" xfId="24459" builtinId="24" hidden="1" customBuiltin="1"/>
    <cellStyle name="Linked Cell" xfId="24435" builtinId="24" hidden="1" customBuiltin="1"/>
    <cellStyle name="Linked Cell" xfId="24409" builtinId="24" hidden="1" customBuiltin="1"/>
    <cellStyle name="Linked Cell" xfId="24503" builtinId="24" hidden="1" customBuiltin="1"/>
    <cellStyle name="Linked Cell" xfId="24528" builtinId="24" hidden="1" customBuiltin="1"/>
    <cellStyle name="Linked Cell" xfId="24574" builtinId="24" hidden="1" customBuiltin="1"/>
    <cellStyle name="Linked Cell" xfId="23534" builtinId="24" hidden="1" customBuiltin="1"/>
    <cellStyle name="Linked Cell" xfId="23591" builtinId="24" hidden="1" customBuiltin="1"/>
    <cellStyle name="Linked Cell" xfId="23600" builtinId="24" hidden="1" customBuiltin="1"/>
    <cellStyle name="Linked Cell" xfId="23538" builtinId="24" hidden="1" customBuiltin="1"/>
    <cellStyle name="Linked Cell" xfId="23565" builtinId="24" hidden="1" customBuiltin="1"/>
    <cellStyle name="Linked Cell" xfId="23564" builtinId="24" hidden="1" customBuiltin="1"/>
    <cellStyle name="Linked Cell" xfId="24726" builtinId="24" hidden="1" customBuiltin="1"/>
    <cellStyle name="Linked Cell" xfId="24747" builtinId="24" hidden="1" customBuiltin="1"/>
    <cellStyle name="Linked Cell" xfId="24770" builtinId="24" hidden="1" customBuiltin="1"/>
    <cellStyle name="Linked Cell" xfId="24791" builtinId="24" hidden="1" customBuiltin="1"/>
    <cellStyle name="Linked Cell" xfId="24812" builtinId="24" hidden="1" customBuiltin="1"/>
    <cellStyle name="Linked Cell" xfId="24693" builtinId="24" hidden="1" customBuiltin="1"/>
    <cellStyle name="Linked Cell" xfId="24846" builtinId="24" hidden="1" customBuiltin="1"/>
    <cellStyle name="Linked Cell" xfId="24875" builtinId="24" hidden="1" customBuiltin="1"/>
    <cellStyle name="Linked Cell" xfId="24910" builtinId="24" hidden="1" customBuiltin="1"/>
    <cellStyle name="Linked Cell" xfId="24940" builtinId="24" hidden="1" customBuiltin="1"/>
    <cellStyle name="Linked Cell" xfId="24971" builtinId="24" hidden="1" customBuiltin="1"/>
    <cellStyle name="Linked Cell" xfId="24943" builtinId="24" hidden="1" customBuiltin="1"/>
    <cellStyle name="Linked Cell" xfId="24917" builtinId="24" hidden="1" customBuiltin="1"/>
    <cellStyle name="Linked Cell" xfId="24946" builtinId="24" hidden="1" customBuiltin="1"/>
    <cellStyle name="Linked Cell" xfId="25019" builtinId="24" hidden="1" customBuiltin="1"/>
    <cellStyle name="Linked Cell" xfId="25042" builtinId="24" hidden="1" customBuiltin="1"/>
    <cellStyle name="Linked Cell" xfId="25066" builtinId="24" hidden="1" customBuiltin="1"/>
    <cellStyle name="Linked Cell" xfId="24950" builtinId="24" hidden="1" customBuiltin="1"/>
    <cellStyle name="Linked Cell" xfId="25111" builtinId="24" hidden="1" customBuiltin="1"/>
    <cellStyle name="Linked Cell" xfId="25139" builtinId="24" hidden="1" customBuiltin="1"/>
    <cellStyle name="Linked Cell" xfId="25171" builtinId="24" hidden="1" customBuiltin="1"/>
    <cellStyle name="Linked Cell" xfId="25178" builtinId="24" hidden="1" customBuiltin="1"/>
    <cellStyle name="Linked Cell" xfId="25293" builtinId="24" hidden="1" customBuiltin="1"/>
    <cellStyle name="Linked Cell" xfId="25317" builtinId="24" hidden="1" customBuiltin="1"/>
    <cellStyle name="Linked Cell" xfId="25345" builtinId="24" hidden="1" customBuiltin="1"/>
    <cellStyle name="Linked Cell" xfId="25382" builtinId="24" hidden="1" customBuiltin="1"/>
    <cellStyle name="Linked Cell" xfId="25410" builtinId="24" hidden="1" customBuiltin="1"/>
    <cellStyle name="Linked Cell" xfId="25442" builtinId="24" hidden="1" customBuiltin="1"/>
    <cellStyle name="Linked Cell" xfId="25471" builtinId="24" hidden="1" customBuiltin="1"/>
    <cellStyle name="Linked Cell" xfId="25498" builtinId="24" hidden="1" customBuiltin="1"/>
    <cellStyle name="Linked Cell" xfId="25474" builtinId="24" hidden="1" customBuiltin="1"/>
    <cellStyle name="Linked Cell" xfId="25449" builtinId="24" hidden="1" customBuiltin="1"/>
    <cellStyle name="Linked Cell" xfId="15361" builtinId="24" hidden="1" customBuiltin="1"/>
    <cellStyle name="Linked Cell" xfId="10909" builtinId="24" hidden="1" customBuiltin="1"/>
    <cellStyle name="Linked Cell" xfId="15071" builtinId="24" hidden="1" customBuiltin="1"/>
    <cellStyle name="Linked Cell" xfId="15103" builtinId="24" hidden="1" customBuiltin="1"/>
    <cellStyle name="Linked Cell" xfId="15074" builtinId="24" hidden="1" customBuiltin="1"/>
    <cellStyle name="Linked Cell" xfId="15046" builtinId="24" hidden="1" customBuiltin="1"/>
    <cellStyle name="Linked Cell" xfId="1386" builtinId="24" hidden="1" customBuiltin="1"/>
    <cellStyle name="Linked Cell" xfId="1419" builtinId="24" hidden="1" customBuiltin="1"/>
    <cellStyle name="Linked Cell" xfId="1449" builtinId="24" hidden="1" customBuiltin="1"/>
    <cellStyle name="Linked Cell" xfId="1422" builtinId="24" hidden="1" customBuiltin="1"/>
    <cellStyle name="Linked Cell" xfId="28295" builtinId="24" hidden="1" customBuiltin="1"/>
    <cellStyle name="Linked Cell" xfId="28322" builtinId="24" hidden="1" customBuiltin="1"/>
    <cellStyle name="Linked Cell" xfId="28298" builtinId="24" hidden="1" customBuiltin="1"/>
    <cellStyle name="Linked Cell" xfId="28274" builtinId="24" hidden="1" customBuiltin="1"/>
    <cellStyle name="Linked Cell" xfId="28301" builtinId="24" hidden="1" customBuiltin="1"/>
    <cellStyle name="Linked Cell" xfId="28363" builtinId="24" hidden="1" customBuiltin="1"/>
    <cellStyle name="Linked Cell" xfId="28426" builtinId="24" hidden="1" customBuiltin="1"/>
    <cellStyle name="Linked Cell" xfId="28405" builtinId="24" hidden="1" customBuiltin="1"/>
    <cellStyle name="Linked Cell" xfId="28173" builtinId="24" hidden="1" customBuiltin="1"/>
    <cellStyle name="Linked Cell" xfId="28208" builtinId="24" hidden="1" customBuiltin="1"/>
    <cellStyle name="Linked Cell" xfId="28235" builtinId="24" hidden="1" customBuiltin="1"/>
    <cellStyle name="Linked Cell" xfId="28267" builtinId="24" hidden="1" customBuiltin="1"/>
    <cellStyle name="Linked Cell" xfId="28128" builtinId="24" hidden="1" customBuiltin="1"/>
    <cellStyle name="Linked Cell" xfId="28107" builtinId="24" hidden="1" customBuiltin="1"/>
    <cellStyle name="Linked Cell" xfId="28149" builtinId="24" hidden="1" customBuiltin="1"/>
    <cellStyle name="Linked Cell" xfId="2333" builtinId="24" hidden="1" customBuiltin="1"/>
    <cellStyle name="Linked Cell" xfId="23972" builtinId="24" hidden="1" customBuiltin="1"/>
    <cellStyle name="Linked Cell" xfId="1961" builtinId="24" hidden="1" customBuiltin="1"/>
    <cellStyle name="Linked Cell" xfId="13058" builtinId="24" hidden="1" customBuiltin="1"/>
    <cellStyle name="Linked Cell" xfId="17628" builtinId="24" hidden="1" customBuiltin="1"/>
    <cellStyle name="Linked Cell" xfId="17660" builtinId="24" hidden="1" customBuiltin="1"/>
    <cellStyle name="Linked Cell" xfId="17690" builtinId="24" hidden="1" customBuiltin="1"/>
    <cellStyle name="Linked Cell" xfId="17719" builtinId="24" hidden="1" customBuiltin="1"/>
    <cellStyle name="Linked Cell" xfId="17693" builtinId="24" hidden="1" customBuiltin="1"/>
    <cellStyle name="Linked Cell" xfId="17667" builtinId="24" hidden="1" customBuiltin="1"/>
    <cellStyle name="Linked Cell" xfId="17696" builtinId="24" hidden="1" customBuiltin="1"/>
    <cellStyle name="Linked Cell" xfId="17765" builtinId="24" hidden="1" customBuiltin="1"/>
    <cellStyle name="Linked Cell" xfId="17792" builtinId="24" hidden="1" customBuiltin="1"/>
    <cellStyle name="Linked Cell" xfId="17816" builtinId="24" hidden="1" customBuiltin="1"/>
    <cellStyle name="Linked Cell" xfId="17844" builtinId="24" hidden="1" customBuiltin="1"/>
    <cellStyle name="Linked Cell" xfId="17883" builtinId="24" hidden="1" customBuiltin="1"/>
    <cellStyle name="Linked Cell" xfId="17912" builtinId="24" hidden="1" customBuiltin="1"/>
    <cellStyle name="Linked Cell" xfId="17944" builtinId="24" hidden="1" customBuiltin="1"/>
    <cellStyle name="Linked Cell" xfId="17975" builtinId="24" hidden="1" customBuiltin="1"/>
    <cellStyle name="Linked Cell" xfId="18003" builtinId="24" hidden="1" customBuiltin="1"/>
    <cellStyle name="Linked Cell" xfId="17978" builtinId="24" hidden="1" customBuiltin="1"/>
    <cellStyle name="Linked Cell" xfId="17981" builtinId="24" hidden="1" customBuiltin="1"/>
    <cellStyle name="Linked Cell" xfId="18047" builtinId="24" hidden="1" customBuiltin="1"/>
    <cellStyle name="Linked Cell" xfId="18097" builtinId="24" hidden="1" customBuiltin="1"/>
    <cellStyle name="Linked Cell" xfId="18121" builtinId="24" hidden="1" customBuiltin="1"/>
    <cellStyle name="Linked Cell" xfId="17045" builtinId="24" hidden="1" customBuiltin="1"/>
    <cellStyle name="Linked Cell" xfId="17104" builtinId="24" hidden="1" customBuiltin="1"/>
    <cellStyle name="Linked Cell" xfId="17113" builtinId="24" hidden="1" customBuiltin="1"/>
    <cellStyle name="Linked Cell" xfId="17077" builtinId="24" hidden="1" customBuiltin="1"/>
    <cellStyle name="Linked Cell" xfId="17076" builtinId="24" hidden="1" customBuiltin="1"/>
    <cellStyle name="Linked Cell" xfId="18274" builtinId="24" hidden="1" customBuiltin="1"/>
    <cellStyle name="Linked Cell" xfId="18295" builtinId="24" hidden="1" customBuiltin="1"/>
    <cellStyle name="Linked Cell" xfId="18318" builtinId="24" hidden="1" customBuiltin="1"/>
    <cellStyle name="Linked Cell" xfId="18339" builtinId="24" hidden="1" customBuiltin="1"/>
    <cellStyle name="Linked Cell" xfId="18360" builtinId="24" hidden="1" customBuiltin="1"/>
    <cellStyle name="Linked Cell" xfId="18240" builtinId="24" hidden="1" customBuiltin="1"/>
    <cellStyle name="Linked Cell" xfId="18395" builtinId="24" hidden="1" customBuiltin="1"/>
    <cellStyle name="Linked Cell" xfId="18425" builtinId="24" hidden="1" customBuiltin="1"/>
    <cellStyle name="Linked Cell" xfId="18460" builtinId="24" hidden="1" customBuiltin="1"/>
    <cellStyle name="Linked Cell" xfId="18491" builtinId="24" hidden="1" customBuiltin="1"/>
    <cellStyle name="Linked Cell" xfId="18523" builtinId="24" hidden="1" customBuiltin="1"/>
    <cellStyle name="Linked Cell" xfId="18494" builtinId="24" hidden="1" customBuiltin="1"/>
    <cellStyle name="Linked Cell" xfId="18467" builtinId="24" hidden="1" customBuiltin="1"/>
    <cellStyle name="Linked Cell" xfId="18497" builtinId="24" hidden="1" customBuiltin="1"/>
    <cellStyle name="Linked Cell" xfId="18573" builtinId="24" hidden="1" customBuiltin="1"/>
    <cellStyle name="Linked Cell" xfId="18598" builtinId="24" hidden="1" customBuiltin="1"/>
    <cellStyle name="Linked Cell" xfId="18625" builtinId="24" hidden="1" customBuiltin="1"/>
    <cellStyle name="Linked Cell" xfId="18501" builtinId="24" hidden="1" customBuiltin="1"/>
    <cellStyle name="Linked Cell" xfId="18672" builtinId="24" hidden="1" customBuiltin="1"/>
    <cellStyle name="Linked Cell" xfId="18702" builtinId="24" hidden="1" customBuiltin="1"/>
    <cellStyle name="Linked Cell" xfId="18734" builtinId="24" hidden="1" customBuiltin="1"/>
    <cellStyle name="Linked Cell" xfId="18764" builtinId="24" hidden="1" customBuiltin="1"/>
    <cellStyle name="Linked Cell" xfId="18770" builtinId="24" hidden="1" customBuiltin="1"/>
    <cellStyle name="Linked Cell" xfId="18864" builtinId="24" hidden="1" customBuiltin="1"/>
    <cellStyle name="Linked Cell" xfId="18888" builtinId="24" hidden="1" customBuiltin="1"/>
    <cellStyle name="Linked Cell" xfId="18917" builtinId="24" hidden="1" customBuiltin="1"/>
    <cellStyle name="Linked Cell" xfId="18955" builtinId="24" hidden="1" customBuiltin="1"/>
    <cellStyle name="Linked Cell" xfId="18984" builtinId="24" hidden="1" customBuiltin="1"/>
    <cellStyle name="Linked Cell" xfId="19016" builtinId="24" hidden="1" customBuiltin="1"/>
    <cellStyle name="Linked Cell" xfId="19047" builtinId="24" hidden="1" customBuiltin="1"/>
    <cellStyle name="Linked Cell" xfId="19075" builtinId="24" hidden="1" customBuiltin="1"/>
    <cellStyle name="Linked Cell" xfId="19050" builtinId="24" hidden="1" customBuiltin="1"/>
    <cellStyle name="Linked Cell" xfId="19023" builtinId="24" hidden="1" customBuiltin="1"/>
    <cellStyle name="Linked Cell" xfId="16891" builtinId="24" hidden="1" customBuiltin="1"/>
    <cellStyle name="Linked Cell" xfId="4620" builtinId="24" hidden="1" customBuiltin="1"/>
    <cellStyle name="Linked Cell" xfId="4605" builtinId="24" hidden="1" customBuiltin="1"/>
    <cellStyle name="Linked Cell" xfId="4230" builtinId="24" hidden="1" customBuiltin="1"/>
    <cellStyle name="Linked Cell" xfId="10844" builtinId="24" hidden="1" customBuiltin="1"/>
    <cellStyle name="Linked Cell" xfId="5113" builtinId="24" hidden="1" customBuiltin="1"/>
    <cellStyle name="Linked Cell" xfId="26762" builtinId="24" hidden="1" customBuiltin="1"/>
    <cellStyle name="Linked Cell" xfId="26640" builtinId="24" hidden="1" customBuiltin="1"/>
    <cellStyle name="Linked Cell" xfId="26795" builtinId="24" hidden="1" customBuiltin="1"/>
    <cellStyle name="Linked Cell" xfId="17049" builtinId="24" hidden="1" customBuiltin="1"/>
    <cellStyle name="Linked Cell" xfId="25206" builtinId="24" hidden="1" customBuiltin="1"/>
    <cellStyle name="Linked Cell" xfId="16103" builtinId="24" hidden="1" customBuiltin="1"/>
    <cellStyle name="Linked Cell" xfId="14398" builtinId="24" hidden="1" customBuiltin="1"/>
    <cellStyle name="Linked Cell" xfId="12986" builtinId="24" hidden="1" customBuiltin="1"/>
    <cellStyle name="Linked Cell" xfId="11561" builtinId="24" hidden="1" customBuiltin="1"/>
    <cellStyle name="Linked Cell" xfId="3463" builtinId="24" hidden="1" customBuiltin="1"/>
    <cellStyle name="Linked Cell" xfId="14546" builtinId="24" hidden="1" customBuiltin="1"/>
    <cellStyle name="Linked Cell" xfId="6927" builtinId="24" hidden="1" customBuiltin="1"/>
    <cellStyle name="Linked Cell" xfId="5465" builtinId="24" hidden="1" customBuiltin="1"/>
    <cellStyle name="Linked Cell" xfId="17341" builtinId="24" hidden="1" customBuiltin="1"/>
    <cellStyle name="Linked Cell" xfId="16834" builtinId="24" hidden="1" customBuiltin="1"/>
    <cellStyle name="Linked Cell" xfId="7558" builtinId="24" hidden="1" customBuiltin="1"/>
    <cellStyle name="Linked Cell" xfId="18031" builtinId="24" hidden="1" customBuiltin="1"/>
    <cellStyle name="Linked Cell" xfId="5619" builtinId="24" hidden="1" customBuiltin="1"/>
    <cellStyle name="Linked Cell" xfId="6278" builtinId="24" hidden="1" customBuiltin="1"/>
    <cellStyle name="Linked Cell" xfId="17335" builtinId="24" hidden="1" customBuiltin="1"/>
    <cellStyle name="Linked Cell" xfId="17302" builtinId="24" hidden="1" customBuiltin="1"/>
    <cellStyle name="Linked Cell" xfId="16924" builtinId="24" hidden="1" customBuiltin="1"/>
    <cellStyle name="Linked Cell" xfId="5960" builtinId="24" hidden="1" customBuiltin="1"/>
    <cellStyle name="Linked Cell" xfId="5136" builtinId="24" hidden="1" customBuiltin="1"/>
    <cellStyle name="Linked Cell" xfId="7869" builtinId="24" hidden="1" customBuiltin="1"/>
    <cellStyle name="Linked Cell" xfId="19253" builtinId="24" hidden="1" customBuiltin="1"/>
    <cellStyle name="Linked Cell" xfId="19325" builtinId="24" hidden="1" customBuiltin="1"/>
    <cellStyle name="Linked Cell" xfId="14074" builtinId="24" hidden="1" customBuiltin="1"/>
    <cellStyle name="Linked Cell" xfId="19388" builtinId="24" hidden="1" customBuiltin="1"/>
    <cellStyle name="Linked Cell" xfId="19421" builtinId="24" hidden="1" customBuiltin="1"/>
    <cellStyle name="Linked Cell" xfId="19456" builtinId="24" hidden="1" customBuiltin="1"/>
    <cellStyle name="Linked Cell" xfId="19489" builtinId="24" hidden="1" customBuiltin="1"/>
    <cellStyle name="Linked Cell" xfId="19519" builtinId="24" hidden="1" customBuiltin="1"/>
    <cellStyle name="Linked Cell" xfId="19492" builtinId="24" hidden="1" customBuiltin="1"/>
    <cellStyle name="Linked Cell" xfId="19463" builtinId="24" hidden="1" customBuiltin="1"/>
    <cellStyle name="Linked Cell" xfId="19495" builtinId="24" hidden="1" customBuiltin="1"/>
    <cellStyle name="Linked Cell" xfId="19575" builtinId="24" hidden="1" customBuiltin="1"/>
    <cellStyle name="Linked Cell" xfId="19611" builtinId="24" hidden="1" customBuiltin="1"/>
    <cellStyle name="Linked Cell" xfId="19645" builtinId="24" hidden="1" customBuiltin="1"/>
    <cellStyle name="Linked Cell" xfId="19685" builtinId="24" hidden="1" customBuiltin="1"/>
    <cellStyle name="Linked Cell" xfId="19730" builtinId="24" hidden="1" customBuiltin="1"/>
    <cellStyle name="Linked Cell" xfId="19763" builtinId="24" hidden="1" customBuiltin="1"/>
    <cellStyle name="Linked Cell" xfId="19798" builtinId="24" hidden="1" customBuiltin="1"/>
    <cellStyle name="Linked Cell" xfId="19831" builtinId="24" hidden="1" customBuiltin="1"/>
    <cellStyle name="Linked Cell" xfId="19861" builtinId="24" hidden="1" customBuiltin="1"/>
    <cellStyle name="Linked Cell" xfId="19834" builtinId="24" hidden="1" customBuiltin="1"/>
    <cellStyle name="Linked Cell" xfId="19805" builtinId="24" hidden="1" customBuiltin="1"/>
    <cellStyle name="Linked Cell" xfId="19837" builtinId="24" hidden="1" customBuiltin="1"/>
    <cellStyle name="Linked Cell" xfId="19917" builtinId="24" hidden="1" customBuiltin="1"/>
    <cellStyle name="Linked Cell" xfId="19953" builtinId="24" hidden="1" customBuiltin="1"/>
    <cellStyle name="Linked Cell" xfId="20136" builtinId="24" hidden="1" customBuiltin="1"/>
    <cellStyle name="Linked Cell" xfId="20180" builtinId="24" hidden="1" customBuiltin="1"/>
    <cellStyle name="Linked Cell" xfId="20202" builtinId="24" hidden="1" customBuiltin="1"/>
    <cellStyle name="Linked Cell" xfId="20223" builtinId="24" hidden="1" customBuiltin="1"/>
    <cellStyle name="Linked Cell" xfId="20257" builtinId="24" hidden="1" customBuiltin="1"/>
    <cellStyle name="Linked Cell" xfId="20455" builtinId="24" hidden="1" customBuiltin="1"/>
    <cellStyle name="Linked Cell" xfId="20480" builtinId="24" hidden="1" customBuiltin="1"/>
    <cellStyle name="Linked Cell" xfId="20506" builtinId="24" hidden="1" customBuiltin="1"/>
    <cellStyle name="Linked Cell" xfId="20533" builtinId="24" hidden="1" customBuiltin="1"/>
    <cellStyle name="Linked Cell" xfId="20415" builtinId="24" hidden="1" customBuiltin="1"/>
    <cellStyle name="Linked Cell" xfId="17951" builtinId="24" hidden="1" customBuiltin="1"/>
    <cellStyle name="Linked Cell" xfId="6803" builtinId="24" hidden="1" customBuiltin="1"/>
    <cellStyle name="Linked Cell" xfId="10782" builtinId="24" hidden="1" customBuiltin="1"/>
    <cellStyle name="Linked Cell" xfId="14765" builtinId="24" hidden="1" customBuiltin="1"/>
    <cellStyle name="Linked Cell" xfId="25673" builtinId="24" hidden="1" customBuiltin="1"/>
    <cellStyle name="Linked Cell" xfId="25709" builtinId="24" hidden="1" customBuiltin="1"/>
    <cellStyle name="Linked Cell" xfId="25744" builtinId="24" hidden="1" customBuiltin="1"/>
    <cellStyle name="Linked Cell" xfId="17003" builtinId="24" hidden="1" customBuiltin="1"/>
    <cellStyle name="Linked Cell" xfId="25807" builtinId="24" hidden="1" customBuiltin="1"/>
    <cellStyle name="Linked Cell" xfId="19290" builtinId="24" hidden="1" customBuiltin="1"/>
    <cellStyle name="Linked Cell" xfId="6102" builtinId="24" hidden="1" customBuiltin="1"/>
    <cellStyle name="Linked Cell" xfId="25227" builtinId="24" hidden="1" customBuiltin="1"/>
    <cellStyle name="Linked Cell" xfId="16129" builtinId="24" hidden="1" customBuiltin="1"/>
    <cellStyle name="Linked Cell" xfId="14841" builtinId="24" hidden="1" customBuiltin="1"/>
    <cellStyle name="Linked Cell" xfId="12965" builtinId="24" hidden="1" customBuiltin="1"/>
    <cellStyle name="Linked Cell" xfId="16509" builtinId="24" hidden="1" customBuiltin="1"/>
    <cellStyle name="Linked Cell" xfId="18073" builtinId="24" hidden="1" customBuiltin="1"/>
    <cellStyle name="Linked Cell" xfId="20778" builtinId="24" hidden="1" customBuiltin="1"/>
    <cellStyle name="Linked Cell" xfId="20806" builtinId="24" hidden="1" customBuiltin="1"/>
    <cellStyle name="Linked Cell" xfId="20830" builtinId="24" hidden="1" customBuiltin="1"/>
    <cellStyle name="Linked Cell" xfId="20706" builtinId="24" hidden="1" customBuiltin="1"/>
    <cellStyle name="Linked Cell" xfId="20877" builtinId="24" hidden="1" customBuiltin="1"/>
    <cellStyle name="Linked Cell" xfId="20907" builtinId="24" hidden="1" customBuiltin="1"/>
    <cellStyle name="Linked Cell" xfId="20939" builtinId="24" hidden="1" customBuiltin="1"/>
    <cellStyle name="Linked Cell" xfId="20969" builtinId="24" hidden="1" customBuiltin="1"/>
    <cellStyle name="Linked Cell" xfId="20997" builtinId="24" hidden="1" customBuiltin="1"/>
    <cellStyle name="Linked Cell" xfId="20972" builtinId="24" hidden="1" customBuiltin="1"/>
    <cellStyle name="Linked Cell" xfId="20946" builtinId="24" hidden="1" customBuiltin="1"/>
    <cellStyle name="Linked Cell" xfId="21041" builtinId="24" hidden="1" customBuiltin="1"/>
    <cellStyle name="Linked Cell" xfId="21066" builtinId="24" hidden="1" customBuiltin="1"/>
    <cellStyle name="Linked Cell" xfId="21116" builtinId="24" hidden="1" customBuiltin="1"/>
    <cellStyle name="Linked Cell" xfId="21155" builtinId="24" hidden="1" customBuiltin="1"/>
    <cellStyle name="Linked Cell" xfId="21216" builtinId="24" hidden="1" customBuiltin="1"/>
    <cellStyle name="Linked Cell" xfId="21247" builtinId="24" hidden="1" customBuiltin="1"/>
    <cellStyle name="Linked Cell" xfId="21274" builtinId="24" hidden="1" customBuiltin="1"/>
    <cellStyle name="Linked Cell" xfId="21250" builtinId="24" hidden="1" customBuiltin="1"/>
    <cellStyle name="Linked Cell" xfId="21223" builtinId="24" hidden="1" customBuiltin="1"/>
    <cellStyle name="Linked Cell" xfId="21253" builtinId="24" hidden="1" customBuiltin="1"/>
    <cellStyle name="Linked Cell" xfId="21318" builtinId="24" hidden="1" customBuiltin="1"/>
    <cellStyle name="Linked Cell" xfId="21344" builtinId="24" hidden="1" customBuiltin="1"/>
    <cellStyle name="Linked Cell" xfId="21367" builtinId="24" hidden="1" customBuiltin="1"/>
    <cellStyle name="Linked Cell" xfId="21390" builtinId="24" hidden="1" customBuiltin="1"/>
    <cellStyle name="Linked Cell" xfId="20330" builtinId="24" hidden="1" customBuiltin="1"/>
    <cellStyle name="Linked Cell" xfId="20388" builtinId="24" hidden="1" customBuiltin="1"/>
    <cellStyle name="Linked Cell" xfId="20397" builtinId="24" hidden="1" customBuiltin="1"/>
    <cellStyle name="Linked Cell" xfId="20334" builtinId="24" hidden="1" customBuiltin="1"/>
    <cellStyle name="Linked Cell" xfId="20361" builtinId="24" hidden="1" customBuiltin="1"/>
    <cellStyle name="Linked Cell" xfId="20360" builtinId="24" hidden="1" customBuiltin="1"/>
    <cellStyle name="Linked Cell" xfId="21543" builtinId="24" hidden="1" customBuiltin="1"/>
    <cellStyle name="Linked Cell" xfId="21564" builtinId="24" hidden="1" customBuiltin="1"/>
    <cellStyle name="Linked Cell" xfId="21587" builtinId="24" hidden="1" customBuiltin="1"/>
    <cellStyle name="Linked Cell" xfId="21608" builtinId="24" hidden="1" customBuiltin="1"/>
    <cellStyle name="Linked Cell" xfId="21629" builtinId="24" hidden="1" customBuiltin="1"/>
    <cellStyle name="Linked Cell" xfId="21509" builtinId="24" hidden="1" customBuiltin="1"/>
    <cellStyle name="Linked Cell" xfId="21664" builtinId="24" hidden="1" customBuiltin="1"/>
    <cellStyle name="Linked Cell" xfId="21694" builtinId="24" hidden="1" customBuiltin="1"/>
    <cellStyle name="Linked Cell" xfId="21760" builtinId="24" hidden="1" customBuiltin="1"/>
    <cellStyle name="Linked Cell" xfId="21763" builtinId="24" hidden="1" customBuiltin="1"/>
    <cellStyle name="Linked Cell" xfId="21736" builtinId="24" hidden="1" customBuiltin="1"/>
    <cellStyle name="Linked Cell" xfId="21766" builtinId="24" hidden="1" customBuiltin="1"/>
    <cellStyle name="Linked Cell" xfId="21839" builtinId="24" hidden="1" customBuiltin="1"/>
    <cellStyle name="Linked Cell" xfId="21863" builtinId="24" hidden="1" customBuiltin="1"/>
    <cellStyle name="Linked Cell" xfId="21770" builtinId="24" hidden="1" customBuiltin="1"/>
    <cellStyle name="Linked Cell" xfId="21934" builtinId="24" hidden="1" customBuiltin="1"/>
    <cellStyle name="Linked Cell" xfId="21995" builtinId="24" hidden="1" customBuiltin="1"/>
    <cellStyle name="Linked Cell" xfId="18081" builtinId="24" hidden="1" customBuiltin="1"/>
    <cellStyle name="Linked Cell" xfId="17016" builtinId="24" hidden="1" customBuiltin="1"/>
    <cellStyle name="Linked Cell" xfId="27979" builtinId="24" hidden="1" customBuiltin="1"/>
    <cellStyle name="Linked Cell" xfId="28011" builtinId="24" hidden="1" customBuiltin="1"/>
    <cellStyle name="Linked Cell" xfId="28039" builtinId="24" hidden="1" customBuiltin="1"/>
    <cellStyle name="Linked Cell" xfId="28066" builtinId="24" hidden="1" customBuiltin="1"/>
    <cellStyle name="Linked Cell" xfId="28042" builtinId="24" hidden="1" customBuiltin="1"/>
    <cellStyle name="Linked Cell" xfId="28018" builtinId="24" hidden="1" customBuiltin="1"/>
    <cellStyle name="Linked Cell" xfId="28045" builtinId="24" hidden="1" customBuiltin="1"/>
    <cellStyle name="Linked Cell" xfId="21184" builtinId="24" hidden="1" customBuiltin="1"/>
    <cellStyle name="Linked Cell" xfId="11242" builtinId="24" hidden="1" customBuiltin="1"/>
    <cellStyle name="Linked Cell" xfId="10548" builtinId="24" hidden="1" customBuiltin="1"/>
    <cellStyle name="Linked Cell" xfId="25200" builtinId="24" hidden="1" customBuiltin="1"/>
    <cellStyle name="Linked Cell" xfId="16132" builtinId="24" hidden="1" customBuiltin="1"/>
    <cellStyle name="Linked Cell" xfId="14916" builtinId="24" hidden="1" customBuiltin="1"/>
    <cellStyle name="Linked Cell" xfId="25542" builtinId="24" hidden="1" customBuiltin="1"/>
    <cellStyle name="Linked Cell" xfId="4574" builtinId="24" hidden="1" customBuiltin="1"/>
    <cellStyle name="Linked Cell" xfId="22172" builtinId="24" hidden="1" customBuiltin="1"/>
    <cellStyle name="Linked Cell" xfId="22210" builtinId="24" hidden="1" customBuiltin="1"/>
    <cellStyle name="Linked Cell" xfId="22239" builtinId="24" hidden="1" customBuiltin="1"/>
    <cellStyle name="Linked Cell" xfId="22271" builtinId="24" hidden="1" customBuiltin="1"/>
    <cellStyle name="Linked Cell" xfId="22302" builtinId="24" hidden="1" customBuiltin="1"/>
    <cellStyle name="Linked Cell" xfId="22329" builtinId="24" hidden="1" customBuiltin="1"/>
    <cellStyle name="Linked Cell" xfId="22305" builtinId="24" hidden="1" customBuiltin="1"/>
    <cellStyle name="Linked Cell" xfId="22278" builtinId="24" hidden="1" customBuiltin="1"/>
    <cellStyle name="Linked Cell" xfId="22308" builtinId="24" hidden="1" customBuiltin="1"/>
    <cellStyle name="Linked Cell" xfId="22397" builtinId="24" hidden="1" customBuiltin="1"/>
    <cellStyle name="Linked Cell" xfId="22443" builtinId="24" hidden="1" customBuiltin="1"/>
    <cellStyle name="Linked Cell" xfId="7942" builtinId="24" hidden="1" customBuiltin="1"/>
    <cellStyle name="Linked Cell" xfId="20243" builtinId="24" hidden="1" customBuiltin="1"/>
    <cellStyle name="Linked Cell" xfId="14798" builtinId="24" hidden="1" customBuiltin="1"/>
    <cellStyle name="Linked Cell" xfId="20623" builtinId="24" hidden="1" customBuiltin="1"/>
    <cellStyle name="Linked Cell" xfId="5037" builtinId="24" hidden="1" customBuiltin="1"/>
    <cellStyle name="Linked Cell" xfId="16842" builtinId="24" hidden="1" customBuiltin="1"/>
    <cellStyle name="Linked Cell" xfId="21302" builtinId="24" hidden="1" customBuiltin="1"/>
    <cellStyle name="Linked Cell" xfId="19035" builtinId="24" hidden="1" customBuiltin="1"/>
    <cellStyle name="Linked Cell" xfId="5916" builtinId="24" hidden="1" customBuiltin="1"/>
    <cellStyle name="Linked Cell" xfId="20617" builtinId="24" hidden="1" customBuiltin="1"/>
    <cellStyle name="Linked Cell" xfId="21352" builtinId="24" hidden="1" customBuiltin="1"/>
    <cellStyle name="Linked Cell" xfId="20585" builtinId="24" hidden="1" customBuiltin="1"/>
    <cellStyle name="Linked Cell" xfId="17017" builtinId="24" hidden="1" customBuiltin="1"/>
    <cellStyle name="Linked Cell" xfId="8756" builtinId="24" hidden="1" customBuiltin="1"/>
    <cellStyle name="Linked Cell" xfId="14540" builtinId="24" hidden="1" customBuiltin="1"/>
    <cellStyle name="Linked Cell" xfId="17512" builtinId="24" hidden="1" customBuiltin="1"/>
    <cellStyle name="Linked Cell" xfId="5026" builtinId="24" hidden="1" customBuiltin="1"/>
    <cellStyle name="Linked Cell" xfId="16261" builtinId="24" hidden="1" customBuiltin="1"/>
    <cellStyle name="Linked Cell" xfId="22506" builtinId="24" hidden="1" customBuiltin="1"/>
    <cellStyle name="Linked Cell" xfId="22543" builtinId="24" hidden="1" customBuiltin="1"/>
    <cellStyle name="Linked Cell" xfId="22578" builtinId="24" hidden="1" customBuiltin="1"/>
    <cellStyle name="Linked Cell" xfId="4547" builtinId="24" hidden="1" customBuiltin="1"/>
    <cellStyle name="Linked Cell" xfId="22641" builtinId="24" hidden="1" customBuiltin="1"/>
    <cellStyle name="Linked Cell" xfId="22674" builtinId="24" hidden="1" customBuiltin="1"/>
    <cellStyle name="Linked Cell" xfId="22709" builtinId="24" hidden="1" customBuiltin="1"/>
    <cellStyle name="Linked Cell" xfId="22742" builtinId="24" hidden="1" customBuiltin="1"/>
    <cellStyle name="Linked Cell" xfId="22772" builtinId="24" hidden="1" customBuiltin="1"/>
    <cellStyle name="Linked Cell" xfId="22745" builtinId="24" hidden="1" customBuiltin="1"/>
    <cellStyle name="Linked Cell" xfId="22748" builtinId="24" hidden="1" customBuiltin="1"/>
    <cellStyle name="Linked Cell" xfId="22828" builtinId="24" hidden="1" customBuiltin="1"/>
    <cellStyle name="Linked Cell" xfId="22864" builtinId="24" hidden="1" customBuiltin="1"/>
    <cellStyle name="Linked Cell" xfId="22938" builtinId="24" hidden="1" customBuiltin="1"/>
    <cellStyle name="Linked Cell" xfId="23016" builtinId="24" hidden="1" customBuiltin="1"/>
    <cellStyle name="Linked Cell" xfId="23051" builtinId="24" hidden="1" customBuiltin="1"/>
    <cellStyle name="Linked Cell" xfId="23114" builtinId="24" hidden="1" customBuiltin="1"/>
    <cellStyle name="Linked Cell" xfId="23087" builtinId="24" hidden="1" customBuiltin="1"/>
    <cellStyle name="Linked Cell" xfId="23058" builtinId="24" hidden="1" customBuiltin="1"/>
    <cellStyle name="Linked Cell" xfId="23090" builtinId="24" hidden="1" customBuiltin="1"/>
    <cellStyle name="Linked Cell" xfId="23170" builtinId="24" hidden="1" customBuiltin="1"/>
    <cellStyle name="Linked Cell" xfId="23206" builtinId="24" hidden="1" customBuiltin="1"/>
    <cellStyle name="Linked Cell" xfId="23240" builtinId="24" hidden="1" customBuiltin="1"/>
    <cellStyle name="Linked Cell" xfId="23276" builtinId="24" hidden="1" customBuiltin="1"/>
    <cellStyle name="Linked Cell" xfId="23344" builtinId="24" hidden="1" customBuiltin="1"/>
    <cellStyle name="Linked Cell" xfId="23365" builtinId="24" hidden="1" customBuiltin="1"/>
    <cellStyle name="Linked Cell" xfId="7706" builtinId="24" hidden="1" customBuiltin="1"/>
    <cellStyle name="Linked Cell" xfId="12798" builtinId="24" hidden="1" customBuiltin="1"/>
    <cellStyle name="Linked Cell" xfId="11302" builtinId="24" hidden="1" customBuiltin="1"/>
    <cellStyle name="Linked Cell" xfId="10525" builtinId="24" hidden="1" customBuiltin="1"/>
    <cellStyle name="Linked Cell" xfId="25203" builtinId="24" hidden="1" customBuiltin="1"/>
    <cellStyle name="Linked Cell" xfId="16258" builtinId="24" hidden="1" customBuiltin="1"/>
    <cellStyle name="Linked Cell" xfId="28384" builtinId="24" hidden="1" customBuiltin="1"/>
    <cellStyle name="Linked Cell" xfId="20975" builtinId="24" hidden="1" customBuiltin="1"/>
    <cellStyle name="Linked Cell" xfId="6464" builtinId="24" hidden="1" customBuiltin="1"/>
    <cellStyle name="Linked Cell" xfId="6487" builtinId="24" hidden="1" customBuiltin="1"/>
    <cellStyle name="Linked Cell" xfId="6340" builtinId="24" hidden="1" customBuiltin="1"/>
    <cellStyle name="Linked Cell" xfId="6527" builtinId="24" hidden="1" customBuiltin="1"/>
    <cellStyle name="Linked Cell" xfId="6561" builtinId="24" hidden="1" customBuiltin="1"/>
    <cellStyle name="Linked Cell" xfId="6599" builtinId="24" hidden="1" customBuiltin="1"/>
    <cellStyle name="Linked Cell" xfId="6635" builtinId="24" hidden="1" customBuiltin="1"/>
    <cellStyle name="Linked Cell" xfId="6670" builtinId="24" hidden="1" customBuiltin="1"/>
    <cellStyle name="Linked Cell" xfId="6638" builtinId="24" hidden="1" customBuiltin="1"/>
    <cellStyle name="Linked Cell" xfId="6641" builtinId="24" hidden="1" customBuiltin="1"/>
    <cellStyle name="Linked Cell" xfId="6732" builtinId="24" hidden="1" customBuiltin="1"/>
    <cellStyle name="Linked Cell" xfId="6768" builtinId="24" hidden="1" customBuiltin="1"/>
    <cellStyle name="Linked Cell" xfId="6646" builtinId="24" hidden="1" customBuiltin="1"/>
    <cellStyle name="Linked Cell" xfId="6866" builtinId="24" hidden="1" customBuiltin="1"/>
    <cellStyle name="Linked Cell" xfId="6935" builtinId="24" hidden="1" customBuiltin="1"/>
    <cellStyle name="Linked Cell" xfId="6968" builtinId="24" hidden="1" customBuiltin="1"/>
    <cellStyle name="Linked Cell" xfId="6998" builtinId="24" hidden="1" customBuiltin="1"/>
    <cellStyle name="Linked Cell" xfId="6971" builtinId="24" hidden="1" customBuiltin="1"/>
    <cellStyle name="Linked Cell" xfId="6942" builtinId="24" hidden="1" customBuiltin="1"/>
    <cellStyle name="Linked Cell" xfId="6974" builtinId="24" hidden="1" customBuiltin="1"/>
    <cellStyle name="Linked Cell" xfId="7054" builtinId="24" hidden="1" customBuiltin="1"/>
    <cellStyle name="Linked Cell" xfId="7090" builtinId="24" hidden="1" customBuiltin="1"/>
    <cellStyle name="Linked Cell" xfId="7124" builtinId="24" hidden="1" customBuiltin="1"/>
    <cellStyle name="Linked Cell" xfId="7164" builtinId="24" hidden="1" customBuiltin="1"/>
    <cellStyle name="Linked Cell" xfId="7210" builtinId="24" hidden="1" customBuiltin="1"/>
    <cellStyle name="Linked Cell" xfId="7244" builtinId="24" hidden="1" customBuiltin="1"/>
    <cellStyle name="Linked Cell" xfId="7280" builtinId="24" hidden="1" customBuiltin="1"/>
    <cellStyle name="Linked Cell" xfId="7313" builtinId="24" hidden="1" customBuiltin="1"/>
    <cellStyle name="Linked Cell" xfId="7343" builtinId="24" hidden="1" customBuiltin="1"/>
    <cellStyle name="Linked Cell" xfId="7316" builtinId="24" hidden="1" customBuiltin="1"/>
    <cellStyle name="Linked Cell" xfId="7287" builtinId="24" hidden="1" customBuiltin="1"/>
    <cellStyle name="Linked Cell" xfId="7319" builtinId="24" hidden="1" customBuiltin="1"/>
    <cellStyle name="Linked Cell" xfId="7400" builtinId="24" hidden="1" customBuiltin="1"/>
    <cellStyle name="Linked Cell" xfId="7436" builtinId="24" hidden="1" customBuiltin="1"/>
    <cellStyle name="Linked Cell" xfId="7470" builtinId="24" hidden="1" customBuiltin="1"/>
    <cellStyle name="Linked Cell" xfId="7519" builtinId="24" hidden="1" customBuiltin="1"/>
    <cellStyle name="Linked Cell" xfId="7972" builtinId="24" hidden="1" customBuiltin="1"/>
    <cellStyle name="Linked Cell" xfId="7993" builtinId="24" hidden="1" customBuiltin="1"/>
    <cellStyle name="Linked Cell" xfId="8016" builtinId="24" hidden="1" customBuiltin="1"/>
    <cellStyle name="Linked Cell" xfId="8039" builtinId="24" hidden="1" customBuiltin="1"/>
    <cellStyle name="Linked Cell" xfId="8060" builtinId="24" hidden="1" customBuiltin="1"/>
    <cellStyle name="Linked Cell" xfId="8104" builtinId="24" hidden="1" customBuiltin="1"/>
    <cellStyle name="Linked Cell" xfId="8644" builtinId="24" hidden="1" customBuiltin="1"/>
    <cellStyle name="Linked Cell" xfId="8670" builtinId="24" hidden="1" customBuiltin="1"/>
    <cellStyle name="Linked Cell" xfId="8705" builtinId="24" hidden="1" customBuiltin="1"/>
    <cellStyle name="Linked Cell" xfId="8734" builtinId="24" hidden="1" customBuiltin="1"/>
    <cellStyle name="Linked Cell" xfId="8770" builtinId="24" hidden="1" customBuiltin="1"/>
    <cellStyle name="Linked Cell" xfId="8802" builtinId="24" hidden="1" customBuiltin="1"/>
    <cellStyle name="Linked Cell" xfId="8834" builtinId="24" hidden="1" customBuiltin="1"/>
    <cellStyle name="Linked Cell" xfId="8805" builtinId="24" hidden="1" customBuiltin="1"/>
    <cellStyle name="Linked Cell" xfId="8777" builtinId="24" hidden="1" customBuiltin="1"/>
    <cellStyle name="Linked Cell" xfId="8808" builtinId="24" hidden="1" customBuiltin="1"/>
    <cellStyle name="Linked Cell" xfId="8884" builtinId="24" hidden="1" customBuiltin="1"/>
    <cellStyle name="Linked Cell" xfId="8908" builtinId="24" hidden="1" customBuiltin="1"/>
    <cellStyle name="Linked Cell" xfId="22374" builtinId="24" hidden="1" customBuiltin="1"/>
    <cellStyle name="Linked Cell" xfId="8185" builtinId="24" hidden="1" customBuiltin="1"/>
    <cellStyle name="Linked Cell" xfId="22031" builtinId="24" hidden="1" customBuiltin="1"/>
    <cellStyle name="Linked Cell" xfId="22095" builtinId="24" hidden="1" customBuiltin="1"/>
    <cellStyle name="Linked Cell" xfId="22120" builtinId="24" hidden="1" customBuiltin="1"/>
    <cellStyle name="Linked Cell" xfId="22144" builtinId="24" hidden="1" customBuiltin="1"/>
    <cellStyle name="Linked Cell" xfId="26199" builtinId="24" hidden="1" customBuiltin="1"/>
    <cellStyle name="Linked Cell" xfId="26229" builtinId="24" hidden="1" customBuiltin="1"/>
    <cellStyle name="Linked Cell" xfId="26256" builtinId="24" hidden="1" customBuiltin="1"/>
    <cellStyle name="Linked Cell" xfId="26232" builtinId="24" hidden="1" customBuiltin="1"/>
    <cellStyle name="Linked Cell" xfId="554" builtinId="24" hidden="1" customBuiltin="1"/>
    <cellStyle name="Linked Cell" xfId="588" builtinId="24" hidden="1" customBuiltin="1"/>
    <cellStyle name="Linked Cell" xfId="140" builtinId="24" hidden="1" customBuiltin="1"/>
    <cellStyle name="Linked Cell" xfId="183" builtinId="24" hidden="1" customBuiltin="1"/>
    <cellStyle name="Linked Cell" xfId="217" builtinId="24" hidden="1" customBuiltin="1"/>
    <cellStyle name="Linked Cell" xfId="254" builtinId="24" hidden="1" customBuiltin="1"/>
    <cellStyle name="Linked Cell" xfId="14" builtinId="24" hidden="1" customBuiltin="1"/>
    <cellStyle name="Linked Cell" xfId="98" builtinId="24" hidden="1" customBuiltin="1"/>
    <cellStyle name="Linked Cell" xfId="360" builtinId="24" hidden="1" customBuiltin="1"/>
    <cellStyle name="Linked Cell" xfId="448" builtinId="24" hidden="1" customBuiltin="1"/>
    <cellStyle name="Linked Cell" xfId="482" builtinId="24" hidden="1" customBuiltin="1"/>
    <cellStyle name="Linked Cell" xfId="518" builtinId="24" hidden="1" customBuiltin="1"/>
    <cellStyle name="Linked Cell" xfId="291" builtinId="24" hidden="1" customBuiltin="1"/>
    <cellStyle name="Linked Cell" xfId="1009" builtinId="24" hidden="1" customBuiltin="1"/>
    <cellStyle name="Linked Cell" xfId="325" builtinId="24" hidden="1" customBuiltin="1"/>
    <cellStyle name="Linked Cell" xfId="27008" builtinId="24" hidden="1" customBuiltin="1"/>
    <cellStyle name="Linked Cell" xfId="3871" builtinId="24" hidden="1" customBuiltin="1"/>
    <cellStyle name="Linked Cell" xfId="26566" builtinId="24" hidden="1" customBuiltin="1"/>
    <cellStyle name="Linked Cell" xfId="20598" builtinId="24" hidden="1" customBuiltin="1"/>
    <cellStyle name="Linked Cell" xfId="24551" builtinId="24" hidden="1" customBuiltin="1"/>
    <cellStyle name="Linked Cell" xfId="22716" builtinId="24" hidden="1" customBuiltin="1"/>
    <cellStyle name="Linked Cell" xfId="21729" builtinId="24" hidden="1" customBuiltin="1"/>
    <cellStyle name="Linked Cell" xfId="19987" builtinId="24" hidden="1" customBuiltin="1"/>
    <cellStyle name="Linked Cell" xfId="18741" builtinId="24" hidden="1" customBuiltin="1"/>
    <cellStyle name="Linked Cell" xfId="17382" builtinId="24" hidden="1" customBuiltin="1"/>
    <cellStyle name="Linked Cell" xfId="16782" builtinId="24" hidden="1" customBuiltin="1"/>
    <cellStyle name="Linked Cell" xfId="15310" builtinId="24" hidden="1" customBuiltin="1"/>
    <cellStyle name="Linked Cell" xfId="8472" builtinId="24" hidden="1" customBuiltin="1"/>
    <cellStyle name="Linked Cell" xfId="8481" builtinId="24" hidden="1" customBuiltin="1"/>
    <cellStyle name="Linked Cell" xfId="8350" builtinId="24" hidden="1" customBuiltin="1"/>
    <cellStyle name="Linked Cell" xfId="8425" builtinId="24" hidden="1" customBuiltin="1"/>
    <cellStyle name="Linked Cell" xfId="8424" builtinId="24" hidden="1" customBuiltin="1"/>
    <cellStyle name="Linked Cell" xfId="9670" builtinId="24" hidden="1" customBuiltin="1"/>
    <cellStyle name="Linked Cell" xfId="9691" builtinId="24" hidden="1" customBuiltin="1"/>
    <cellStyle name="Linked Cell" xfId="9714" builtinId="24" hidden="1" customBuiltin="1"/>
    <cellStyle name="Linked Cell" xfId="9735" builtinId="24" hidden="1" customBuiltin="1"/>
    <cellStyle name="Linked Cell" xfId="9634" builtinId="24" hidden="1" customBuiltin="1"/>
    <cellStyle name="Linked Cell" xfId="9789" builtinId="24" hidden="1" customBuiltin="1"/>
    <cellStyle name="Linked Cell" xfId="9885" builtinId="24" hidden="1" customBuiltin="1"/>
    <cellStyle name="Linked Cell" xfId="9916" builtinId="24" hidden="1" customBuiltin="1"/>
    <cellStyle name="Linked Cell" xfId="9888" builtinId="24" hidden="1" customBuiltin="1"/>
    <cellStyle name="Linked Cell" xfId="9861" builtinId="24" hidden="1" customBuiltin="1"/>
    <cellStyle name="Linked Cell" xfId="9891" builtinId="24" hidden="1" customBuiltin="1"/>
    <cellStyle name="Linked Cell" xfId="9968" builtinId="24" hidden="1" customBuiltin="1"/>
    <cellStyle name="Linked Cell" xfId="9992" builtinId="24" hidden="1" customBuiltin="1"/>
    <cellStyle name="Linked Cell" xfId="10016" builtinId="24" hidden="1" customBuiltin="1"/>
    <cellStyle name="Linked Cell" xfId="9895" builtinId="24" hidden="1" customBuiltin="1"/>
    <cellStyle name="Linked Cell" xfId="10059" builtinId="24" hidden="1" customBuiltin="1"/>
    <cellStyle name="Linked Cell" xfId="10087" builtinId="24" hidden="1" customBuiltin="1"/>
    <cellStyle name="Linked Cell" xfId="10119" builtinId="24" hidden="1" customBuiltin="1"/>
    <cellStyle name="Linked Cell" xfId="10148" builtinId="24" hidden="1" customBuiltin="1"/>
    <cellStyle name="Linked Cell" xfId="10175" builtinId="24" hidden="1" customBuiltin="1"/>
    <cellStyle name="Linked Cell" xfId="10151" builtinId="24" hidden="1" customBuiltin="1"/>
    <cellStyle name="Linked Cell" xfId="10126" builtinId="24" hidden="1" customBuiltin="1"/>
    <cellStyle name="Linked Cell" xfId="10154" builtinId="24" hidden="1" customBuiltin="1"/>
    <cellStyle name="Linked Cell" xfId="10222" builtinId="24" hidden="1" customBuiltin="1"/>
    <cellStyle name="Linked Cell" xfId="10245" builtinId="24" hidden="1" customBuiltin="1"/>
    <cellStyle name="Linked Cell" xfId="10270" builtinId="24" hidden="1" customBuiltin="1"/>
    <cellStyle name="Linked Cell" xfId="10297" builtinId="24" hidden="1" customBuiltin="1"/>
    <cellStyle name="Linked Cell" xfId="10336" builtinId="24" hidden="1" customBuiltin="1"/>
    <cellStyle name="Linked Cell" xfId="10365" builtinId="24" hidden="1" customBuiltin="1"/>
    <cellStyle name="Linked Cell" xfId="10398" builtinId="24" hidden="1" customBuiltin="1"/>
    <cellStyle name="Linked Cell" xfId="10428" builtinId="24" hidden="1" customBuiltin="1"/>
    <cellStyle name="Linked Cell" xfId="10455" builtinId="24" hidden="1" customBuiltin="1"/>
    <cellStyle name="Linked Cell" xfId="10431" builtinId="24" hidden="1" customBuiltin="1"/>
    <cellStyle name="Linked Cell" xfId="10405" builtinId="24" hidden="1" customBuiltin="1"/>
    <cellStyle name="Linked Cell" xfId="10434" builtinId="24" hidden="1" customBuiltin="1"/>
    <cellStyle name="Linked Cell" xfId="10501" builtinId="24" hidden="1" customBuiltin="1"/>
    <cellStyle name="Linked Cell" xfId="7735" builtinId="24" hidden="1" customBuiltin="1"/>
    <cellStyle name="Linked Cell" xfId="7696" builtinId="24" hidden="1" customBuiltin="1"/>
    <cellStyle name="Linked Cell" xfId="8215" builtinId="24" hidden="1" customBuiltin="1"/>
    <cellStyle name="Linked Cell" xfId="8401" builtinId="24" hidden="1" customBuiltin="1"/>
    <cellStyle name="Linked Cell" xfId="8349" builtinId="24" hidden="1" customBuiltin="1"/>
    <cellStyle name="Linked Cell" xfId="7633" builtinId="24" hidden="1" customBuiltin="1"/>
    <cellStyle name="Linked Cell" xfId="7545" builtinId="24" hidden="1" customBuiltin="1"/>
    <cellStyle name="Linked Cell" xfId="5655" builtinId="24" hidden="1" customBuiltin="1"/>
    <cellStyle name="Linked Cell" xfId="4714" builtinId="24" hidden="1" customBuiltin="1"/>
    <cellStyle name="Linked Cell" xfId="3900" builtinId="24" hidden="1" customBuiltin="1"/>
    <cellStyle name="Linked Cell" xfId="5729" builtinId="24" hidden="1" customBuiltin="1"/>
    <cellStyle name="Linked Cell" xfId="24432" builtinId="24" hidden="1" customBuiltin="1"/>
    <cellStyle name="Linked Cell" xfId="5346" builtinId="24" hidden="1" customBuiltin="1"/>
    <cellStyle name="Linked Cell" xfId="24128" builtinId="24" hidden="1" customBuiltin="1"/>
    <cellStyle name="Linked Cell" xfId="24158" builtinId="24" hidden="1" customBuiltin="1"/>
    <cellStyle name="Linked Cell" xfId="24185" builtinId="24" hidden="1" customBuiltin="1"/>
    <cellStyle name="Linked Cell" xfId="24161" builtinId="24" hidden="1" customBuiltin="1"/>
    <cellStyle name="Linked Cell" xfId="2834" builtinId="24" hidden="1" customBuiltin="1"/>
    <cellStyle name="Linked Cell" xfId="2855" builtinId="24" hidden="1" customBuiltin="1"/>
    <cellStyle name="Linked Cell" xfId="2876" builtinId="24" hidden="1" customBuiltin="1"/>
    <cellStyle name="Linked Cell" xfId="1910" builtinId="24" hidden="1" customBuiltin="1"/>
    <cellStyle name="Linked Cell" xfId="23731" builtinId="24" hidden="1" customBuiltin="1"/>
    <cellStyle name="Linked Cell" xfId="23755" builtinId="24" hidden="1" customBuiltin="1"/>
    <cellStyle name="Linked Cell" xfId="23617" builtinId="24" hidden="1" customBuiltin="1"/>
    <cellStyle name="Linked Cell" xfId="23795" builtinId="24" hidden="1" customBuiltin="1"/>
    <cellStyle name="Linked Cell" xfId="23825" builtinId="24" hidden="1" customBuiltin="1"/>
    <cellStyle name="Linked Cell" xfId="23860" builtinId="24" hidden="1" customBuiltin="1"/>
    <cellStyle name="Linked Cell" xfId="23923" builtinId="24" hidden="1" customBuiltin="1"/>
    <cellStyle name="Linked Cell" xfId="23895" builtinId="24" hidden="1" customBuiltin="1"/>
    <cellStyle name="Linked Cell" xfId="23462" builtinId="24" hidden="1" customBuiltin="1"/>
    <cellStyle name="Linked Cell" xfId="23657" builtinId="24" hidden="1" customBuiltin="1"/>
    <cellStyle name="Linked Cell" xfId="23679" builtinId="24" hidden="1" customBuiltin="1"/>
    <cellStyle name="Linked Cell" xfId="23705" builtinId="24" hidden="1" customBuiltin="1"/>
    <cellStyle name="Linked Cell" xfId="23388" builtinId="24" hidden="1" customBuiltin="1"/>
    <cellStyle name="Linked Cell" xfId="23431" builtinId="24" hidden="1" customBuiltin="1"/>
    <cellStyle name="Linked Cell" xfId="1233" builtinId="24" hidden="1" customBuiltin="1"/>
    <cellStyle name="Linked Cell" xfId="9357" builtinId="24" hidden="1" customBuiltin="1"/>
    <cellStyle name="Linked Cell" xfId="2169" builtinId="24" hidden="1" customBuiltin="1"/>
    <cellStyle name="Linked Cell" xfId="14803" builtinId="24" hidden="1" customBuiltin="1"/>
    <cellStyle name="Linked Cell" xfId="19053" builtinId="24" hidden="1" customBuiltin="1"/>
    <cellStyle name="Linked Cell" xfId="19120" builtinId="24" hidden="1" customBuiltin="1"/>
    <cellStyle name="Linked Cell" xfId="19143" builtinId="24" hidden="1" customBuiltin="1"/>
    <cellStyle name="Linked Cell" xfId="19167" builtinId="24" hidden="1" customBuiltin="1"/>
    <cellStyle name="Linked Cell" xfId="19190" builtinId="24" hidden="1" customBuiltin="1"/>
    <cellStyle name="Linked Cell" xfId="7595" builtinId="24" hidden="1" customBuiltin="1"/>
    <cellStyle name="Linked Cell" xfId="5474" builtinId="24" hidden="1" customBuiltin="1"/>
    <cellStyle name="Linked Cell" xfId="5836" builtinId="24" hidden="1" customBuiltin="1"/>
    <cellStyle name="Linked Cell" xfId="27824" builtinId="24" hidden="1" customBuiltin="1"/>
    <cellStyle name="Linked Cell" xfId="27796" builtinId="24" hidden="1" customBuiltin="1"/>
    <cellStyle name="Linked Cell" xfId="27771" builtinId="24" hidden="1" customBuiltin="1"/>
    <cellStyle name="Linked Cell" xfId="27799" builtinId="24" hidden="1" customBuiltin="1"/>
    <cellStyle name="Linked Cell" xfId="27891" builtinId="24" hidden="1" customBuiltin="1"/>
    <cellStyle name="Linked Cell" xfId="27912" builtinId="24" hidden="1" customBuiltin="1"/>
    <cellStyle name="Linked Cell" xfId="27803" builtinId="24" hidden="1" customBuiltin="1"/>
    <cellStyle name="Linked Cell" xfId="27952" builtinId="24" hidden="1" customBuiltin="1"/>
    <cellStyle name="Linked Cell" xfId="25908" builtinId="24" hidden="1" customBuiltin="1"/>
    <cellStyle name="Linked Cell" xfId="25938" builtinId="24" hidden="1" customBuiltin="1"/>
    <cellStyle name="Linked Cell" xfId="25911" builtinId="24" hidden="1" customBuiltin="1"/>
    <cellStyle name="Linked Cell" xfId="25882" builtinId="24" hidden="1" customBuiltin="1"/>
    <cellStyle name="Linked Cell" xfId="25914" builtinId="24" hidden="1" customBuiltin="1"/>
    <cellStyle name="Linked Cell" xfId="25994" builtinId="24" hidden="1" customBuiltin="1"/>
    <cellStyle name="Linked Cell" xfId="26030" builtinId="24" hidden="1" customBuiltin="1"/>
    <cellStyle name="Linked Cell" xfId="26101" builtinId="24" hidden="1" customBuiltin="1"/>
    <cellStyle name="Linked Cell" xfId="26139" builtinId="24" hidden="1" customBuiltin="1"/>
    <cellStyle name="Linked Cell" xfId="26167" builtinId="24" hidden="1" customBuiltin="1"/>
    <cellStyle name="Linked Cell" xfId="3829" builtinId="24" hidden="1" customBuiltin="1"/>
    <cellStyle name="Linked Cell" xfId="3850" builtinId="24" hidden="1" customBuiltin="1"/>
    <cellStyle name="Linked Cell" xfId="3911" builtinId="24" hidden="1" customBuiltin="1"/>
    <cellStyle name="Linked Cell" xfId="3982" builtinId="24" hidden="1" customBuiltin="1"/>
    <cellStyle name="Linked Cell" xfId="4019" builtinId="24" hidden="1" customBuiltin="1"/>
    <cellStyle name="Linked Cell" xfId="4053" builtinId="24" hidden="1" customBuiltin="1"/>
    <cellStyle name="Linked Cell" xfId="26206" builtinId="24" hidden="1" customBuiltin="1"/>
    <cellStyle name="Linked Cell" xfId="26235" builtinId="24" hidden="1" customBuiltin="1"/>
    <cellStyle name="Linked Cell" xfId="26297" builtinId="24" hidden="1" customBuiltin="1"/>
    <cellStyle name="Linked Cell" xfId="26320" builtinId="24" hidden="1" customBuiltin="1"/>
    <cellStyle name="Linked Cell" xfId="26363" builtinId="24" hidden="1" customBuiltin="1"/>
    <cellStyle name="Linked Cell" xfId="26385" builtinId="24" hidden="1" customBuiltin="1"/>
    <cellStyle name="Linked Cell" xfId="26406" builtinId="24" hidden="1" customBuiltin="1"/>
    <cellStyle name="Linked Cell" xfId="26428" builtinId="24" hidden="1" customBuiltin="1"/>
    <cellStyle name="Linked Cell" xfId="26450" builtinId="24" hidden="1" customBuiltin="1"/>
    <cellStyle name="Linked Cell" xfId="26471" builtinId="24" hidden="1" customBuiltin="1"/>
    <cellStyle name="Linked Cell" xfId="26496" builtinId="24" hidden="1" customBuiltin="1"/>
    <cellStyle name="Linked Cell" xfId="26696" builtinId="24" hidden="1" customBuiltin="1"/>
    <cellStyle name="Linked Cell" xfId="26719" builtinId="24" hidden="1" customBuiltin="1"/>
    <cellStyle name="Linked Cell" xfId="26741" builtinId="24" hidden="1" customBuiltin="1"/>
    <cellStyle name="Linked Cell" xfId="4669" builtinId="24" hidden="1" customBuiltin="1"/>
    <cellStyle name="Linked Cell" xfId="23813" builtinId="24" hidden="1" customBuiltin="1"/>
    <cellStyle name="Linked Cell" xfId="23782" builtinId="24" hidden="1" customBuiltin="1"/>
    <cellStyle name="Linked Cell" xfId="16844" builtinId="24" hidden="1" customBuiltin="1"/>
    <cellStyle name="Linked Cell" xfId="20082" builtinId="24" hidden="1" customBuiltin="1"/>
    <cellStyle name="Linked Cell" xfId="20792" builtinId="24" hidden="1" customBuiltin="1"/>
    <cellStyle name="Linked Cell" xfId="26888" builtinId="24" hidden="1" customBuiltin="1"/>
    <cellStyle name="Linked Cell" xfId="26919" builtinId="24" hidden="1" customBuiltin="1"/>
    <cellStyle name="Linked Cell" xfId="26891" builtinId="24" hidden="1" customBuiltin="1"/>
    <cellStyle name="Linked Cell" xfId="26865" builtinId="24" hidden="1" customBuiltin="1"/>
    <cellStyle name="Linked Cell" xfId="26894" builtinId="24" hidden="1" customBuiltin="1"/>
    <cellStyle name="Linked Cell" xfId="26965" builtinId="24" hidden="1" customBuiltin="1"/>
    <cellStyle name="Linked Cell" xfId="26987" builtinId="24" hidden="1" customBuiltin="1"/>
    <cellStyle name="Linked Cell" xfId="26898" builtinId="24" hidden="1" customBuiltin="1"/>
    <cellStyle name="Linked Cell" xfId="27050" builtinId="24" hidden="1" customBuiltin="1"/>
    <cellStyle name="Linked Cell" xfId="27077" builtinId="24" hidden="1" customBuiltin="1"/>
    <cellStyle name="Linked Cell" xfId="1842" builtinId="24" hidden="1" customBuiltin="1"/>
    <cellStyle name="Linked Cell" xfId="3241" builtinId="24" hidden="1" customBuiltin="1"/>
    <cellStyle name="Linked Cell" xfId="2574" builtinId="24" hidden="1" customBuiltin="1"/>
    <cellStyle name="Linked Cell" xfId="9360" builtinId="24" hidden="1" customBuiltin="1"/>
    <cellStyle name="Linked Cell" xfId="22052" builtinId="24" hidden="1" customBuiltin="1"/>
    <cellStyle name="Linked Cell" xfId="22028" builtinId="24" hidden="1" customBuiltin="1"/>
    <cellStyle name="Linked Cell" xfId="22002" builtinId="24" hidden="1" customBuiltin="1"/>
    <cellStyle name="Linked Cell" xfId="27144" builtinId="24" hidden="1" customBuiltin="1"/>
    <cellStyle name="Linked Cell" xfId="27206" builtinId="24" hidden="1" customBuiltin="1"/>
    <cellStyle name="Linked Cell" xfId="27228" builtinId="24" hidden="1" customBuiltin="1"/>
    <cellStyle name="Linked Cell" xfId="27249" builtinId="24" hidden="1" customBuiltin="1"/>
    <cellStyle name="Linked Cell" xfId="27310" builtinId="24" hidden="1" customBuiltin="1"/>
    <cellStyle name="Linked Cell" xfId="27337" builtinId="24" hidden="1" customBuiltin="1"/>
    <cellStyle name="Linked Cell" xfId="27369" builtinId="24" hidden="1" customBuiltin="1"/>
    <cellStyle name="Linked Cell" xfId="27398" builtinId="24" hidden="1" customBuiltin="1"/>
    <cellStyle name="Linked Cell" xfId="27425" builtinId="24" hidden="1" customBuiltin="1"/>
    <cellStyle name="Linked Cell" xfId="27401" builtinId="24" hidden="1" customBuiltin="1"/>
    <cellStyle name="Linked Cell" xfId="27376" builtinId="24" hidden="1" customBuiltin="1"/>
    <cellStyle name="Linked Cell" xfId="27466" builtinId="24" hidden="1" customBuiltin="1"/>
    <cellStyle name="Linked Cell" xfId="27488" builtinId="24" hidden="1" customBuiltin="1"/>
    <cellStyle name="Linked Cell" xfId="27509" builtinId="24" hidden="1" customBuiltin="1"/>
    <cellStyle name="Linked Cell" xfId="12778" builtinId="24" hidden="1" customBuiltin="1"/>
    <cellStyle name="Linked Cell" xfId="14084" builtinId="24" hidden="1" customBuiltin="1"/>
    <cellStyle name="Linked Cell" xfId="14688" builtinId="24" hidden="1" customBuiltin="1"/>
    <cellStyle name="Linked Cell" xfId="14041" builtinId="24" hidden="1" customBuiltin="1"/>
    <cellStyle name="Linked Cell" xfId="13975" builtinId="24" hidden="1" customBuiltin="1"/>
    <cellStyle name="Linked Cell" xfId="4602" builtinId="24" hidden="1" customBuiltin="1"/>
    <cellStyle name="Linked Cell" xfId="26589" builtinId="24" hidden="1" customBuiltin="1"/>
    <cellStyle name="Linked Cell" xfId="26588" builtinId="24" hidden="1" customBuiltin="1"/>
    <cellStyle name="Linked Cell" xfId="27583" builtinId="24" hidden="1" customBuiltin="1"/>
    <cellStyle name="Linked Cell" xfId="27604" builtinId="24" hidden="1" customBuiltin="1"/>
    <cellStyle name="Linked Cell" xfId="27627" builtinId="24" hidden="1" customBuiltin="1"/>
    <cellStyle name="Linked Cell" xfId="27648" builtinId="24" hidden="1" customBuiltin="1"/>
    <cellStyle name="Linked Cell" xfId="27669" builtinId="24" hidden="1" customBuiltin="1"/>
    <cellStyle name="Linked Cell" xfId="27550" builtinId="24" hidden="1" customBuiltin="1"/>
    <cellStyle name="Linked Cell" xfId="27701" builtinId="24" hidden="1" customBuiltin="1"/>
    <cellStyle name="Linked Cell" xfId="27729" builtinId="24" hidden="1" customBuiltin="1"/>
    <cellStyle name="Linked Cell" xfId="27793" builtinId="24" hidden="1" customBuiltin="1"/>
    <cellStyle name="Linked Cell" xfId="2747" builtinId="24" hidden="1" customBuiltin="1"/>
    <cellStyle name="Linked Cell" xfId="673" builtinId="24" hidden="1" customBuiltin="1"/>
    <cellStyle name="Linked Cell" xfId="1044" builtinId="24" hidden="1" customBuiltin="1"/>
    <cellStyle name="Linked Cell" xfId="24022" builtinId="24" hidden="1" customBuiltin="1"/>
    <cellStyle name="Linked Cell" xfId="20629" builtinId="24" hidden="1" customBuiltin="1"/>
    <cellStyle name="Linked Cell" xfId="20664" builtinId="24" hidden="1" customBuiltin="1"/>
    <cellStyle name="Linked Cell" xfId="20696" builtinId="24" hidden="1" customBuiltin="1"/>
    <cellStyle name="Linked Cell" xfId="20727" builtinId="24" hidden="1" customBuiltin="1"/>
    <cellStyle name="Linked Cell" xfId="20699" builtinId="24" hidden="1" customBuiltin="1"/>
    <cellStyle name="Linked Cell" xfId="20671" builtinId="24" hidden="1" customBuiltin="1"/>
    <cellStyle name="Linked Cell" xfId="20702" builtinId="24" hidden="1" customBuiltin="1"/>
    <cellStyle name="Linked Cell" xfId="27109" builtinId="24" hidden="1" customBuiltin="1"/>
    <cellStyle name="Linked Cell" xfId="27138" builtinId="24" hidden="1" customBuiltin="1"/>
    <cellStyle name="Linked Cell" xfId="27165" builtinId="24" hidden="1" customBuiltin="1"/>
    <cellStyle name="Linked Cell" xfId="27141" builtinId="24" hidden="1" customBuiltin="1"/>
    <cellStyle name="Linked Cell" xfId="9224" builtinId="24" hidden="1" customBuiltin="1"/>
    <cellStyle name="Linked Cell" xfId="9263" builtinId="24" hidden="1" customBuiltin="1"/>
    <cellStyle name="Linked Cell" xfId="9008" builtinId="24" hidden="1" customBuiltin="1"/>
    <cellStyle name="Linked Cell" xfId="9041" builtinId="24" hidden="1" customBuiltin="1"/>
    <cellStyle name="Linked Cell" xfId="9072" builtinId="24" hidden="1" customBuiltin="1"/>
    <cellStyle name="Linked Cell" xfId="9099" builtinId="24" hidden="1" customBuiltin="1"/>
    <cellStyle name="Linked Cell" xfId="8932" builtinId="24" hidden="1" customBuiltin="1"/>
    <cellStyle name="Linked Cell" xfId="8977" builtinId="24" hidden="1" customBuiltin="1"/>
    <cellStyle name="Linked Cell" xfId="9078" builtinId="24" hidden="1" customBuiltin="1"/>
    <cellStyle name="Linked Cell" xfId="9146" builtinId="24" hidden="1" customBuiltin="1"/>
    <cellStyle name="Linked Cell" xfId="9170" builtinId="24" hidden="1" customBuiltin="1"/>
    <cellStyle name="Linked Cell" xfId="9196" builtinId="24" hidden="1" customBuiltin="1"/>
    <cellStyle name="Linked Cell" xfId="9075" builtinId="24" hidden="1" customBuiltin="1"/>
    <cellStyle name="Linked Cell" xfId="9048" builtinId="24" hidden="1" customBuiltin="1"/>
    <cellStyle name="Linked Cell" xfId="2141" builtinId="24" hidden="1" customBuiltin="1"/>
    <cellStyle name="Linked Cell 2" xfId="34089" xr:uid="{27495079-4217-40A2-A20A-D413821BD6F9}"/>
    <cellStyle name="MPS axes" xfId="47084" xr:uid="{66C9D467-C1CA-4E2C-9C02-3D0DDD8AFBFF}"/>
    <cellStyle name="MPS dates" xfId="47085" xr:uid="{5E3774DA-472A-4744-8F7B-5C2D2929ACB3}"/>
    <cellStyle name="MPS title" xfId="47083" xr:uid="{9BFAFE5B-3BA0-420A-BBC8-D47475E23E9F}"/>
    <cellStyle name="Neutral" xfId="2572" builtinId="28" hidden="1" customBuiltin="1"/>
    <cellStyle name="Neutral" xfId="2593" builtinId="28" hidden="1" customBuiltin="1"/>
    <cellStyle name="Neutral" xfId="2654" builtinId="28" hidden="1" customBuiltin="1"/>
    <cellStyle name="Neutral" xfId="2681" builtinId="28" hidden="1" customBuiltin="1"/>
    <cellStyle name="Neutral" xfId="2712" builtinId="28" hidden="1" customBuiltin="1"/>
    <cellStyle name="Neutral" xfId="2742" builtinId="28" hidden="1" customBuiltin="1"/>
    <cellStyle name="Neutral" xfId="2769" builtinId="28" hidden="1" customBuiltin="1"/>
    <cellStyle name="Neutral" xfId="2713" builtinId="28" hidden="1" customBuiltin="1"/>
    <cellStyle name="Neutral" xfId="2518" builtinId="28" hidden="1" customBuiltin="1"/>
    <cellStyle name="Neutral" xfId="2550" builtinId="28" hidden="1" customBuiltin="1"/>
    <cellStyle name="Neutral" xfId="2482" builtinId="28" hidden="1" customBuiltin="1"/>
    <cellStyle name="Neutral" xfId="2509" builtinId="28" hidden="1" customBuiltin="1"/>
    <cellStyle name="Neutral" xfId="2452" builtinId="28" hidden="1" customBuiltin="1"/>
    <cellStyle name="Neutral" xfId="2453" builtinId="28" hidden="1" customBuiltin="1"/>
    <cellStyle name="Neutral" xfId="1271" builtinId="28" hidden="1" customBuiltin="1"/>
    <cellStyle name="Neutral" xfId="1911" builtinId="28" hidden="1" customBuiltin="1"/>
    <cellStyle name="Neutral" xfId="1918" builtinId="28" hidden="1" customBuiltin="1"/>
    <cellStyle name="Neutral" xfId="1976" builtinId="28" hidden="1" customBuiltin="1"/>
    <cellStyle name="Neutral" xfId="1858" builtinId="28" hidden="1" customBuiltin="1"/>
    <cellStyle name="Neutral" xfId="3026" builtinId="28" hidden="1" customBuiltin="1"/>
    <cellStyle name="Neutral" xfId="3047" builtinId="28" hidden="1" customBuiltin="1"/>
    <cellStyle name="Neutral" xfId="3070" builtinId="28" hidden="1" customBuiltin="1"/>
    <cellStyle name="Neutral" xfId="3091" builtinId="28" hidden="1" customBuiltin="1"/>
    <cellStyle name="Neutral" xfId="2853" builtinId="28" hidden="1" customBuiltin="1"/>
    <cellStyle name="Neutral" xfId="2874" builtinId="28" hidden="1" customBuiltin="1"/>
    <cellStyle name="Neutral" xfId="1891" builtinId="28" hidden="1" customBuiltin="1"/>
    <cellStyle name="Neutral" xfId="2628" builtinId="28" hidden="1" customBuiltin="1"/>
    <cellStyle name="Neutral" xfId="2810" builtinId="28" hidden="1" customBuiltin="1"/>
    <cellStyle name="Neutral" xfId="2778" builtinId="28" hidden="1" customBuiltin="1"/>
    <cellStyle name="Neutral" xfId="2832" builtinId="28" hidden="1" customBuiltin="1"/>
    <cellStyle name="Neutral" xfId="23793" builtinId="28" hidden="1" customBuiltin="1"/>
    <cellStyle name="Neutral" xfId="7398" builtinId="28" hidden="1" customBuiltin="1"/>
    <cellStyle name="Neutral" xfId="215" builtinId="28" hidden="1" customBuiltin="1"/>
    <cellStyle name="Neutral" xfId="25291" builtinId="28" hidden="1" customBuiltin="1"/>
    <cellStyle name="Neutral" xfId="25315" builtinId="28" hidden="1" customBuiltin="1"/>
    <cellStyle name="Neutral" xfId="25343" builtinId="28" hidden="1" customBuiltin="1"/>
    <cellStyle name="Neutral" xfId="25380" builtinId="28" hidden="1" customBuiltin="1"/>
    <cellStyle name="Neutral" xfId="25408" builtinId="28" hidden="1" customBuiltin="1"/>
    <cellStyle name="Neutral" xfId="25439" builtinId="28" hidden="1" customBuiltin="1"/>
    <cellStyle name="Neutral" xfId="25469" builtinId="28" hidden="1" customBuiltin="1"/>
    <cellStyle name="Neutral" xfId="25440" builtinId="28" hidden="1" customBuiltin="1"/>
    <cellStyle name="Neutral" xfId="25505" builtinId="28" hidden="1" customBuiltin="1"/>
    <cellStyle name="Neutral" xfId="25354" builtinId="28" hidden="1" customBuiltin="1"/>
    <cellStyle name="Neutral" xfId="25540" builtinId="28" hidden="1" customBuiltin="1"/>
    <cellStyle name="Neutral" xfId="25563" builtinId="28" hidden="1" customBuiltin="1"/>
    <cellStyle name="Neutral" xfId="25586" builtinId="28" hidden="1" customBuiltin="1"/>
    <cellStyle name="Neutral" xfId="25609" builtinId="28" hidden="1" customBuiltin="1"/>
    <cellStyle name="Neutral" xfId="16330" builtinId="28" hidden="1" customBuiltin="1"/>
    <cellStyle name="Neutral" xfId="1895" builtinId="28" hidden="1" customBuiltin="1"/>
    <cellStyle name="Neutral" xfId="7242" builtinId="28" hidden="1" customBuiltin="1"/>
    <cellStyle name="Neutral" xfId="7277" builtinId="28" hidden="1" customBuiltin="1"/>
    <cellStyle name="Neutral" xfId="7311" builtinId="28" hidden="1" customBuiltin="1"/>
    <cellStyle name="Neutral" xfId="7341" builtinId="28" hidden="1" customBuiltin="1"/>
    <cellStyle name="Neutral" xfId="7278" builtinId="28" hidden="1" customBuiltin="1"/>
    <cellStyle name="Neutral" xfId="7350" builtinId="28" hidden="1" customBuiltin="1"/>
    <cellStyle name="Neutral" xfId="7174" builtinId="28" hidden="1" customBuiltin="1"/>
    <cellStyle name="Neutral" xfId="7434" builtinId="28" hidden="1" customBuiltin="1"/>
    <cellStyle name="Neutral" xfId="7468" builtinId="28" hidden="1" customBuiltin="1"/>
    <cellStyle name="Neutral" xfId="7517" builtinId="28" hidden="1" customBuiltin="1"/>
    <cellStyle name="Neutral" xfId="7970" builtinId="28" hidden="1" customBuiltin="1"/>
    <cellStyle name="Neutral" xfId="7991" builtinId="28" hidden="1" customBuiltin="1"/>
    <cellStyle name="Neutral" xfId="8014" builtinId="28" hidden="1" customBuiltin="1"/>
    <cellStyle name="Neutral" xfId="8037" builtinId="28" hidden="1" customBuiltin="1"/>
    <cellStyle name="Neutral" xfId="23823" builtinId="28" hidden="1" customBuiltin="1"/>
    <cellStyle name="Neutral" xfId="839" builtinId="28" hidden="1" customBuiltin="1"/>
    <cellStyle name="Neutral" xfId="16164" builtinId="28" hidden="1" customBuiltin="1"/>
    <cellStyle name="Neutral" xfId="15899" builtinId="28" hidden="1" customBuiltin="1"/>
    <cellStyle name="Neutral" xfId="16206" builtinId="28" hidden="1" customBuiltin="1"/>
    <cellStyle name="Neutral" xfId="16230" builtinId="28" hidden="1" customBuiltin="1"/>
    <cellStyle name="Neutral" xfId="16256" builtinId="28" hidden="1" customBuiltin="1"/>
    <cellStyle name="Neutral" xfId="16207" builtinId="28" hidden="1" customBuiltin="1"/>
    <cellStyle name="Neutral" xfId="16361" builtinId="28" hidden="1" customBuiltin="1"/>
    <cellStyle name="Neutral" xfId="16391" builtinId="28" hidden="1" customBuiltin="1"/>
    <cellStyle name="Neutral" xfId="16418" builtinId="28" hidden="1" customBuiltin="1"/>
    <cellStyle name="Neutral" xfId="16362" builtinId="28" hidden="1" customBuiltin="1"/>
    <cellStyle name="Neutral" xfId="16427" builtinId="28" hidden="1" customBuiltin="1"/>
    <cellStyle name="Neutral" xfId="16143" builtinId="28" hidden="1" customBuiltin="1"/>
    <cellStyle name="Neutral" xfId="16462" builtinId="28" hidden="1" customBuiltin="1"/>
    <cellStyle name="Neutral" xfId="787" builtinId="28" hidden="1" customBuiltin="1"/>
    <cellStyle name="Neutral" xfId="431" builtinId="28" hidden="1" customBuiltin="1"/>
    <cellStyle name="Neutral" xfId="876" builtinId="28" hidden="1" customBuiltin="1"/>
    <cellStyle name="Neutral" xfId="911" builtinId="28" hidden="1" customBuiltin="1"/>
    <cellStyle name="Neutral" xfId="840" builtinId="28" hidden="1" customBuiltin="1"/>
    <cellStyle name="Neutral" xfId="974" builtinId="28" hidden="1" customBuiltin="1"/>
    <cellStyle name="Neutral" xfId="1007" builtinId="28" hidden="1" customBuiltin="1"/>
    <cellStyle name="Neutral" xfId="1041" builtinId="28" hidden="1" customBuiltin="1"/>
    <cellStyle name="Neutral" xfId="744" builtinId="28" hidden="1" customBuiltin="1"/>
    <cellStyle name="Neutral" xfId="778" builtinId="28" hidden="1" customBuiltin="1"/>
    <cellStyle name="Neutral" xfId="709" builtinId="28" hidden="1" customBuiltin="1"/>
    <cellStyle name="Neutral" xfId="637" builtinId="28" hidden="1" customBuiltin="1"/>
    <cellStyle name="Neutral" xfId="671" builtinId="28" hidden="1" customBuiltin="1"/>
    <cellStyle name="Neutral" xfId="401" builtinId="28" hidden="1" customBuiltin="1"/>
    <cellStyle name="Neutral" xfId="708" builtinId="28" hidden="1" customBuiltin="1"/>
    <cellStyle name="Neutral" xfId="3276" builtinId="28" hidden="1" customBuiltin="1"/>
    <cellStyle name="Neutral" xfId="586" builtinId="28" hidden="1" customBuiltin="1"/>
    <cellStyle name="Neutral" xfId="181" builtinId="28" hidden="1" customBuiltin="1"/>
    <cellStyle name="Neutral" xfId="252" builtinId="28" hidden="1" customBuiltin="1"/>
    <cellStyle name="Neutral" xfId="61" builtinId="28" hidden="1" customBuiltin="1"/>
    <cellStyle name="Neutral" xfId="96" builtinId="28" hidden="1" customBuiltin="1"/>
    <cellStyle name="Neutral" xfId="11" builtinId="28" hidden="1" customBuiltin="1"/>
    <cellStyle name="Neutral" xfId="138" builtinId="28" hidden="1" customBuiltin="1"/>
    <cellStyle name="Neutral" xfId="1794" builtinId="28" hidden="1" customBuiltin="1"/>
    <cellStyle name="Neutral" xfId="480" builtinId="28" hidden="1" customBuiltin="1"/>
    <cellStyle name="Neutral" xfId="516" builtinId="28" hidden="1" customBuiltin="1"/>
    <cellStyle name="Neutral" xfId="552" builtinId="28" hidden="1" customBuiltin="1"/>
    <cellStyle name="Neutral" xfId="323" builtinId="28" hidden="1" customBuiltin="1"/>
    <cellStyle name="Neutral" xfId="358" builtinId="28" hidden="1" customBuiltin="1"/>
    <cellStyle name="Neutral" xfId="289" builtinId="28" hidden="1" customBuiltin="1"/>
    <cellStyle name="Neutral" xfId="446" builtinId="28" hidden="1" customBuiltin="1"/>
    <cellStyle name="Neutral" xfId="16302" builtinId="28" hidden="1" customBuiltin="1"/>
    <cellStyle name="Neutral" xfId="25496" builtinId="28" hidden="1" customBuiltin="1"/>
    <cellStyle name="Neutral" xfId="2251" builtinId="28" hidden="1" customBuiltin="1"/>
    <cellStyle name="Neutral" xfId="7667" builtinId="28" hidden="1" customBuiltin="1"/>
    <cellStyle name="Neutral" xfId="5524" builtinId="28" hidden="1" customBuiltin="1"/>
    <cellStyle name="Neutral" xfId="5451" builtinId="28" hidden="1" customBuiltin="1"/>
    <cellStyle name="Neutral" xfId="14631" builtinId="28" hidden="1" customBuiltin="1"/>
    <cellStyle name="Neutral" xfId="15394" builtinId="28" hidden="1" customBuiltin="1"/>
    <cellStyle name="Neutral" xfId="8324" builtinId="28" hidden="1" customBuiltin="1"/>
    <cellStyle name="Neutral" xfId="14250" builtinId="28" hidden="1" customBuiltin="1"/>
    <cellStyle name="Neutral" xfId="15164" builtinId="28" hidden="1" customBuiltin="1"/>
    <cellStyle name="Neutral" xfId="17169" builtinId="28" hidden="1" customBuiltin="1"/>
    <cellStyle name="Neutral" xfId="17194" builtinId="28" hidden="1" customBuiltin="1"/>
    <cellStyle name="Neutral" xfId="17221" builtinId="28" hidden="1" customBuiltin="1"/>
    <cellStyle name="Neutral" xfId="17273" builtinId="28" hidden="1" customBuiltin="1"/>
    <cellStyle name="Neutral" xfId="17138" builtinId="28" hidden="1" customBuiltin="1"/>
    <cellStyle name="Neutral" xfId="17313" builtinId="28" hidden="1" customBuiltin="1"/>
    <cellStyle name="Neutral" xfId="17345" builtinId="28" hidden="1" customBuiltin="1"/>
    <cellStyle name="Neutral" xfId="17379" builtinId="28" hidden="1" customBuiltin="1"/>
    <cellStyle name="Neutral" xfId="17413" builtinId="28" hidden="1" customBuiltin="1"/>
    <cellStyle name="Neutral" xfId="17444" builtinId="28" hidden="1" customBuiltin="1"/>
    <cellStyle name="Neutral" xfId="17380" builtinId="28" hidden="1" customBuiltin="1"/>
    <cellStyle name="Neutral" xfId="17453" builtinId="28" hidden="1" customBuiltin="1"/>
    <cellStyle name="Neutral" xfId="17156" builtinId="28" hidden="1" customBuiltin="1"/>
    <cellStyle name="Neutral" xfId="17495" builtinId="28" hidden="1" customBuiltin="1"/>
    <cellStyle name="Neutral" xfId="17524" builtinId="28" hidden="1" customBuiltin="1"/>
    <cellStyle name="Neutral" xfId="17596" builtinId="28" hidden="1" customBuiltin="1"/>
    <cellStyle name="Neutral" xfId="17626" builtinId="28" hidden="1" customBuiltin="1"/>
    <cellStyle name="Neutral" xfId="17657" builtinId="28" hidden="1" customBuiltin="1"/>
    <cellStyle name="Neutral" xfId="17688" builtinId="28" hidden="1" customBuiltin="1"/>
    <cellStyle name="Neutral" xfId="17717" builtinId="28" hidden="1" customBuiltin="1"/>
    <cellStyle name="Neutral" xfId="17658" builtinId="28" hidden="1" customBuiltin="1"/>
    <cellStyle name="Neutral" xfId="17726" builtinId="28" hidden="1" customBuiltin="1"/>
    <cellStyle name="Neutral" xfId="26565" builtinId="28" hidden="1" customBuiltin="1"/>
    <cellStyle name="Neutral" xfId="26572" builtinId="28" hidden="1" customBuiltin="1"/>
    <cellStyle name="Neutral" xfId="26549" builtinId="28" hidden="1" customBuiltin="1"/>
    <cellStyle name="Neutral" xfId="26630" builtinId="28" hidden="1" customBuiltin="1"/>
    <cellStyle name="Neutral" xfId="26512" builtinId="28" hidden="1" customBuiltin="1"/>
    <cellStyle name="Neutral" xfId="27602" builtinId="28" hidden="1" customBuiltin="1"/>
    <cellStyle name="Neutral" xfId="27625" builtinId="28" hidden="1" customBuiltin="1"/>
    <cellStyle name="Neutral" xfId="27667" builtinId="28" hidden="1" customBuiltin="1"/>
    <cellStyle name="Neutral" xfId="27556" builtinId="28" hidden="1" customBuiltin="1"/>
    <cellStyle name="Neutral" xfId="27699" builtinId="28" hidden="1" customBuiltin="1"/>
    <cellStyle name="Neutral" xfId="27727" builtinId="28" hidden="1" customBuiltin="1"/>
    <cellStyle name="Neutral" xfId="27761" builtinId="28" hidden="1" customBuiltin="1"/>
    <cellStyle name="Neutral" xfId="27791" builtinId="28" hidden="1" customBuiltin="1"/>
    <cellStyle name="Neutral" xfId="27822" builtinId="28" hidden="1" customBuiltin="1"/>
    <cellStyle name="Neutral" xfId="17496" builtinId="28" hidden="1" customBuiltin="1"/>
    <cellStyle name="Neutral" xfId="12161" builtinId="28" hidden="1" customBuiltin="1"/>
    <cellStyle name="Neutral" xfId="23274" builtinId="28" hidden="1" customBuiltin="1"/>
    <cellStyle name="Neutral" xfId="20596" builtinId="28" hidden="1" customBuiltin="1"/>
    <cellStyle name="Neutral" xfId="18926" builtinId="28" hidden="1" customBuiltin="1"/>
    <cellStyle name="Neutral" xfId="5522" builtinId="28" hidden="1" customBuiltin="1"/>
    <cellStyle name="Neutral" xfId="8703" builtinId="28" hidden="1" customBuiltin="1"/>
    <cellStyle name="Neutral" xfId="10173" builtinId="28" hidden="1" customBuiltin="1"/>
    <cellStyle name="Neutral" xfId="10117" builtinId="28" hidden="1" customBuiltin="1"/>
    <cellStyle name="Neutral" xfId="10182" builtinId="28" hidden="1" customBuiltin="1"/>
    <cellStyle name="Neutral" xfId="9902" builtinId="28" hidden="1" customBuiltin="1"/>
    <cellStyle name="Neutral" xfId="10220" builtinId="28" hidden="1" customBuiltin="1"/>
    <cellStyle name="Neutral" xfId="10243" builtinId="28" hidden="1" customBuiltin="1"/>
    <cellStyle name="Neutral" xfId="10268" builtinId="28" hidden="1" customBuiltin="1"/>
    <cellStyle name="Neutral" xfId="10295" builtinId="28" hidden="1" customBuiltin="1"/>
    <cellStyle name="Neutral" xfId="10395" builtinId="28" hidden="1" customBuiltin="1"/>
    <cellStyle name="Neutral" xfId="10426" builtinId="28" hidden="1" customBuiltin="1"/>
    <cellStyle name="Neutral" xfId="10453" builtinId="28" hidden="1" customBuiltin="1"/>
    <cellStyle name="Neutral" xfId="10396" builtinId="28" hidden="1" customBuiltin="1"/>
    <cellStyle name="Neutral" xfId="10462" builtinId="28" hidden="1" customBuiltin="1"/>
    <cellStyle name="Neutral" xfId="10307" builtinId="28" hidden="1" customBuiltin="1"/>
    <cellStyle name="Neutral" xfId="10499" builtinId="28" hidden="1" customBuiltin="1"/>
    <cellStyle name="Neutral" xfId="1075" builtinId="28" hidden="1" customBuiltin="1"/>
    <cellStyle name="Neutral" xfId="1105" builtinId="28" hidden="1" customBuiltin="1"/>
    <cellStyle name="Neutral" xfId="1042" builtinId="28" hidden="1" customBuiltin="1"/>
    <cellStyle name="Neutral" xfId="1114" builtinId="28" hidden="1" customBuiltin="1"/>
    <cellStyle name="Neutral" xfId="764" builtinId="28" hidden="1" customBuiltin="1"/>
    <cellStyle name="Neutral" xfId="1161" builtinId="28" hidden="1" customBuiltin="1"/>
    <cellStyle name="Neutral" xfId="1197" builtinId="28" hidden="1" customBuiltin="1"/>
    <cellStyle name="Neutral" xfId="1231" builtinId="28" hidden="1" customBuiltin="1"/>
    <cellStyle name="Neutral" xfId="1316" builtinId="28" hidden="1" customBuiltin="1"/>
    <cellStyle name="Neutral" xfId="1349" builtinId="28" hidden="1" customBuiltin="1"/>
    <cellStyle name="Neutral" xfId="1383" builtinId="28" hidden="1" customBuiltin="1"/>
    <cellStyle name="Neutral" xfId="1417" builtinId="28" hidden="1" customBuiltin="1"/>
    <cellStyle name="Neutral" xfId="1447" builtinId="28" hidden="1" customBuiltin="1"/>
    <cellStyle name="Neutral" xfId="1384" builtinId="28" hidden="1" customBuiltin="1"/>
    <cellStyle name="Neutral" xfId="1456" builtinId="28" hidden="1" customBuiltin="1"/>
    <cellStyle name="Neutral" xfId="10363" builtinId="28" hidden="1" customBuiltin="1"/>
    <cellStyle name="Neutral" xfId="5970" builtinId="28" hidden="1" customBuiltin="1"/>
    <cellStyle name="Neutral" xfId="24301" builtinId="28" hidden="1" customBuiltin="1"/>
    <cellStyle name="Neutral" xfId="12701" builtinId="28" hidden="1" customBuiltin="1"/>
    <cellStyle name="Neutral" xfId="11122" builtinId="28" hidden="1" customBuiltin="1"/>
    <cellStyle name="Neutral" xfId="4202" builtinId="28" hidden="1" customBuiltin="1"/>
    <cellStyle name="Neutral" xfId="8358" builtinId="28" hidden="1" customBuiltin="1"/>
    <cellStyle name="Neutral" xfId="18458" builtinId="28" hidden="1" customBuiltin="1"/>
    <cellStyle name="Neutral" xfId="18530" builtinId="28" hidden="1" customBuiltin="1"/>
    <cellStyle name="Neutral" xfId="18261" builtinId="28" hidden="1" customBuiltin="1"/>
    <cellStyle name="Neutral" xfId="18570" builtinId="28" hidden="1" customBuiltin="1"/>
    <cellStyle name="Neutral" xfId="18596" builtinId="28" hidden="1" customBuiltin="1"/>
    <cellStyle name="Neutral" xfId="18623" builtinId="28" hidden="1" customBuiltin="1"/>
    <cellStyle name="Neutral" xfId="18571" builtinId="28" hidden="1" customBuiltin="1"/>
    <cellStyle name="Neutral" xfId="18670" builtinId="28" hidden="1" customBuiltin="1"/>
    <cellStyle name="Neutral" xfId="18731" builtinId="28" hidden="1" customBuiltin="1"/>
    <cellStyle name="Neutral" xfId="18790" builtinId="28" hidden="1" customBuiltin="1"/>
    <cellStyle name="Neutral" xfId="18732" builtinId="28" hidden="1" customBuiltin="1"/>
    <cellStyle name="Neutral" xfId="18799" builtinId="28" hidden="1" customBuiltin="1"/>
    <cellStyle name="Neutral" xfId="18509" builtinId="28" hidden="1" customBuiltin="1"/>
    <cellStyle name="Neutral" xfId="18835" builtinId="28" hidden="1" customBuiltin="1"/>
    <cellStyle name="Neutral" xfId="18862" builtinId="28" hidden="1" customBuiltin="1"/>
    <cellStyle name="Neutral" xfId="18886" builtinId="28" hidden="1" customBuiltin="1"/>
    <cellStyle name="Neutral" xfId="27075" builtinId="28" hidden="1" customBuiltin="1"/>
    <cellStyle name="Neutral" xfId="26197" builtinId="28" hidden="1" customBuiltin="1"/>
    <cellStyle name="Neutral" xfId="15368" builtinId="28" hidden="1" customBuiltin="1"/>
    <cellStyle name="Neutral" xfId="15089" builtinId="28" hidden="1" customBuiltin="1"/>
    <cellStyle name="Neutral" xfId="15404" builtinId="28" hidden="1" customBuiltin="1"/>
    <cellStyle name="Neutral" xfId="15428" builtinId="28" hidden="1" customBuiltin="1"/>
    <cellStyle name="Neutral" xfId="15453" builtinId="28" hidden="1" customBuiltin="1"/>
    <cellStyle name="Neutral" xfId="15481" builtinId="28" hidden="1" customBuiltin="1"/>
    <cellStyle name="Neutral" xfId="15578" builtinId="28" hidden="1" customBuiltin="1"/>
    <cellStyle name="Neutral" xfId="15609" builtinId="28" hidden="1" customBuiltin="1"/>
    <cellStyle name="Neutral" xfId="15636" builtinId="28" hidden="1" customBuiltin="1"/>
    <cellStyle name="Neutral" xfId="15579" builtinId="28" hidden="1" customBuiltin="1"/>
    <cellStyle name="Neutral" xfId="15645" builtinId="28" hidden="1" customBuiltin="1"/>
    <cellStyle name="Neutral" xfId="15492" builtinId="28" hidden="1" customBuiltin="1"/>
    <cellStyle name="Neutral" xfId="15681" builtinId="28" hidden="1" customBuiltin="1"/>
    <cellStyle name="Neutral" xfId="18762" builtinId="28" hidden="1" customBuiltin="1"/>
    <cellStyle name="Neutral" xfId="27581" builtinId="28" hidden="1" customBuiltin="1"/>
    <cellStyle name="Neutral" xfId="25137" builtinId="28" hidden="1" customBuiltin="1"/>
    <cellStyle name="Neutral" xfId="21961" builtinId="28" hidden="1" customBuiltin="1"/>
    <cellStyle name="Neutral" xfId="20178" builtinId="28" hidden="1" customBuiltin="1"/>
    <cellStyle name="Neutral" xfId="15197" builtinId="28" hidden="1" customBuiltin="1"/>
    <cellStyle name="Neutral" xfId="17973" builtinId="28" hidden="1" customBuiltin="1"/>
    <cellStyle name="Neutral" xfId="6252" builtinId="28" hidden="1" customBuiltin="1"/>
    <cellStyle name="Neutral" xfId="5803" builtinId="28" hidden="1" customBuiltin="1"/>
    <cellStyle name="Neutral" xfId="6080" builtinId="28" hidden="1" customBuiltin="1"/>
    <cellStyle name="Neutral" xfId="4887" builtinId="28" hidden="1" customBuiltin="1"/>
    <cellStyle name="Neutral" xfId="5003" builtinId="28" hidden="1" customBuiltin="1"/>
    <cellStyle name="Neutral" xfId="5394" builtinId="28" hidden="1" customBuiltin="1"/>
    <cellStyle name="Neutral" xfId="5390" builtinId="28" hidden="1" customBuiltin="1"/>
    <cellStyle name="Neutral" xfId="4116" builtinId="28" hidden="1" customBuiltin="1"/>
    <cellStyle name="Neutral" xfId="4372" builtinId="28" hidden="1" customBuiltin="1"/>
    <cellStyle name="Neutral" xfId="4487" builtinId="28" hidden="1" customBuiltin="1"/>
    <cellStyle name="Neutral" xfId="5491" builtinId="28" hidden="1" customBuiltin="1"/>
    <cellStyle name="Neutral" xfId="5381" builtinId="28" hidden="1" customBuiltin="1"/>
    <cellStyle name="Neutral" xfId="3893" builtinId="28" hidden="1" customBuiltin="1"/>
    <cellStyle name="Neutral" xfId="5917" builtinId="28" hidden="1" customBuiltin="1"/>
    <cellStyle name="Neutral" xfId="4147" builtinId="28" hidden="1" customBuiltin="1"/>
    <cellStyle name="Neutral" xfId="4865" builtinId="28" hidden="1" customBuiltin="1"/>
    <cellStyle name="Neutral" xfId="8337" builtinId="28" hidden="1" customBuiltin="1"/>
    <cellStyle name="Neutral" xfId="9133" builtinId="28" hidden="1" customBuiltin="1"/>
    <cellStyle name="Neutral" xfId="5306" builtinId="28" hidden="1" customBuiltin="1"/>
    <cellStyle name="Neutral" xfId="7897" builtinId="28" hidden="1" customBuiltin="1"/>
    <cellStyle name="Neutral" xfId="8896" builtinId="28" hidden="1" customBuiltin="1"/>
    <cellStyle name="Neutral" xfId="11012" builtinId="28" hidden="1" customBuiltin="1"/>
    <cellStyle name="Neutral" xfId="11037" builtinId="28" hidden="1" customBuiltin="1"/>
    <cellStyle name="Neutral" xfId="11068" builtinId="28" hidden="1" customBuiltin="1"/>
    <cellStyle name="Neutral" xfId="11095" builtinId="28" hidden="1" customBuiltin="1"/>
    <cellStyle name="Neutral" xfId="10978" builtinId="28" hidden="1" customBuiltin="1"/>
    <cellStyle name="Neutral" xfId="11166" builtinId="28" hidden="1" customBuiltin="1"/>
    <cellStyle name="Neutral" xfId="11198" builtinId="28" hidden="1" customBuiltin="1"/>
    <cellStyle name="Neutral" xfId="11232" builtinId="28" hidden="1" customBuiltin="1"/>
    <cellStyle name="Neutral" xfId="11269" builtinId="28" hidden="1" customBuiltin="1"/>
    <cellStyle name="Neutral" xfId="11300" builtinId="28" hidden="1" customBuiltin="1"/>
    <cellStyle name="Neutral" xfId="11233" builtinId="28" hidden="1" customBuiltin="1"/>
    <cellStyle name="Neutral" xfId="11309" builtinId="28" hidden="1" customBuiltin="1"/>
    <cellStyle name="Neutral" xfId="10999" builtinId="28" hidden="1" customBuiltin="1"/>
    <cellStyle name="Neutral" xfId="11352" builtinId="28" hidden="1" customBuiltin="1"/>
    <cellStyle name="Neutral" xfId="11383" builtinId="28" hidden="1" customBuiltin="1"/>
    <cellStyle name="Neutral" xfId="11409" builtinId="28" hidden="1" customBuiltin="1"/>
    <cellStyle name="Neutral" xfId="11353" builtinId="28" hidden="1" customBuiltin="1"/>
    <cellStyle name="Neutral" xfId="11463" builtinId="28" hidden="1" customBuiltin="1"/>
    <cellStyle name="Neutral" xfId="11494" builtinId="28" hidden="1" customBuiltin="1"/>
    <cellStyle name="Neutral" xfId="11526" builtinId="28" hidden="1" customBuiltin="1"/>
    <cellStyle name="Neutral" xfId="11559" builtinId="28" hidden="1" customBuiltin="1"/>
    <cellStyle name="Neutral" xfId="11527" builtinId="28" hidden="1" customBuiltin="1"/>
    <cellStyle name="Neutral" xfId="11596" builtinId="28" hidden="1" customBuiltin="1"/>
    <cellStyle name="Neutral" xfId="11288" builtinId="28" hidden="1" customBuiltin="1"/>
    <cellStyle name="Neutral" xfId="11634" builtinId="28" hidden="1" customBuiltin="1"/>
    <cellStyle name="Neutral" xfId="11660" builtinId="28" hidden="1" customBuiltin="1"/>
    <cellStyle name="Neutral" xfId="11688" builtinId="28" hidden="1" customBuiltin="1"/>
    <cellStyle name="Neutral" xfId="11719" builtinId="28" hidden="1" customBuiltin="1"/>
    <cellStyle name="Neutral" xfId="11762" builtinId="28" hidden="1" customBuiltin="1"/>
    <cellStyle name="Neutral" xfId="11792" builtinId="28" hidden="1" customBuiltin="1"/>
    <cellStyle name="Neutral" xfId="11856" builtinId="28" hidden="1" customBuiltin="1"/>
    <cellStyle name="Neutral" xfId="11883" builtinId="28" hidden="1" customBuiltin="1"/>
    <cellStyle name="Neutral" xfId="11892" builtinId="28" hidden="1" customBuiltin="1"/>
    <cellStyle name="Neutral" xfId="11730" builtinId="28" hidden="1" customBuiltin="1"/>
    <cellStyle name="Neutral" xfId="11928" builtinId="28" hidden="1" customBuiltin="1"/>
    <cellStyle name="Neutral" xfId="11958" builtinId="28" hidden="1" customBuiltin="1"/>
    <cellStyle name="Neutral" xfId="11988" builtinId="28" hidden="1" customBuiltin="1"/>
    <cellStyle name="Neutral" xfId="12013" builtinId="28" hidden="1" customBuiltin="1"/>
    <cellStyle name="Neutral" xfId="10877" builtinId="28" hidden="1" customBuiltin="1"/>
    <cellStyle name="Neutral" xfId="10885" builtinId="28" hidden="1" customBuiltin="1"/>
    <cellStyle name="Neutral" xfId="5979" builtinId="28" hidden="1" customBuiltin="1"/>
    <cellStyle name="Neutral" xfId="10957" builtinId="28" hidden="1" customBuiltin="1"/>
    <cellStyle name="Neutral" xfId="5980" builtinId="28" hidden="1" customBuiltin="1"/>
    <cellStyle name="Neutral" xfId="12167" builtinId="28" hidden="1" customBuiltin="1"/>
    <cellStyle name="Neutral" xfId="12188" builtinId="28" hidden="1" customBuiltin="1"/>
    <cellStyle name="Neutral" xfId="12211" builtinId="28" hidden="1" customBuiltin="1"/>
    <cellStyle name="Neutral" xfId="12232" builtinId="28" hidden="1" customBuiltin="1"/>
    <cellStyle name="Neutral" xfId="12140" builtinId="28" hidden="1" customBuiltin="1"/>
    <cellStyle name="Neutral" xfId="12289" builtinId="28" hidden="1" customBuiltin="1"/>
    <cellStyle name="Neutral" xfId="12355" builtinId="28" hidden="1" customBuiltin="1"/>
    <cellStyle name="Neutral" xfId="12386" builtinId="28" hidden="1" customBuiltin="1"/>
    <cellStyle name="Neutral" xfId="12418" builtinId="28" hidden="1" customBuiltin="1"/>
    <cellStyle name="Neutral" xfId="12356" builtinId="28" hidden="1" customBuiltin="1"/>
    <cellStyle name="Neutral" xfId="12427" builtinId="28" hidden="1" customBuiltin="1"/>
    <cellStyle name="Neutral" xfId="12155" builtinId="28" hidden="1" customBuiltin="1"/>
    <cellStyle name="Neutral" xfId="12470" builtinId="28" hidden="1" customBuiltin="1"/>
    <cellStyle name="Neutral" xfId="12498" builtinId="28" hidden="1" customBuiltin="1"/>
    <cellStyle name="Neutral" xfId="12525" builtinId="28" hidden="1" customBuiltin="1"/>
    <cellStyle name="Neutral" xfId="12471" builtinId="28" hidden="1" customBuiltin="1"/>
    <cellStyle name="Neutral" xfId="12573" builtinId="28" hidden="1" customBuiltin="1"/>
    <cellStyle name="Neutral" xfId="12603" builtinId="28" hidden="1" customBuiltin="1"/>
    <cellStyle name="Neutral" xfId="12634" builtinId="28" hidden="1" customBuiltin="1"/>
    <cellStyle name="Neutral" xfId="12665" builtinId="28" hidden="1" customBuiltin="1"/>
    <cellStyle name="Neutral" xfId="12692" builtinId="28" hidden="1" customBuiltin="1"/>
    <cellStyle name="Neutral" xfId="12635" builtinId="28" hidden="1" customBuiltin="1"/>
    <cellStyle name="Neutral" xfId="12405" builtinId="28" hidden="1" customBuiltin="1"/>
    <cellStyle name="Neutral" xfId="12739" builtinId="28" hidden="1" customBuiltin="1"/>
    <cellStyle name="Neutral" xfId="12796" builtinId="28" hidden="1" customBuiltin="1"/>
    <cellStyle name="Neutral" xfId="12827" builtinId="28" hidden="1" customBuiltin="1"/>
    <cellStyle name="Neutral" xfId="12866" builtinId="28" hidden="1" customBuiltin="1"/>
    <cellStyle name="Neutral" xfId="12896" builtinId="28" hidden="1" customBuiltin="1"/>
    <cellStyle name="Neutral" xfId="12927" builtinId="28" hidden="1" customBuiltin="1"/>
    <cellStyle name="Neutral" xfId="12957" builtinId="28" hidden="1" customBuiltin="1"/>
    <cellStyle name="Neutral" xfId="12984" builtinId="28" hidden="1" customBuiltin="1"/>
    <cellStyle name="Neutral" xfId="12928" builtinId="28" hidden="1" customBuiltin="1"/>
    <cellStyle name="Neutral" xfId="12993" builtinId="28" hidden="1" customBuiltin="1"/>
    <cellStyle name="Neutral" xfId="12838" builtinId="28" hidden="1" customBuiltin="1"/>
    <cellStyle name="Neutral" xfId="13031" builtinId="28" hidden="1" customBuiltin="1"/>
    <cellStyle name="Neutral" xfId="13056" builtinId="28" hidden="1" customBuiltin="1"/>
    <cellStyle name="Neutral" xfId="13083" builtinId="28" hidden="1" customBuiltin="1"/>
    <cellStyle name="Neutral" xfId="13107" builtinId="28" hidden="1" customBuiltin="1"/>
    <cellStyle name="Neutral" xfId="7904" builtinId="28" hidden="1" customBuiltin="1"/>
    <cellStyle name="Neutral" xfId="7856" builtinId="28" hidden="1" customBuiltin="1"/>
    <cellStyle name="Neutral" xfId="7907" builtinId="28" hidden="1" customBuiltin="1"/>
    <cellStyle name="Neutral" xfId="4603" builtinId="28" hidden="1" customBuiltin="1"/>
    <cellStyle name="Neutral" xfId="5273" builtinId="28" hidden="1" customBuiltin="1"/>
    <cellStyle name="Neutral" xfId="13015" builtinId="28" hidden="1" customBuiltin="1"/>
    <cellStyle name="Neutral" xfId="7632" builtinId="28" hidden="1" customBuiltin="1"/>
    <cellStyle name="Neutral" xfId="7608" builtinId="28" hidden="1" customBuiltin="1"/>
    <cellStyle name="Neutral" xfId="10987" builtinId="28" hidden="1" customBuiltin="1"/>
    <cellStyle name="Neutral" xfId="12777" builtinId="28" hidden="1" customBuiltin="1"/>
    <cellStyle name="Neutral" xfId="11751" builtinId="28" hidden="1" customBuiltin="1"/>
    <cellStyle name="Neutral" xfId="4221" builtinId="28" hidden="1" customBuiltin="1"/>
    <cellStyle name="Neutral" xfId="4651" builtinId="28" hidden="1" customBuiltin="1"/>
    <cellStyle name="Neutral" xfId="11391" builtinId="28" hidden="1" customBuiltin="1"/>
    <cellStyle name="Neutral" xfId="4531" builtinId="28" hidden="1" customBuiltin="1"/>
    <cellStyle name="Neutral" xfId="11076" builtinId="28" hidden="1" customBuiltin="1"/>
    <cellStyle name="Neutral" xfId="7726" builtinId="28" hidden="1" customBuiltin="1"/>
    <cellStyle name="Neutral" xfId="13168" builtinId="28" hidden="1" customBuiltin="1"/>
    <cellStyle name="Neutral" xfId="13205" builtinId="28" hidden="1" customBuiltin="1"/>
    <cellStyle name="Neutral" xfId="13240" builtinId="28" hidden="1" customBuiltin="1"/>
    <cellStyle name="Neutral" xfId="13303" builtinId="28" hidden="1" customBuiltin="1"/>
    <cellStyle name="Neutral" xfId="13336" builtinId="28" hidden="1" customBuiltin="1"/>
    <cellStyle name="Neutral" xfId="13404" builtinId="28" hidden="1" customBuiltin="1"/>
    <cellStyle name="Neutral" xfId="13371" builtinId="28" hidden="1" customBuiltin="1"/>
    <cellStyle name="Neutral" xfId="13443" builtinId="28" hidden="1" customBuiltin="1"/>
    <cellStyle name="Neutral" xfId="5987" builtinId="28" hidden="1" customBuiltin="1"/>
    <cellStyle name="Neutral" xfId="13490" builtinId="28" hidden="1" customBuiltin="1"/>
    <cellStyle name="Neutral" xfId="13526" builtinId="28" hidden="1" customBuiltin="1"/>
    <cellStyle name="Neutral" xfId="13560" builtinId="28" hidden="1" customBuiltin="1"/>
    <cellStyle name="Neutral" xfId="13600" builtinId="28" hidden="1" customBuiltin="1"/>
    <cellStyle name="Neutral" xfId="13645" builtinId="28" hidden="1" customBuiltin="1"/>
    <cellStyle name="Neutral" xfId="13678" builtinId="28" hidden="1" customBuiltin="1"/>
    <cellStyle name="Neutral" xfId="13712" builtinId="28" hidden="1" customBuiltin="1"/>
    <cellStyle name="Neutral" xfId="13746" builtinId="28" hidden="1" customBuiltin="1"/>
    <cellStyle name="Neutral" xfId="13776" builtinId="28" hidden="1" customBuiltin="1"/>
    <cellStyle name="Neutral" xfId="13713" builtinId="28" hidden="1" customBuiltin="1"/>
    <cellStyle name="Neutral" xfId="13785" builtinId="28" hidden="1" customBuiltin="1"/>
    <cellStyle name="Neutral" xfId="13612" builtinId="28" hidden="1" customBuiltin="1"/>
    <cellStyle name="Neutral" xfId="13832" builtinId="28" hidden="1" customBuiltin="1"/>
    <cellStyle name="Neutral" xfId="13868" builtinId="28" hidden="1" customBuiltin="1"/>
    <cellStyle name="Neutral" xfId="13902" builtinId="28" hidden="1" customBuiltin="1"/>
    <cellStyle name="Neutral" xfId="13950" builtinId="28" hidden="1" customBuiltin="1"/>
    <cellStyle name="Neutral" xfId="14310" builtinId="28" hidden="1" customBuiltin="1"/>
    <cellStyle name="Neutral" xfId="14353" builtinId="28" hidden="1" customBuiltin="1"/>
    <cellStyle name="Neutral" xfId="14375" builtinId="28" hidden="1" customBuiltin="1"/>
    <cellStyle name="Neutral" xfId="14396" builtinId="28" hidden="1" customBuiltin="1"/>
    <cellStyle name="Neutral" xfId="14438" builtinId="28" hidden="1" customBuiltin="1"/>
    <cellStyle name="Neutral" xfId="14839" builtinId="28" hidden="1" customBuiltin="1"/>
    <cellStyle name="Neutral" xfId="14863" builtinId="28" hidden="1" customBuiltin="1"/>
    <cellStyle name="Neutral" xfId="14890" builtinId="28" hidden="1" customBuiltin="1"/>
    <cellStyle name="Neutral" xfId="14914" builtinId="28" hidden="1" customBuiltin="1"/>
    <cellStyle name="Neutral" xfId="14938" builtinId="28" hidden="1" customBuiltin="1"/>
    <cellStyle name="Neutral" xfId="14810" builtinId="28" hidden="1" customBuiltin="1"/>
    <cellStyle name="Neutral" xfId="14973" builtinId="28" hidden="1" customBuiltin="1"/>
    <cellStyle name="Neutral" xfId="15002" builtinId="28" hidden="1" customBuiltin="1"/>
    <cellStyle name="Neutral" xfId="15036" builtinId="28" hidden="1" customBuiltin="1"/>
    <cellStyle name="Neutral" xfId="15069" builtinId="28" hidden="1" customBuiltin="1"/>
    <cellStyle name="Neutral" xfId="15101" builtinId="28" hidden="1" customBuiltin="1"/>
    <cellStyle name="Neutral" xfId="15037" builtinId="28" hidden="1" customBuiltin="1"/>
    <cellStyle name="Neutral" xfId="15110" builtinId="28" hidden="1" customBuiltin="1"/>
    <cellStyle name="Neutral" xfId="14827" builtinId="28" hidden="1" customBuiltin="1"/>
    <cellStyle name="Neutral" xfId="15149" builtinId="28" hidden="1" customBuiltin="1"/>
    <cellStyle name="Neutral" xfId="15174" builtinId="28" hidden="1" customBuiltin="1"/>
    <cellStyle name="Neutral" xfId="15241" builtinId="28" hidden="1" customBuiltin="1"/>
    <cellStyle name="Neutral" xfId="15300" builtinId="28" hidden="1" customBuiltin="1"/>
    <cellStyle name="Neutral" xfId="15332" builtinId="28" hidden="1" customBuiltin="1"/>
    <cellStyle name="Neutral" xfId="15359" builtinId="28" hidden="1" customBuiltin="1"/>
    <cellStyle name="Neutral" xfId="15301" builtinId="28" hidden="1" customBuiltin="1"/>
    <cellStyle name="Neutral" xfId="15269" builtinId="28" hidden="1" customBuiltin="1"/>
    <cellStyle name="Neutral" xfId="11825" builtinId="28" hidden="1" customBuiltin="1"/>
    <cellStyle name="Neutral" xfId="3482" builtinId="28" hidden="1" customBuiltin="1"/>
    <cellStyle name="Neutral" xfId="3509" builtinId="28" hidden="1" customBuiltin="1"/>
    <cellStyle name="Neutral" xfId="3454" builtinId="28" hidden="1" customBuiltin="1"/>
    <cellStyle name="Neutral" xfId="3518" builtinId="28" hidden="1" customBuiltin="1"/>
    <cellStyle name="Neutral" xfId="3255" builtinId="28" hidden="1" customBuiltin="1"/>
    <cellStyle name="Neutral" xfId="3550" builtinId="28" hidden="1" customBuiltin="1"/>
    <cellStyle name="Neutral" xfId="3571" builtinId="28" hidden="1" customBuiltin="1"/>
    <cellStyle name="Neutral" xfId="3592" builtinId="28" hidden="1" customBuiltin="1"/>
    <cellStyle name="Neutral" xfId="3616" builtinId="28" hidden="1" customBuiltin="1"/>
    <cellStyle name="Neutral" xfId="3651" builtinId="28" hidden="1" customBuiltin="1"/>
    <cellStyle name="Neutral" xfId="3678" builtinId="28" hidden="1" customBuiltin="1"/>
    <cellStyle name="Neutral" xfId="3709" builtinId="28" hidden="1" customBuiltin="1"/>
    <cellStyle name="Neutral" xfId="3738" builtinId="28" hidden="1" customBuiltin="1"/>
    <cellStyle name="Neutral" xfId="3774" builtinId="28" hidden="1" customBuiltin="1"/>
    <cellStyle name="Neutral" xfId="3806" builtinId="28" hidden="1" customBuiltin="1"/>
    <cellStyle name="Neutral" xfId="3827" builtinId="28" hidden="1" customBuiltin="1"/>
    <cellStyle name="Neutral" xfId="3848" builtinId="28" hidden="1" customBuiltin="1"/>
    <cellStyle name="Neutral" xfId="3869" builtinId="28" hidden="1" customBuiltin="1"/>
    <cellStyle name="Neutral" xfId="3627" builtinId="28" hidden="1" customBuiltin="1"/>
    <cellStyle name="Neutral" xfId="12320" builtinId="28" hidden="1" customBuiltin="1"/>
    <cellStyle name="Neutral" xfId="23996" builtinId="28" hidden="1" customBuiltin="1"/>
    <cellStyle name="Neutral" xfId="24020" builtinId="28" hidden="1" customBuiltin="1"/>
    <cellStyle name="Neutral" xfId="23970" builtinId="28" hidden="1" customBuiltin="1"/>
    <cellStyle name="Neutral" xfId="24066" builtinId="28" hidden="1" customBuiltin="1"/>
    <cellStyle name="Neutral" xfId="24094" builtinId="28" hidden="1" customBuiltin="1"/>
    <cellStyle name="Neutral" xfId="24125" builtinId="28" hidden="1" customBuiltin="1"/>
    <cellStyle name="Neutral" xfId="24156" builtinId="28" hidden="1" customBuiltin="1"/>
    <cellStyle name="Neutral" xfId="24183" builtinId="28" hidden="1" customBuiltin="1"/>
    <cellStyle name="Neutral" xfId="24126" builtinId="28" hidden="1" customBuiltin="1"/>
    <cellStyle name="Neutral" xfId="24192" builtinId="28" hidden="1" customBuiltin="1"/>
    <cellStyle name="Neutral" xfId="23909" builtinId="28" hidden="1" customBuiltin="1"/>
    <cellStyle name="Neutral" xfId="24227" builtinId="28" hidden="1" customBuiltin="1"/>
    <cellStyle name="Neutral" xfId="24251" builtinId="28" hidden="1" customBuiltin="1"/>
    <cellStyle name="Neutral" xfId="24274" builtinId="28" hidden="1" customBuiltin="1"/>
    <cellStyle name="Neutral" xfId="24340" builtinId="28" hidden="1" customBuiltin="1"/>
    <cellStyle name="Neutral" xfId="24399" builtinId="28" hidden="1" customBuiltin="1"/>
    <cellStyle name="Neutral" xfId="24430" builtinId="28" hidden="1" customBuiltin="1"/>
    <cellStyle name="Neutral" xfId="24457" builtinId="28" hidden="1" customBuiltin="1"/>
    <cellStyle name="Neutral" xfId="24466" builtinId="28" hidden="1" customBuiltin="1"/>
    <cellStyle name="Neutral" xfId="24368" builtinId="28" hidden="1" customBuiltin="1"/>
    <cellStyle name="Neutral" xfId="12766" builtinId="28" hidden="1" customBuiltin="1"/>
    <cellStyle name="Neutral" xfId="16484" builtinId="28" hidden="1" customBuiltin="1"/>
    <cellStyle name="Neutral" xfId="16507" builtinId="28" hidden="1" customBuiltin="1"/>
    <cellStyle name="Neutral" xfId="16534" builtinId="28" hidden="1" customBuiltin="1"/>
    <cellStyle name="Neutral" xfId="16572" builtinId="28" hidden="1" customBuiltin="1"/>
    <cellStyle name="Neutral" xfId="16600" builtinId="28" hidden="1" customBuiltin="1"/>
    <cellStyle name="Neutral" xfId="16632" builtinId="28" hidden="1" customBuiltin="1"/>
    <cellStyle name="Neutral" xfId="16663" builtinId="28" hidden="1" customBuiltin="1"/>
    <cellStyle name="Neutral" xfId="16690" builtinId="28" hidden="1" customBuiltin="1"/>
    <cellStyle name="Neutral" xfId="16699" builtinId="28" hidden="1" customBuiltin="1"/>
    <cellStyle name="Neutral" xfId="16546" builtinId="28" hidden="1" customBuiltin="1"/>
    <cellStyle name="Neutral" xfId="16735" builtinId="28" hidden="1" customBuiltin="1"/>
    <cellStyle name="Neutral" xfId="16758" builtinId="28" hidden="1" customBuiltin="1"/>
    <cellStyle name="Neutral" xfId="16780" builtinId="28" hidden="1" customBuiltin="1"/>
    <cellStyle name="Neutral" xfId="16810" builtinId="28" hidden="1" customBuiltin="1"/>
    <cellStyle name="Neutral" xfId="17027" builtinId="28" hidden="1" customBuiltin="1"/>
    <cellStyle name="Neutral" xfId="10753" builtinId="28" hidden="1" customBuiltin="1"/>
    <cellStyle name="Neutral" xfId="16837" builtinId="28" hidden="1" customBuiltin="1"/>
    <cellStyle name="Neutral" xfId="14282" builtinId="28" hidden="1" customBuiltin="1"/>
    <cellStyle name="Neutral" xfId="14003" builtinId="28" hidden="1" customBuiltin="1"/>
    <cellStyle name="Neutral" xfId="14025" builtinId="28" hidden="1" customBuiltin="1"/>
    <cellStyle name="Neutral" xfId="7797" builtinId="28" hidden="1" customBuiltin="1"/>
    <cellStyle name="Neutral" xfId="8058" builtinId="28" hidden="1" customBuiltin="1"/>
    <cellStyle name="Neutral" xfId="8102" builtinId="28" hidden="1" customBuiltin="1"/>
    <cellStyle name="Neutral" xfId="8567" builtinId="28" hidden="1" customBuiltin="1"/>
    <cellStyle name="Neutral" xfId="8591" builtinId="28" hidden="1" customBuiltin="1"/>
    <cellStyle name="Neutral" xfId="8618" builtinId="28" hidden="1" customBuiltin="1"/>
    <cellStyle name="Neutral" xfId="8642" builtinId="28" hidden="1" customBuiltin="1"/>
    <cellStyle name="Neutral" xfId="8668" builtinId="28" hidden="1" customBuiltin="1"/>
    <cellStyle name="Neutral" xfId="8538" builtinId="28" hidden="1" customBuiltin="1"/>
    <cellStyle name="Neutral" xfId="8732" builtinId="28" hidden="1" customBuiltin="1"/>
    <cellStyle name="Neutral" xfId="8767" builtinId="28" hidden="1" customBuiltin="1"/>
    <cellStyle name="Neutral" xfId="8800" builtinId="28" hidden="1" customBuiltin="1"/>
    <cellStyle name="Neutral" xfId="8832" builtinId="28" hidden="1" customBuiltin="1"/>
    <cellStyle name="Neutral" xfId="8768" builtinId="28" hidden="1" customBuiltin="1"/>
    <cellStyle name="Neutral" xfId="8841" builtinId="28" hidden="1" customBuiltin="1"/>
    <cellStyle name="Neutral" xfId="8881" builtinId="28" hidden="1" customBuiltin="1"/>
    <cellStyle name="Neutral" xfId="8930" builtinId="28" hidden="1" customBuiltin="1"/>
    <cellStyle name="Neutral" xfId="8882" builtinId="28" hidden="1" customBuiltin="1"/>
    <cellStyle name="Neutral" xfId="8975" builtinId="28" hidden="1" customBuiltin="1"/>
    <cellStyle name="Neutral" xfId="9038" builtinId="28" hidden="1" customBuiltin="1"/>
    <cellStyle name="Neutral" xfId="8906" builtinId="28" hidden="1" customBuiltin="1"/>
    <cellStyle name="Neutral" xfId="13370" builtinId="28" hidden="1" customBuiltin="1"/>
    <cellStyle name="Neutral" xfId="6171" builtinId="28" hidden="1" customBuiltin="1"/>
    <cellStyle name="Neutral" xfId="14275" builtinId="28" hidden="1" customBuiltin="1"/>
    <cellStyle name="Neutral" xfId="21850" builtinId="28" hidden="1" customBuiltin="1"/>
    <cellStyle name="Neutral" xfId="20130" builtinId="28" hidden="1" customBuiltin="1"/>
    <cellStyle name="Neutral" xfId="14170" builtinId="28" hidden="1" customBuiltin="1"/>
    <cellStyle name="Neutral" xfId="22498" builtinId="28" hidden="1" customBuiltin="1"/>
    <cellStyle name="Neutral" xfId="4615" builtinId="28" hidden="1" customBuiltin="1"/>
    <cellStyle name="Neutral" xfId="5054" builtinId="28" hidden="1" customBuiltin="1"/>
    <cellStyle name="Neutral" xfId="4138" builtinId="28" hidden="1" customBuiltin="1"/>
    <cellStyle name="Neutral" xfId="23633" builtinId="28" hidden="1" customBuiltin="1"/>
    <cellStyle name="Neutral" xfId="25301" builtinId="28" hidden="1" customBuiltin="1"/>
    <cellStyle name="Neutral" xfId="24330" builtinId="28" hidden="1" customBuiltin="1"/>
    <cellStyle name="Neutral" xfId="14057" builtinId="28" hidden="1" customBuiltin="1"/>
    <cellStyle name="Neutral" xfId="21676" builtinId="28" hidden="1" customBuiltin="1"/>
    <cellStyle name="Neutral" xfId="24003" builtinId="28" hidden="1" customBuiltin="1"/>
    <cellStyle name="Neutral" xfId="4659" builtinId="28" hidden="1" customBuiltin="1"/>
    <cellStyle name="Neutral" xfId="23710" builtinId="28" hidden="1" customBuiltin="1"/>
    <cellStyle name="Neutral" xfId="23334" builtinId="28" hidden="1" customBuiltin="1"/>
    <cellStyle name="Neutral" xfId="25670" builtinId="28" hidden="1" customBuiltin="1"/>
    <cellStyle name="Neutral" xfId="25707" builtinId="28" hidden="1" customBuiltin="1"/>
    <cellStyle name="Neutral" xfId="25671" builtinId="28" hidden="1" customBuiltin="1"/>
    <cellStyle name="Neutral" xfId="25805" builtinId="28" hidden="1" customBuiltin="1"/>
    <cellStyle name="Neutral" xfId="25838" builtinId="28" hidden="1" customBuiltin="1"/>
    <cellStyle name="Neutral" xfId="25872" builtinId="28" hidden="1" customBuiltin="1"/>
    <cellStyle name="Neutral" xfId="25906" builtinId="28" hidden="1" customBuiltin="1"/>
    <cellStyle name="Neutral" xfId="25936" builtinId="28" hidden="1" customBuiltin="1"/>
    <cellStyle name="Neutral" xfId="25873" builtinId="28" hidden="1" customBuiltin="1"/>
    <cellStyle name="Neutral" xfId="25945" builtinId="28" hidden="1" customBuiltin="1"/>
    <cellStyle name="Neutral" xfId="23281" builtinId="28" hidden="1" customBuiltin="1"/>
    <cellStyle name="Neutral" xfId="23333" builtinId="28" hidden="1" customBuiltin="1"/>
    <cellStyle name="Neutral" xfId="24400" builtinId="28" hidden="1" customBuiltin="1"/>
    <cellStyle name="Neutral" xfId="22672" builtinId="28" hidden="1" customBuiltin="1"/>
    <cellStyle name="Neutral" xfId="19796" builtinId="28" hidden="1" customBuiltin="1"/>
    <cellStyle name="Neutral" xfId="18700" builtinId="28" hidden="1" customBuiltin="1"/>
    <cellStyle name="Neutral" xfId="17248" builtinId="28" hidden="1" customBuiltin="1"/>
    <cellStyle name="Neutral" xfId="16633" builtinId="28" hidden="1" customBuiltin="1"/>
    <cellStyle name="Neutral" xfId="9641" builtinId="28" hidden="1" customBuiltin="1"/>
    <cellStyle name="Neutral" xfId="9787" builtinId="28" hidden="1" customBuiltin="1"/>
    <cellStyle name="Neutral" xfId="9817" builtinId="28" hidden="1" customBuiltin="1"/>
    <cellStyle name="Neutral" xfId="9851" builtinId="28" hidden="1" customBuiltin="1"/>
    <cellStyle name="Neutral" xfId="9883" builtinId="28" hidden="1" customBuiltin="1"/>
    <cellStyle name="Neutral" xfId="9914" builtinId="28" hidden="1" customBuiltin="1"/>
    <cellStyle name="Neutral" xfId="9852" builtinId="28" hidden="1" customBuiltin="1"/>
    <cellStyle name="Neutral" xfId="9923" builtinId="28" hidden="1" customBuiltin="1"/>
    <cellStyle name="Neutral" xfId="9990" builtinId="28" hidden="1" customBuiltin="1"/>
    <cellStyle name="Neutral" xfId="10014" builtinId="28" hidden="1" customBuiltin="1"/>
    <cellStyle name="Neutral" xfId="9966" builtinId="28" hidden="1" customBuiltin="1"/>
    <cellStyle name="Neutral" xfId="10057" builtinId="28" hidden="1" customBuiltin="1"/>
    <cellStyle name="Neutral" xfId="10085" builtinId="28" hidden="1" customBuiltin="1"/>
    <cellStyle name="Neutral" xfId="10116" builtinId="28" hidden="1" customBuiltin="1"/>
    <cellStyle name="Neutral" xfId="10146" builtinId="28" hidden="1" customBuiltin="1"/>
    <cellStyle name="Neutral" xfId="1283" builtinId="28" hidden="1" customBuiltin="1"/>
    <cellStyle name="Neutral" xfId="1503" builtinId="28" hidden="1" customBuiltin="1"/>
    <cellStyle name="Neutral" xfId="1539" builtinId="28" hidden="1" customBuiltin="1"/>
    <cellStyle name="Neutral" xfId="1573" builtinId="28" hidden="1" customBuiltin="1"/>
    <cellStyle name="Neutral" xfId="1608" builtinId="28" hidden="1" customBuiltin="1"/>
    <cellStyle name="Neutral" xfId="1750" builtinId="28" hidden="1" customBuiltin="1"/>
    <cellStyle name="Neutral" xfId="1772" builtinId="28" hidden="1" customBuiltin="1"/>
    <cellStyle name="Neutral" xfId="1815" builtinId="28" hidden="1" customBuiltin="1"/>
    <cellStyle name="Neutral" xfId="1840" builtinId="28" hidden="1" customBuiltin="1"/>
    <cellStyle name="Neutral" xfId="2019" builtinId="28" hidden="1" customBuiltin="1"/>
    <cellStyle name="Neutral" xfId="2040" builtinId="28" hidden="1" customBuiltin="1"/>
    <cellStyle name="Neutral" xfId="2063" builtinId="28" hidden="1" customBuiltin="1"/>
    <cellStyle name="Neutral" xfId="2085" builtinId="28" hidden="1" customBuiltin="1"/>
    <cellStyle name="Neutral" xfId="2106" builtinId="28" hidden="1" customBuiltin="1"/>
    <cellStyle name="Neutral" xfId="9965" builtinId="28" hidden="1" customBuiltin="1"/>
    <cellStyle name="Neutral" xfId="24957" builtinId="28" hidden="1" customBuiltin="1"/>
    <cellStyle name="Neutral" xfId="3710" builtinId="28" hidden="1" customBuiltin="1"/>
    <cellStyle name="Neutral" xfId="12253" builtinId="28" hidden="1" customBuiltin="1"/>
    <cellStyle name="Neutral" xfId="6037" builtinId="28" hidden="1" customBuiltin="1"/>
    <cellStyle name="Neutral" xfId="22059" builtinId="28" hidden="1" customBuiltin="1"/>
    <cellStyle name="Neutral" xfId="5339" builtinId="28" hidden="1" customBuiltin="1"/>
    <cellStyle name="Neutral" xfId="15663" builtinId="28" hidden="1" customBuiltin="1"/>
    <cellStyle name="Neutral" xfId="17047" builtinId="28" hidden="1" customBuiltin="1"/>
    <cellStyle name="Neutral" xfId="17055" builtinId="28" hidden="1" customBuiltin="1"/>
    <cellStyle name="Neutral" xfId="7719" builtinId="28" hidden="1" customBuiltin="1"/>
    <cellStyle name="Neutral" xfId="17120" builtinId="28" hidden="1" customBuiltin="1"/>
    <cellStyle name="Neutral" xfId="7590" builtinId="28" hidden="1" customBuiltin="1"/>
    <cellStyle name="Neutral" xfId="18272" builtinId="28" hidden="1" customBuiltin="1"/>
    <cellStyle name="Neutral" xfId="18293" builtinId="28" hidden="1" customBuiltin="1"/>
    <cellStyle name="Neutral" xfId="18316" builtinId="28" hidden="1" customBuiltin="1"/>
    <cellStyle name="Neutral" xfId="18358" builtinId="28" hidden="1" customBuiltin="1"/>
    <cellStyle name="Neutral" xfId="18246" builtinId="28" hidden="1" customBuiltin="1"/>
    <cellStyle name="Neutral" xfId="18393" builtinId="28" hidden="1" customBuiltin="1"/>
    <cellStyle name="Neutral" xfId="18423" builtinId="28" hidden="1" customBuiltin="1"/>
    <cellStyle name="Neutral" xfId="18457" builtinId="28" hidden="1" customBuiltin="1"/>
    <cellStyle name="Neutral" xfId="18489" builtinId="28" hidden="1" customBuiltin="1"/>
    <cellStyle name="Neutral" xfId="18521" builtinId="28" hidden="1" customBuiltin="1"/>
    <cellStyle name="Neutral" xfId="26917" builtinId="28" hidden="1" customBuiltin="1"/>
    <cellStyle name="Neutral" xfId="26856" builtinId="28" hidden="1" customBuiltin="1"/>
    <cellStyle name="Neutral" xfId="26926" builtinId="28" hidden="1" customBuiltin="1"/>
    <cellStyle name="Neutral" xfId="26661" builtinId="28" hidden="1" customBuiltin="1"/>
    <cellStyle name="Neutral" xfId="26962" builtinId="28" hidden="1" customBuiltin="1"/>
    <cellStyle name="Neutral" xfId="26985" builtinId="28" hidden="1" customBuiltin="1"/>
    <cellStyle name="Neutral" xfId="27006" builtinId="28" hidden="1" customBuiltin="1"/>
    <cellStyle name="Neutral" xfId="26963" builtinId="28" hidden="1" customBuiltin="1"/>
    <cellStyle name="Neutral" xfId="27106" builtinId="28" hidden="1" customBuiltin="1"/>
    <cellStyle name="Neutral" xfId="27136" builtinId="28" hidden="1" customBuiltin="1"/>
    <cellStyle name="Neutral" xfId="27163" builtinId="28" hidden="1" customBuiltin="1"/>
    <cellStyle name="Neutral" xfId="27107" builtinId="28" hidden="1" customBuiltin="1"/>
    <cellStyle name="Neutral" xfId="27172" builtinId="28" hidden="1" customBuiltin="1"/>
    <cellStyle name="Neutral" xfId="26905" builtinId="28" hidden="1" customBuiltin="1"/>
    <cellStyle name="Neutral" xfId="27204" builtinId="28" hidden="1" customBuiltin="1"/>
    <cellStyle name="Neutral" xfId="18337" builtinId="28" hidden="1" customBuiltin="1"/>
    <cellStyle name="Neutral" xfId="25742" builtinId="28" hidden="1" customBuiltin="1"/>
    <cellStyle name="Neutral" xfId="6933" builtinId="28" hidden="1" customBuiltin="1"/>
    <cellStyle name="Neutral" xfId="20404" builtinId="28" hidden="1" customBuiltin="1"/>
    <cellStyle name="Neutral" xfId="12847" builtinId="28" hidden="1" customBuiltin="1"/>
    <cellStyle name="Neutral" xfId="14331" builtinId="28" hidden="1" customBuiltin="1"/>
    <cellStyle name="Neutral" xfId="17549" builtinId="28" hidden="1" customBuiltin="1"/>
    <cellStyle name="Neutral" xfId="7731" builtinId="28" hidden="1" customBuiltin="1"/>
    <cellStyle name="Neutral" xfId="10653" builtinId="28" hidden="1" customBuiltin="1"/>
    <cellStyle name="Neutral" xfId="7634" builtinId="28" hidden="1" customBuiltin="1"/>
    <cellStyle name="Neutral" xfId="5409" builtinId="28" hidden="1" customBuiltin="1"/>
    <cellStyle name="Neutral" xfId="9617" builtinId="28" hidden="1" customBuiltin="1"/>
    <cellStyle name="Neutral" xfId="5670" builtinId="28" hidden="1" customBuiltin="1"/>
    <cellStyle name="Neutral" xfId="10601" builtinId="28" hidden="1" customBuiltin="1"/>
    <cellStyle name="Neutral" xfId="10689" builtinId="28" hidden="1" customBuiltin="1"/>
    <cellStyle name="Neutral" xfId="7559" builtinId="28" hidden="1" customBuiltin="1"/>
    <cellStyle name="Neutral" xfId="6052" builtinId="28" hidden="1" customBuiltin="1"/>
    <cellStyle name="Neutral" xfId="7923" builtinId="28" hidden="1" customBuiltin="1"/>
    <cellStyle name="Neutral" xfId="7660" builtinId="28" hidden="1" customBuiltin="1"/>
    <cellStyle name="Neutral" xfId="4753" builtinId="28" hidden="1" customBuiltin="1"/>
    <cellStyle name="Neutral" xfId="6152" builtinId="28" hidden="1" customBuiltin="1"/>
    <cellStyle name="Neutral" xfId="5813" builtinId="28" hidden="1" customBuiltin="1"/>
    <cellStyle name="Neutral" xfId="5611" builtinId="28" hidden="1" customBuiltin="1"/>
    <cellStyle name="Neutral" xfId="3015" builtinId="28" hidden="1" customBuiltin="1"/>
    <cellStyle name="Neutral" xfId="2617" builtinId="28" hidden="1" customBuiltin="1"/>
    <cellStyle name="Neutral" xfId="23655" builtinId="28" hidden="1" customBuiltin="1"/>
    <cellStyle name="Neutral" xfId="23677" builtinId="28" hidden="1" customBuiltin="1"/>
    <cellStyle name="Neutral" xfId="23703" builtinId="28" hidden="1" customBuiltin="1"/>
    <cellStyle name="Neutral" xfId="23729" builtinId="28" hidden="1" customBuiltin="1"/>
    <cellStyle name="Neutral" xfId="23753" builtinId="28" hidden="1" customBuiltin="1"/>
    <cellStyle name="Neutral" xfId="23624" builtinId="28" hidden="1" customBuiltin="1"/>
    <cellStyle name="Neutral" xfId="23857" builtinId="28" hidden="1" customBuiltin="1"/>
    <cellStyle name="Neutral" xfId="23890" builtinId="28" hidden="1" customBuiltin="1"/>
    <cellStyle name="Neutral" xfId="23921" builtinId="28" hidden="1" customBuiltin="1"/>
    <cellStyle name="Neutral" xfId="23858" builtinId="28" hidden="1" customBuiltin="1"/>
    <cellStyle name="Neutral" xfId="23930" builtinId="28" hidden="1" customBuiltin="1"/>
    <cellStyle name="Neutral" xfId="23642" builtinId="28" hidden="1" customBuiltin="1"/>
    <cellStyle name="Neutral" xfId="23969" builtinId="28" hidden="1" customBuiltin="1"/>
    <cellStyle name="Neutral" xfId="10791" builtinId="28" hidden="1" customBuiltin="1"/>
    <cellStyle name="Neutral" xfId="1729" builtinId="28" hidden="1" customBuiltin="1"/>
    <cellStyle name="Neutral" xfId="8555" builtinId="28" hidden="1" customBuiltin="1"/>
    <cellStyle name="Neutral" xfId="3765" builtinId="28" hidden="1" customBuiltin="1"/>
    <cellStyle name="Neutral" xfId="13169" builtinId="28" hidden="1" customBuiltin="1"/>
    <cellStyle name="Neutral" xfId="9409" builtinId="28" hidden="1" customBuiltin="1"/>
    <cellStyle name="Neutral" xfId="23238" builtinId="28" hidden="1" customBuiltin="1"/>
    <cellStyle name="Neutral" xfId="10334" builtinId="28" hidden="1" customBuiltin="1"/>
    <cellStyle name="Neutral" xfId="14176" builtinId="28" hidden="1" customBuiltin="1"/>
    <cellStyle name="Neutral" xfId="10741" builtinId="28" hidden="1" customBuiltin="1"/>
    <cellStyle name="Neutral" xfId="8443" builtinId="28" hidden="1" customBuiltin="1"/>
    <cellStyle name="Neutral" xfId="19103" builtinId="28" hidden="1" customBuiltin="1"/>
    <cellStyle name="Neutral" xfId="14040" builtinId="28" hidden="1" customBuiltin="1"/>
    <cellStyle name="Neutral" xfId="14023" builtinId="28" hidden="1" customBuiltin="1"/>
    <cellStyle name="Neutral" xfId="17147" builtinId="28" hidden="1" customBuiltin="1"/>
    <cellStyle name="Neutral" xfId="18872" builtinId="28" hidden="1" customBuiltin="1"/>
    <cellStyle name="Neutral" xfId="4106" builtinId="28" hidden="1" customBuiltin="1"/>
    <cellStyle name="Neutral" xfId="5845" builtinId="28" hidden="1" customBuiltin="1"/>
    <cellStyle name="Neutral" xfId="17531" builtinId="28" hidden="1" customBuiltin="1"/>
    <cellStyle name="Neutral" xfId="7508" builtinId="28" hidden="1" customBuiltin="1"/>
    <cellStyle name="Neutral" xfId="17228" builtinId="28" hidden="1" customBuiltin="1"/>
    <cellStyle name="Neutral" xfId="14108" builtinId="28" hidden="1" customBuiltin="1"/>
    <cellStyle name="Neutral" xfId="19250" builtinId="28" hidden="1" customBuiltin="1"/>
    <cellStyle name="Neutral" xfId="19288" builtinId="28" hidden="1" customBuiltin="1"/>
    <cellStyle name="Neutral" xfId="19323" builtinId="28" hidden="1" customBuiltin="1"/>
    <cellStyle name="Neutral" xfId="19251" builtinId="28" hidden="1" customBuiltin="1"/>
    <cellStyle name="Neutral" xfId="19386" builtinId="28" hidden="1" customBuiltin="1"/>
    <cellStyle name="Neutral" xfId="19419" builtinId="28" hidden="1" customBuiltin="1"/>
    <cellStyle name="Neutral" xfId="19453" builtinId="28" hidden="1" customBuiltin="1"/>
    <cellStyle name="Neutral" xfId="19487" builtinId="28" hidden="1" customBuiltin="1"/>
    <cellStyle name="Neutral" xfId="19517" builtinId="28" hidden="1" customBuiltin="1"/>
    <cellStyle name="Neutral" xfId="19454" builtinId="28" hidden="1" customBuiltin="1"/>
    <cellStyle name="Neutral" xfId="19526" builtinId="28" hidden="1" customBuiltin="1"/>
    <cellStyle name="Neutral" xfId="19573" builtinId="28" hidden="1" customBuiltin="1"/>
    <cellStyle name="Neutral" xfId="19609" builtinId="28" hidden="1" customBuiltin="1"/>
    <cellStyle name="Neutral" xfId="19643" builtinId="28" hidden="1" customBuiltin="1"/>
    <cellStyle name="Neutral" xfId="19683" builtinId="28" hidden="1" customBuiltin="1"/>
    <cellStyle name="Neutral" xfId="19728" builtinId="28" hidden="1" customBuiltin="1"/>
    <cellStyle name="Neutral" xfId="19761" builtinId="28" hidden="1" customBuiltin="1"/>
    <cellStyle name="Neutral" xfId="19795" builtinId="28" hidden="1" customBuiltin="1"/>
    <cellStyle name="Neutral" xfId="19829" builtinId="28" hidden="1" customBuiltin="1"/>
    <cellStyle name="Neutral" xfId="19859" builtinId="28" hidden="1" customBuiltin="1"/>
    <cellStyle name="Neutral" xfId="19868" builtinId="28" hidden="1" customBuiltin="1"/>
    <cellStyle name="Neutral" xfId="19695" builtinId="28" hidden="1" customBuiltin="1"/>
    <cellStyle name="Neutral" xfId="19915" builtinId="28" hidden="1" customBuiltin="1"/>
    <cellStyle name="Neutral" xfId="19951" builtinId="28" hidden="1" customBuiltin="1"/>
    <cellStyle name="Neutral" xfId="19985" builtinId="28" hidden="1" customBuiltin="1"/>
    <cellStyle name="Neutral" xfId="20024" builtinId="28" hidden="1" customBuiltin="1"/>
    <cellStyle name="Neutral" xfId="20134" builtinId="28" hidden="1" customBuiltin="1"/>
    <cellStyle name="Neutral" xfId="20155" builtinId="28" hidden="1" customBuiltin="1"/>
    <cellStyle name="Neutral" xfId="20200" builtinId="28" hidden="1" customBuiltin="1"/>
    <cellStyle name="Neutral" xfId="20221" builtinId="28" hidden="1" customBuiltin="1"/>
    <cellStyle name="Neutral" xfId="20255" builtinId="28" hidden="1" customBuiltin="1"/>
    <cellStyle name="Neutral" xfId="20453" builtinId="28" hidden="1" customBuiltin="1"/>
    <cellStyle name="Neutral" xfId="20478" builtinId="28" hidden="1" customBuiltin="1"/>
    <cellStyle name="Neutral" xfId="20504" builtinId="28" hidden="1" customBuiltin="1"/>
    <cellStyle name="Neutral" xfId="20531" builtinId="28" hidden="1" customBuiltin="1"/>
    <cellStyle name="Neutral" xfId="20556" builtinId="28" hidden="1" customBuiltin="1"/>
    <cellStyle name="Neutral" xfId="20422" builtinId="28" hidden="1" customBuiltin="1"/>
    <cellStyle name="Neutral" xfId="20627" builtinId="28" hidden="1" customBuiltin="1"/>
    <cellStyle name="Neutral" xfId="20661" builtinId="28" hidden="1" customBuiltin="1"/>
    <cellStyle name="Neutral" xfId="20725" builtinId="28" hidden="1" customBuiltin="1"/>
    <cellStyle name="Neutral" xfId="20662" builtinId="28" hidden="1" customBuiltin="1"/>
    <cellStyle name="Neutral" xfId="20734" builtinId="28" hidden="1" customBuiltin="1"/>
    <cellStyle name="Neutral" xfId="20440" builtinId="28" hidden="1" customBuiltin="1"/>
    <cellStyle name="Neutral" xfId="20775" builtinId="28" hidden="1" customBuiltin="1"/>
    <cellStyle name="Neutral" xfId="20804" builtinId="28" hidden="1" customBuiltin="1"/>
    <cellStyle name="Neutral" xfId="20828" builtinId="28" hidden="1" customBuiltin="1"/>
    <cellStyle name="Neutral" xfId="20776" builtinId="28" hidden="1" customBuiltin="1"/>
    <cellStyle name="Neutral" xfId="20875" builtinId="28" hidden="1" customBuiltin="1"/>
    <cellStyle name="Neutral" xfId="20905" builtinId="28" hidden="1" customBuiltin="1"/>
    <cellStyle name="Neutral" xfId="20936" builtinId="28" hidden="1" customBuiltin="1"/>
    <cellStyle name="Neutral" xfId="20967" builtinId="28" hidden="1" customBuiltin="1"/>
    <cellStyle name="Neutral" xfId="20995" builtinId="28" hidden="1" customBuiltin="1"/>
    <cellStyle name="Neutral" xfId="20937" builtinId="28" hidden="1" customBuiltin="1"/>
    <cellStyle name="Neutral" xfId="21004" builtinId="28" hidden="1" customBuiltin="1"/>
    <cellStyle name="Neutral" xfId="20713" builtinId="28" hidden="1" customBuiltin="1"/>
    <cellStyle name="Neutral" xfId="21064" builtinId="28" hidden="1" customBuiltin="1"/>
    <cellStyle name="Neutral" xfId="21087" builtinId="28" hidden="1" customBuiltin="1"/>
    <cellStyle name="Neutral" xfId="21153" builtinId="28" hidden="1" customBuiltin="1"/>
    <cellStyle name="Neutral" xfId="21182" builtinId="28" hidden="1" customBuiltin="1"/>
    <cellStyle name="Neutral" xfId="21213" builtinId="28" hidden="1" customBuiltin="1"/>
    <cellStyle name="Neutral" xfId="21245" builtinId="28" hidden="1" customBuiltin="1"/>
    <cellStyle name="Neutral" xfId="21272" builtinId="28" hidden="1" customBuiltin="1"/>
    <cellStyle name="Neutral" xfId="21214" builtinId="28" hidden="1" customBuiltin="1"/>
    <cellStyle name="Neutral" xfId="21281" builtinId="28" hidden="1" customBuiltin="1"/>
    <cellStyle name="Neutral" xfId="21125" builtinId="28" hidden="1" customBuiltin="1"/>
    <cellStyle name="Neutral" xfId="21316" builtinId="28" hidden="1" customBuiltin="1"/>
    <cellStyle name="Neutral" xfId="21342" builtinId="28" hidden="1" customBuiltin="1"/>
    <cellStyle name="Neutral" xfId="21365" builtinId="28" hidden="1" customBuiltin="1"/>
    <cellStyle name="Neutral" xfId="21388" builtinId="28" hidden="1" customBuiltin="1"/>
    <cellStyle name="Neutral" xfId="20311" builtinId="28" hidden="1" customBuiltin="1"/>
    <cellStyle name="Neutral" xfId="20332" builtinId="28" hidden="1" customBuiltin="1"/>
    <cellStyle name="Neutral" xfId="20340" builtinId="28" hidden="1" customBuiltin="1"/>
    <cellStyle name="Neutral" xfId="20315" builtinId="28" hidden="1" customBuiltin="1"/>
    <cellStyle name="Neutral" xfId="20273" builtinId="28" hidden="1" customBuiltin="1"/>
    <cellStyle name="Neutral" xfId="21541" builtinId="28" hidden="1" customBuiltin="1"/>
    <cellStyle name="Neutral" xfId="21585" builtinId="28" hidden="1" customBuiltin="1"/>
    <cellStyle name="Neutral" xfId="21627" builtinId="28" hidden="1" customBuiltin="1"/>
    <cellStyle name="Neutral" xfId="21515" builtinId="28" hidden="1" customBuiltin="1"/>
    <cellStyle name="Neutral" xfId="21662" builtinId="28" hidden="1" customBuiltin="1"/>
    <cellStyle name="Neutral" xfId="21692" builtinId="28" hidden="1" customBuiltin="1"/>
    <cellStyle name="Neutral" xfId="21726" builtinId="28" hidden="1" customBuiltin="1"/>
    <cellStyle name="Neutral" xfId="21758" builtinId="28" hidden="1" customBuiltin="1"/>
    <cellStyle name="Neutral" xfId="21789" builtinId="28" hidden="1" customBuiltin="1"/>
    <cellStyle name="Neutral" xfId="21727" builtinId="28" hidden="1" customBuiltin="1"/>
    <cellStyle name="Neutral" xfId="21798" builtinId="28" hidden="1" customBuiltin="1"/>
    <cellStyle name="Neutral" xfId="21530" builtinId="28" hidden="1" customBuiltin="1"/>
    <cellStyle name="Neutral" xfId="21836" builtinId="28" hidden="1" customBuiltin="1"/>
    <cellStyle name="Neutral" xfId="21861" builtinId="28" hidden="1" customBuiltin="1"/>
    <cellStyle name="Neutral" xfId="21885" builtinId="28" hidden="1" customBuiltin="1"/>
    <cellStyle name="Neutral" xfId="21837" builtinId="28" hidden="1" customBuiltin="1"/>
    <cellStyle name="Neutral" xfId="21932" builtinId="28" hidden="1" customBuiltin="1"/>
    <cellStyle name="Neutral" xfId="21992" builtinId="28" hidden="1" customBuiltin="1"/>
    <cellStyle name="Neutral" xfId="22023" builtinId="28" hidden="1" customBuiltin="1"/>
    <cellStyle name="Neutral" xfId="21993" builtinId="28" hidden="1" customBuiltin="1"/>
    <cellStyle name="Neutral" xfId="21777" builtinId="28" hidden="1" customBuiltin="1"/>
    <cellStyle name="Neutral" xfId="22093" builtinId="28" hidden="1" customBuiltin="1"/>
    <cellStyle name="Neutral" xfId="22118" builtinId="28" hidden="1" customBuiltin="1"/>
    <cellStyle name="Neutral" xfId="22142" builtinId="28" hidden="1" customBuiltin="1"/>
    <cellStyle name="Neutral" xfId="22170" builtinId="28" hidden="1" customBuiltin="1"/>
    <cellStyle name="Neutral" xfId="22208" builtinId="28" hidden="1" customBuiltin="1"/>
    <cellStyle name="Neutral" xfId="22237" builtinId="28" hidden="1" customBuiltin="1"/>
    <cellStyle name="Neutral" xfId="22268" builtinId="28" hidden="1" customBuiltin="1"/>
    <cellStyle name="Neutral" xfId="22300" builtinId="28" hidden="1" customBuiltin="1"/>
    <cellStyle name="Neutral" xfId="22327" builtinId="28" hidden="1" customBuiltin="1"/>
    <cellStyle name="Neutral" xfId="22269" builtinId="28" hidden="1" customBuiltin="1"/>
    <cellStyle name="Neutral" xfId="22336" builtinId="28" hidden="1" customBuiltin="1"/>
    <cellStyle name="Neutral" xfId="22181" builtinId="28" hidden="1" customBuiltin="1"/>
    <cellStyle name="Neutral" xfId="22372" builtinId="28" hidden="1" customBuiltin="1"/>
    <cellStyle name="Neutral" xfId="22395" builtinId="28" hidden="1" customBuiltin="1"/>
    <cellStyle name="Neutral" xfId="22418" builtinId="28" hidden="1" customBuiltin="1"/>
    <cellStyle name="Neutral" xfId="22441" builtinId="28" hidden="1" customBuiltin="1"/>
    <cellStyle name="Neutral" xfId="14141" builtinId="28" hidden="1" customBuiltin="1"/>
    <cellStyle name="Neutral" xfId="18584" builtinId="28" hidden="1" customBuiltin="1"/>
    <cellStyle name="Neutral" xfId="14614" builtinId="28" hidden="1" customBuiltin="1"/>
    <cellStyle name="Neutral" xfId="19245" builtinId="28" hidden="1" customBuiltin="1"/>
    <cellStyle name="Neutral" xfId="7868" builtinId="28" hidden="1" customBuiltin="1"/>
    <cellStyle name="Neutral" xfId="14028" builtinId="28" hidden="1" customBuiltin="1"/>
    <cellStyle name="Neutral" xfId="22357" builtinId="28" hidden="1" customBuiltin="1"/>
    <cellStyle name="Neutral" xfId="20117" builtinId="28" hidden="1" customBuiltin="1"/>
    <cellStyle name="Neutral" xfId="8298" builtinId="28" hidden="1" customBuiltin="1"/>
    <cellStyle name="Neutral" xfId="20431" builtinId="28" hidden="1" customBuiltin="1"/>
    <cellStyle name="Neutral" xfId="22128" builtinId="28" hidden="1" customBuiltin="1"/>
    <cellStyle name="Neutral" xfId="21143" builtinId="28" hidden="1" customBuiltin="1"/>
    <cellStyle name="Neutral" xfId="6135" builtinId="28" hidden="1" customBuiltin="1"/>
    <cellStyle name="Neutral" xfId="18407" builtinId="28" hidden="1" customBuiltin="1"/>
    <cellStyle name="Neutral" xfId="20811" builtinId="28" hidden="1" customBuiltin="1"/>
    <cellStyle name="Neutral" xfId="9879" builtinId="28" hidden="1" customBuiltin="1"/>
    <cellStyle name="Neutral" xfId="20511" builtinId="28" hidden="1" customBuiltin="1"/>
    <cellStyle name="Neutral" xfId="20118" builtinId="28" hidden="1" customBuiltin="1"/>
    <cellStyle name="Neutral" xfId="22503" builtinId="28" hidden="1" customBuiltin="1"/>
    <cellStyle name="Neutral" xfId="22541" builtinId="28" hidden="1" customBuiltin="1"/>
    <cellStyle name="Neutral" xfId="22576" builtinId="28" hidden="1" customBuiltin="1"/>
    <cellStyle name="Neutral" xfId="22504" builtinId="28" hidden="1" customBuiltin="1"/>
    <cellStyle name="Neutral" xfId="22706" builtinId="28" hidden="1" customBuiltin="1"/>
    <cellStyle name="Neutral" xfId="22740" builtinId="28" hidden="1" customBuiltin="1"/>
    <cellStyle name="Neutral" xfId="22770" builtinId="28" hidden="1" customBuiltin="1"/>
    <cellStyle name="Neutral" xfId="22707" builtinId="28" hidden="1" customBuiltin="1"/>
    <cellStyle name="Neutral" xfId="22779" builtinId="28" hidden="1" customBuiltin="1"/>
    <cellStyle name="Neutral" xfId="20031" builtinId="28" hidden="1" customBuiltin="1"/>
    <cellStyle name="Neutral" xfId="22826" builtinId="28" hidden="1" customBuiltin="1"/>
    <cellStyle name="Neutral" xfId="22862" builtinId="28" hidden="1" customBuiltin="1"/>
    <cellStyle name="Neutral" xfId="22896" builtinId="28" hidden="1" customBuiltin="1"/>
    <cellStyle name="Neutral" xfId="22936" builtinId="28" hidden="1" customBuiltin="1"/>
    <cellStyle name="Neutral" xfId="22981" builtinId="28" hidden="1" customBuiltin="1"/>
    <cellStyle name="Neutral" xfId="23014" builtinId="28" hidden="1" customBuiltin="1"/>
    <cellStyle name="Neutral" xfId="23048" builtinId="28" hidden="1" customBuiltin="1"/>
    <cellStyle name="Neutral" xfId="23082" builtinId="28" hidden="1" customBuiltin="1"/>
    <cellStyle name="Neutral" xfId="23112" builtinId="28" hidden="1" customBuiltin="1"/>
    <cellStyle name="Neutral" xfId="23049" builtinId="28" hidden="1" customBuiltin="1"/>
    <cellStyle name="Neutral" xfId="23121" builtinId="28" hidden="1" customBuiltin="1"/>
    <cellStyle name="Neutral" xfId="22948" builtinId="28" hidden="1" customBuiltin="1"/>
    <cellStyle name="Neutral" xfId="23168" builtinId="28" hidden="1" customBuiltin="1"/>
    <cellStyle name="Neutral" xfId="23204" builtinId="28" hidden="1" customBuiltin="1"/>
    <cellStyle name="Neutral" xfId="23342" builtinId="28" hidden="1" customBuiltin="1"/>
    <cellStyle name="Neutral" xfId="23386" builtinId="28" hidden="1" customBuiltin="1"/>
    <cellStyle name="Neutral" xfId="23408" builtinId="28" hidden="1" customBuiltin="1"/>
    <cellStyle name="Neutral" xfId="23429" builtinId="28" hidden="1" customBuiltin="1"/>
    <cellStyle name="Neutral" xfId="23460" builtinId="28" hidden="1" customBuiltin="1"/>
    <cellStyle name="Neutral" xfId="23363" builtinId="28" hidden="1" customBuiltin="1"/>
    <cellStyle name="Neutral" xfId="20694" builtinId="28" hidden="1" customBuiltin="1"/>
    <cellStyle name="Neutral" xfId="15704" builtinId="28" hidden="1" customBuiltin="1"/>
    <cellStyle name="Neutral" xfId="15728" builtinId="28" hidden="1" customBuiltin="1"/>
    <cellStyle name="Neutral" xfId="15751" builtinId="28" hidden="1" customBuiltin="1"/>
    <cellStyle name="Neutral" xfId="14565" builtinId="28" hidden="1" customBuiltin="1"/>
    <cellStyle name="Neutral" xfId="14641" builtinId="28" hidden="1" customBuiltin="1"/>
    <cellStyle name="Neutral" xfId="14651" builtinId="28" hidden="1" customBuiltin="1"/>
    <cellStyle name="Neutral" xfId="14578" builtinId="28" hidden="1" customBuiltin="1"/>
    <cellStyle name="Neutral" xfId="14775" builtinId="28" hidden="1" customBuiltin="1"/>
    <cellStyle name="Neutral" xfId="14460" builtinId="28" hidden="1" customBuiltin="1"/>
    <cellStyle name="Neutral" xfId="15910" builtinId="28" hidden="1" customBuiltin="1"/>
    <cellStyle name="Neutral" xfId="15931" builtinId="28" hidden="1" customBuiltin="1"/>
    <cellStyle name="Neutral" xfId="15954" builtinId="28" hidden="1" customBuiltin="1"/>
    <cellStyle name="Neutral" xfId="15975" builtinId="28" hidden="1" customBuiltin="1"/>
    <cellStyle name="Neutral" xfId="15996" builtinId="28" hidden="1" customBuiltin="1"/>
    <cellStyle name="Neutral" xfId="16028" builtinId="28" hidden="1" customBuiltin="1"/>
    <cellStyle name="Neutral" xfId="16093" builtinId="28" hidden="1" customBuiltin="1"/>
    <cellStyle name="Neutral" xfId="16124" builtinId="28" hidden="1" customBuiltin="1"/>
    <cellStyle name="Neutral" xfId="16155" builtinId="28" hidden="1" customBuiltin="1"/>
    <cellStyle name="Neutral" xfId="16094" builtinId="28" hidden="1" customBuiltin="1"/>
    <cellStyle name="Neutral" xfId="16058" builtinId="28" hidden="1" customBuiltin="1"/>
    <cellStyle name="Neutral" xfId="21114" builtinId="28" hidden="1" customBuiltin="1"/>
    <cellStyle name="Neutral" xfId="6633" builtinId="28" hidden="1" customBuiltin="1"/>
    <cellStyle name="Neutral" xfId="6668" builtinId="28" hidden="1" customBuiltin="1"/>
    <cellStyle name="Neutral" xfId="6597" builtinId="28" hidden="1" customBuiltin="1"/>
    <cellStyle name="Neutral" xfId="6677" builtinId="28" hidden="1" customBuiltin="1"/>
    <cellStyle name="Neutral" xfId="6369" builtinId="28" hidden="1" customBuiltin="1"/>
    <cellStyle name="Neutral" xfId="6729" builtinId="28" hidden="1" customBuiltin="1"/>
    <cellStyle name="Neutral" xfId="6766" builtinId="28" hidden="1" customBuiltin="1"/>
    <cellStyle name="Neutral" xfId="6801" builtinId="28" hidden="1" customBuiltin="1"/>
    <cellStyle name="Neutral" xfId="6730" builtinId="28" hidden="1" customBuiltin="1"/>
    <cellStyle name="Neutral" xfId="6864" builtinId="28" hidden="1" customBuiltin="1"/>
    <cellStyle name="Neutral" xfId="6897" builtinId="28" hidden="1" customBuiltin="1"/>
    <cellStyle name="Neutral" xfId="6932" builtinId="28" hidden="1" customBuiltin="1"/>
    <cellStyle name="Neutral" xfId="6966" builtinId="28" hidden="1" customBuiltin="1"/>
    <cellStyle name="Neutral" xfId="6996" builtinId="28" hidden="1" customBuiltin="1"/>
    <cellStyle name="Neutral" xfId="7005" builtinId="28" hidden="1" customBuiltin="1"/>
    <cellStyle name="Neutral" xfId="7052" builtinId="28" hidden="1" customBuiltin="1"/>
    <cellStyle name="Neutral" xfId="7088" builtinId="28" hidden="1" customBuiltin="1"/>
    <cellStyle name="Neutral" xfId="7122" builtinId="28" hidden="1" customBuiltin="1"/>
    <cellStyle name="Neutral" xfId="7208" builtinId="28" hidden="1" customBuiltin="1"/>
    <cellStyle name="Neutral" xfId="6654" builtinId="28" hidden="1" customBuiltin="1"/>
    <cellStyle name="Neutral" xfId="21562" builtinId="28" hidden="1" customBuiltin="1"/>
    <cellStyle name="Neutral" xfId="24810" builtinId="28" hidden="1" customBuiltin="1"/>
    <cellStyle name="Neutral" xfId="24699" builtinId="28" hidden="1" customBuiltin="1"/>
    <cellStyle name="Neutral" xfId="24844" builtinId="28" hidden="1" customBuiltin="1"/>
    <cellStyle name="Neutral" xfId="24873" builtinId="28" hidden="1" customBuiltin="1"/>
    <cellStyle name="Neutral" xfId="24907" builtinId="28" hidden="1" customBuiltin="1"/>
    <cellStyle name="Neutral" xfId="24938" builtinId="28" hidden="1" customBuiltin="1"/>
    <cellStyle name="Neutral" xfId="24969" builtinId="28" hidden="1" customBuiltin="1"/>
    <cellStyle name="Neutral" xfId="24908" builtinId="28" hidden="1" customBuiltin="1"/>
    <cellStyle name="Neutral" xfId="24713" builtinId="28" hidden="1" customBuiltin="1"/>
    <cellStyle name="Neutral" xfId="25016" builtinId="28" hidden="1" customBuiltin="1"/>
    <cellStyle name="Neutral" xfId="25040" builtinId="28" hidden="1" customBuiltin="1"/>
    <cellStyle name="Neutral" xfId="25064" builtinId="28" hidden="1" customBuiltin="1"/>
    <cellStyle name="Neutral" xfId="25017" builtinId="28" hidden="1" customBuiltin="1"/>
    <cellStyle name="Neutral" xfId="25109" builtinId="28" hidden="1" customBuiltin="1"/>
    <cellStyle name="Neutral" xfId="25168" builtinId="28" hidden="1" customBuiltin="1"/>
    <cellStyle name="Neutral" xfId="25225" builtinId="28" hidden="1" customBuiltin="1"/>
    <cellStyle name="Neutral" xfId="25169" builtinId="28" hidden="1" customBuiltin="1"/>
    <cellStyle name="Neutral" xfId="25234" builtinId="28" hidden="1" customBuiltin="1"/>
    <cellStyle name="Neutral" xfId="25267" builtinId="28" hidden="1" customBuiltin="1"/>
    <cellStyle name="Neutral" xfId="25198" builtinId="28" hidden="1" customBuiltin="1"/>
    <cellStyle name="Neutral" xfId="22050" builtinId="28" hidden="1" customBuiltin="1"/>
    <cellStyle name="Neutral" xfId="13984" builtinId="28" hidden="1" customBuiltin="1"/>
    <cellStyle name="Neutral" xfId="16993" builtinId="28" hidden="1" customBuiltin="1"/>
    <cellStyle name="Neutral" xfId="11648" builtinId="28" hidden="1" customBuiltin="1"/>
    <cellStyle name="Neutral" xfId="14270" builtinId="28" hidden="1" customBuiltin="1"/>
    <cellStyle name="Neutral" xfId="14062" builtinId="28" hidden="1" customBuiltin="1"/>
    <cellStyle name="Neutral" xfId="4511" builtinId="28" hidden="1" customBuiltin="1"/>
    <cellStyle name="Neutral" xfId="8491" builtinId="28" hidden="1" customBuiltin="1"/>
    <cellStyle name="Neutral" xfId="5032" builtinId="28" hidden="1" customBuiltin="1"/>
    <cellStyle name="Neutral" xfId="3888" builtinId="28" hidden="1" customBuiltin="1"/>
    <cellStyle name="Neutral" xfId="4344" builtinId="28" hidden="1" customBuiltin="1"/>
    <cellStyle name="Neutral" xfId="4506" builtinId="28" hidden="1" customBuiltin="1"/>
    <cellStyle name="Neutral" xfId="4521" builtinId="28" hidden="1" customBuiltin="1"/>
    <cellStyle name="Neutral" xfId="4842" builtinId="28" hidden="1" customBuiltin="1"/>
    <cellStyle name="Neutral" xfId="3974" builtinId="28" hidden="1" customBuiltin="1"/>
    <cellStyle name="Neutral" xfId="7659" builtinId="28" hidden="1" customBuiltin="1"/>
    <cellStyle name="Neutral" xfId="5652" builtinId="28" hidden="1" customBuiltin="1"/>
    <cellStyle name="Neutral" xfId="11073" builtinId="28" hidden="1" customBuiltin="1"/>
    <cellStyle name="Neutral" xfId="4618" builtinId="28" hidden="1" customBuiltin="1"/>
    <cellStyle name="Neutral" xfId="10817" builtinId="28" hidden="1" customBuiltin="1"/>
    <cellStyle name="Neutral" xfId="4591" builtinId="28" hidden="1" customBuiltin="1"/>
    <cellStyle name="Neutral" xfId="11424" builtinId="28" hidden="1" customBuiltin="1"/>
    <cellStyle name="Neutral" xfId="4773" builtinId="28" hidden="1" customBuiltin="1"/>
    <cellStyle name="Neutral" xfId="9391" builtinId="28" hidden="1" customBuiltin="1"/>
    <cellStyle name="Neutral" xfId="9233" builtinId="28" hidden="1" customBuiltin="1"/>
    <cellStyle name="Neutral" xfId="9428" builtinId="28" hidden="1" customBuiltin="1"/>
    <cellStyle name="Neutral" xfId="9452" builtinId="28" hidden="1" customBuiltin="1"/>
    <cellStyle name="Neutral" xfId="9477" builtinId="28" hidden="1" customBuiltin="1"/>
    <cellStyle name="Neutral" xfId="9500" builtinId="28" hidden="1" customBuiltin="1"/>
    <cellStyle name="Neutral" xfId="8261" builtinId="28" hidden="1" customBuiltin="1"/>
    <cellStyle name="Neutral" xfId="8348" builtinId="28" hidden="1" customBuiltin="1"/>
    <cellStyle name="Neutral" xfId="8500" builtinId="28" hidden="1" customBuiltin="1"/>
    <cellStyle name="Neutral" xfId="8129" builtinId="28" hidden="1" customBuiltin="1"/>
    <cellStyle name="Neutral" xfId="9668" builtinId="28" hidden="1" customBuiltin="1"/>
    <cellStyle name="Neutral" xfId="9689" builtinId="28" hidden="1" customBuiltin="1"/>
    <cellStyle name="Neutral" xfId="9712" builtinId="28" hidden="1" customBuiltin="1"/>
    <cellStyle name="Neutral" xfId="9733" builtinId="28" hidden="1" customBuiltin="1"/>
    <cellStyle name="Neutral" xfId="9754" builtinId="28" hidden="1" customBuiltin="1"/>
    <cellStyle name="Neutral" xfId="1992" builtinId="28" hidden="1" customBuiltin="1"/>
    <cellStyle name="Neutral" xfId="2139" builtinId="28" hidden="1" customBuiltin="1"/>
    <cellStyle name="Neutral" xfId="2167" builtinId="28" hidden="1" customBuiltin="1"/>
    <cellStyle name="Neutral" xfId="2201" builtinId="28" hidden="1" customBuiltin="1"/>
    <cellStyle name="Neutral" xfId="2232" builtinId="28" hidden="1" customBuiltin="1"/>
    <cellStyle name="Neutral" xfId="2202" builtinId="28" hidden="1" customBuiltin="1"/>
    <cellStyle name="Neutral" xfId="2272" builtinId="28" hidden="1" customBuiltin="1"/>
    <cellStyle name="Neutral" xfId="2007" builtinId="28" hidden="1" customBuiltin="1"/>
    <cellStyle name="Neutral" xfId="2308" builtinId="28" hidden="1" customBuiltin="1"/>
    <cellStyle name="Neutral" xfId="2331" builtinId="28" hidden="1" customBuiltin="1"/>
    <cellStyle name="Neutral" xfId="2352" builtinId="28" hidden="1" customBuiltin="1"/>
    <cellStyle name="Neutral" xfId="2309" builtinId="28" hidden="1" customBuiltin="1"/>
    <cellStyle name="Neutral" xfId="2394" builtinId="28" hidden="1" customBuiltin="1"/>
    <cellStyle name="Neutral" xfId="2421" builtinId="28" hidden="1" customBuiltin="1"/>
    <cellStyle name="Neutral" xfId="8272" builtinId="28" hidden="1" customBuiltin="1"/>
    <cellStyle name="Neutral" xfId="7162" builtinId="28" hidden="1" customBuiltin="1"/>
    <cellStyle name="Neutral" xfId="15150" builtinId="28" hidden="1" customBuiltin="1"/>
    <cellStyle name="Neutral" xfId="11824" builtinId="28" hidden="1" customBuiltin="1"/>
    <cellStyle name="Neutral" xfId="7504" builtinId="28" hidden="1" customBuiltin="1"/>
    <cellStyle name="Neutral" xfId="21606" builtinId="28" hidden="1" customBuiltin="1"/>
    <cellStyle name="Neutral" xfId="24978" builtinId="28" hidden="1" customBuiltin="1"/>
    <cellStyle name="Neutral" xfId="17432" builtinId="28" hidden="1" customBuiltin="1"/>
    <cellStyle name="Neutral" xfId="17763" builtinId="28" hidden="1" customBuiltin="1"/>
    <cellStyle name="Neutral" xfId="17790" builtinId="28" hidden="1" customBuiltin="1"/>
    <cellStyle name="Neutral" xfId="17814" builtinId="28" hidden="1" customBuiltin="1"/>
    <cellStyle name="Neutral" xfId="17842" builtinId="28" hidden="1" customBuiltin="1"/>
    <cellStyle name="Neutral" xfId="17881" builtinId="28" hidden="1" customBuiltin="1"/>
    <cellStyle name="Neutral" xfId="17910" builtinId="28" hidden="1" customBuiltin="1"/>
    <cellStyle name="Neutral" xfId="17941" builtinId="28" hidden="1" customBuiltin="1"/>
    <cellStyle name="Neutral" xfId="17942" builtinId="28" hidden="1" customBuiltin="1"/>
    <cellStyle name="Neutral" xfId="18010" builtinId="28" hidden="1" customBuiltin="1"/>
    <cellStyle name="Neutral" xfId="17853" builtinId="28" hidden="1" customBuiltin="1"/>
    <cellStyle name="Neutral" xfId="18045" builtinId="28" hidden="1" customBuiltin="1"/>
    <cellStyle name="Neutral" xfId="18071" builtinId="28" hidden="1" customBuiltin="1"/>
    <cellStyle name="Neutral" xfId="18095" builtinId="28" hidden="1" customBuiltin="1"/>
    <cellStyle name="Neutral" xfId="18119" builtinId="28" hidden="1" customBuiltin="1"/>
    <cellStyle name="Neutral" xfId="27226" builtinId="28" hidden="1" customBuiltin="1"/>
    <cellStyle name="Neutral" xfId="27247" builtinId="28" hidden="1" customBuiltin="1"/>
    <cellStyle name="Neutral" xfId="27271" builtinId="28" hidden="1" customBuiltin="1"/>
    <cellStyle name="Neutral" xfId="27308" builtinId="28" hidden="1" customBuiltin="1"/>
    <cellStyle name="Neutral" xfId="27335" builtinId="28" hidden="1" customBuiltin="1"/>
    <cellStyle name="Neutral" xfId="27366" builtinId="28" hidden="1" customBuiltin="1"/>
    <cellStyle name="Neutral" xfId="27396" builtinId="28" hidden="1" customBuiltin="1"/>
    <cellStyle name="Neutral" xfId="27423" builtinId="28" hidden="1" customBuiltin="1"/>
    <cellStyle name="Neutral" xfId="27432" builtinId="28" hidden="1" customBuiltin="1"/>
    <cellStyle name="Neutral" xfId="27282" builtinId="28" hidden="1" customBuiltin="1"/>
    <cellStyle name="Neutral" xfId="27464" builtinId="28" hidden="1" customBuiltin="1"/>
    <cellStyle name="Neutral" xfId="27486" builtinId="28" hidden="1" customBuiltin="1"/>
    <cellStyle name="Neutral" xfId="27507" builtinId="28" hidden="1" customBuiltin="1"/>
    <cellStyle name="Neutral" xfId="27528" builtinId="28" hidden="1" customBuiltin="1"/>
    <cellStyle name="Neutral" xfId="26545" builtinId="28" hidden="1" customBuiltin="1"/>
    <cellStyle name="Neutral" xfId="18001" builtinId="28" hidden="1" customBuiltin="1"/>
    <cellStyle name="Neutral" xfId="9006" builtinId="28" hidden="1" customBuiltin="1"/>
    <cellStyle name="Neutral" xfId="15885" builtinId="28" hidden="1" customBuiltin="1"/>
    <cellStyle name="Neutral" xfId="21039" builtinId="28" hidden="1" customBuiltin="1"/>
    <cellStyle name="Neutral" xfId="17871" builtinId="28" hidden="1" customBuiltin="1"/>
    <cellStyle name="Neutral" xfId="13434" builtinId="28" hidden="1" customBuiltin="1"/>
    <cellStyle name="Neutral" xfId="25526" builtinId="28" hidden="1" customBuiltin="1"/>
    <cellStyle name="Neutral" xfId="10523" builtinId="28" hidden="1" customBuiltin="1"/>
    <cellStyle name="Neutral" xfId="10546" builtinId="28" hidden="1" customBuiltin="1"/>
    <cellStyle name="Neutral" xfId="10576" builtinId="28" hidden="1" customBuiltin="1"/>
    <cellStyle name="Neutral" xfId="8182" builtinId="28" hidden="1" customBuiltin="1"/>
    <cellStyle name="Neutral" xfId="10847" builtinId="28" hidden="1" customBuiltin="1"/>
    <cellStyle name="Neutral" xfId="7613" builtinId="28" hidden="1" customBuiltin="1"/>
    <cellStyle name="Neutral" xfId="5430" builtinId="28" hidden="1" customBuiltin="1"/>
    <cellStyle name="Neutral" xfId="10608" builtinId="28" hidden="1" customBuiltin="1"/>
    <cellStyle name="Neutral" xfId="7937" builtinId="28" hidden="1" customBuiltin="1"/>
    <cellStyle name="Neutral" xfId="7582" builtinId="28" hidden="1" customBuiltin="1"/>
    <cellStyle name="Neutral" xfId="4769" builtinId="28" hidden="1" customBuiltin="1"/>
    <cellStyle name="Neutral" xfId="4717" builtinId="28" hidden="1" customBuiltin="1"/>
    <cellStyle name="Neutral" xfId="7961" builtinId="28" hidden="1" customBuiltin="1"/>
    <cellStyle name="Neutral" xfId="7827" builtinId="28" hidden="1" customBuiltin="1"/>
    <cellStyle name="Neutral" xfId="4423" builtinId="28" hidden="1" customBuiltin="1"/>
    <cellStyle name="Neutral" xfId="4177" builtinId="28" hidden="1" customBuiltin="1"/>
    <cellStyle name="Neutral" xfId="3112" builtinId="28" hidden="1" customBuiltin="1"/>
    <cellStyle name="Neutral" xfId="3001" builtinId="28" hidden="1" customBuiltin="1"/>
    <cellStyle name="Neutral" xfId="3144" builtinId="28" hidden="1" customBuiltin="1"/>
    <cellStyle name="Neutral" xfId="3172" builtinId="28" hidden="1" customBuiltin="1"/>
    <cellStyle name="Neutral" xfId="3206" builtinId="28" hidden="1" customBuiltin="1"/>
    <cellStyle name="Neutral" xfId="3236" builtinId="28" hidden="1" customBuiltin="1"/>
    <cellStyle name="Neutral" xfId="3267" builtinId="28" hidden="1" customBuiltin="1"/>
    <cellStyle name="Neutral" xfId="3207" builtinId="28" hidden="1" customBuiltin="1"/>
    <cellStyle name="Neutral" xfId="3312" builtinId="28" hidden="1" customBuiltin="1"/>
    <cellStyle name="Neutral" xfId="3334" builtinId="28" hidden="1" customBuiltin="1"/>
    <cellStyle name="Neutral" xfId="3355" builtinId="28" hidden="1" customBuiltin="1"/>
    <cellStyle name="Neutral" xfId="3313" builtinId="28" hidden="1" customBuiltin="1"/>
    <cellStyle name="Neutral" xfId="3395" builtinId="28" hidden="1" customBuiltin="1"/>
    <cellStyle name="Neutral" xfId="3422" builtinId="28" hidden="1" customBuiltin="1"/>
    <cellStyle name="Neutral" xfId="3453" builtinId="28" hidden="1" customBuiltin="1"/>
    <cellStyle name="Neutral" xfId="6115" builtinId="28" hidden="1" customBuiltin="1"/>
    <cellStyle name="Neutral" xfId="2263" builtinId="28" hidden="1" customBuiltin="1"/>
    <cellStyle name="Neutral" xfId="14502" builtinId="28" hidden="1" customBuiltin="1"/>
    <cellStyle name="Neutral" xfId="7580" builtinId="28" hidden="1" customBuiltin="1"/>
    <cellStyle name="Neutral" xfId="11587" builtinId="28" hidden="1" customBuiltin="1"/>
    <cellStyle name="Neutral" xfId="22639" builtinId="28" hidden="1" customBuiltin="1"/>
    <cellStyle name="Neutral" xfId="9656" builtinId="28" hidden="1" customBuiltin="1"/>
    <cellStyle name="Neutral" xfId="18915" builtinId="28" hidden="1" customBuiltin="1"/>
    <cellStyle name="Neutral" xfId="18953" builtinId="28" hidden="1" customBuiltin="1"/>
    <cellStyle name="Neutral" xfId="18982" builtinId="28" hidden="1" customBuiltin="1"/>
    <cellStyle name="Neutral" xfId="19013" builtinId="28" hidden="1" customBuiltin="1"/>
    <cellStyle name="Neutral" xfId="19045" builtinId="28" hidden="1" customBuiltin="1"/>
    <cellStyle name="Neutral" xfId="19073" builtinId="28" hidden="1" customBuiltin="1"/>
    <cellStyle name="Neutral" xfId="19014" builtinId="28" hidden="1" customBuiltin="1"/>
    <cellStyle name="Neutral" xfId="19082" builtinId="28" hidden="1" customBuiltin="1"/>
    <cellStyle name="Neutral" xfId="19118" builtinId="28" hidden="1" customBuiltin="1"/>
    <cellStyle name="Neutral" xfId="19141" builtinId="28" hidden="1" customBuiltin="1"/>
    <cellStyle name="Neutral" xfId="19165" builtinId="28" hidden="1" customBuiltin="1"/>
    <cellStyle name="Neutral" xfId="19188" builtinId="28" hidden="1" customBuiltin="1"/>
    <cellStyle name="Neutral" xfId="14257" builtinId="28" hidden="1" customBuiltin="1"/>
    <cellStyle name="Neutral" xfId="14221" builtinId="28" hidden="1" customBuiltin="1"/>
    <cellStyle name="Neutral" xfId="14001" builtinId="28" hidden="1" customBuiltin="1"/>
    <cellStyle name="Neutral" xfId="14258" builtinId="28" hidden="1" customBuiltin="1"/>
    <cellStyle name="Neutral" xfId="9619" builtinId="28" hidden="1" customBuiltin="1"/>
    <cellStyle name="Neutral" xfId="15547" builtinId="28" hidden="1" customBuiltin="1"/>
    <cellStyle name="Neutral" xfId="28008" builtinId="28" hidden="1" customBuiltin="1"/>
    <cellStyle name="Neutral" xfId="3909" builtinId="28" hidden="1" customBuiltin="1"/>
    <cellStyle name="Neutral" xfId="3943" builtinId="28" hidden="1" customBuiltin="1"/>
    <cellStyle name="Neutral" xfId="3980" builtinId="28" hidden="1" customBuiltin="1"/>
    <cellStyle name="Neutral" xfId="4017" builtinId="28" hidden="1" customBuiltin="1"/>
    <cellStyle name="Neutral" xfId="4051" builtinId="28" hidden="1" customBuiltin="1"/>
    <cellStyle name="Neutral" xfId="4249" builtinId="28" hidden="1" customBuiltin="1"/>
    <cellStyle name="Neutral" xfId="6436" builtinId="28" hidden="1" customBuiltin="1"/>
    <cellStyle name="Neutral" xfId="6462" builtinId="28" hidden="1" customBuiltin="1"/>
    <cellStyle name="Neutral" xfId="6485" builtinId="28" hidden="1" customBuiltin="1"/>
    <cellStyle name="Neutral" xfId="6348" builtinId="28" hidden="1" customBuiltin="1"/>
    <cellStyle name="Neutral" xfId="6525" builtinId="28" hidden="1" customBuiltin="1"/>
    <cellStyle name="Neutral" xfId="6559" builtinId="28" hidden="1" customBuiltin="1"/>
    <cellStyle name="Neutral" xfId="6596" builtinId="28" hidden="1" customBuiltin="1"/>
    <cellStyle name="Neutral" xfId="27950" builtinId="28" hidden="1" customBuiltin="1"/>
    <cellStyle name="Neutral" xfId="27977" builtinId="28" hidden="1" customBuiltin="1"/>
    <cellStyle name="Neutral" xfId="28037" builtinId="28" hidden="1" customBuiltin="1"/>
    <cellStyle name="Neutral" xfId="28064" builtinId="28" hidden="1" customBuiltin="1"/>
    <cellStyle name="Neutral" xfId="28009" builtinId="28" hidden="1" customBuiltin="1"/>
    <cellStyle name="Neutral" xfId="28073" builtinId="28" hidden="1" customBuiltin="1"/>
    <cellStyle name="Neutral" xfId="27810" builtinId="28" hidden="1" customBuiltin="1"/>
    <cellStyle name="Neutral" xfId="28105" builtinId="28" hidden="1" customBuiltin="1"/>
    <cellStyle name="Neutral" xfId="27889" builtinId="28" hidden="1" customBuiltin="1"/>
    <cellStyle name="Neutral" xfId="27910" builtinId="28" hidden="1" customBuiltin="1"/>
    <cellStyle name="Neutral" xfId="27868" builtinId="28" hidden="1" customBuiltin="1"/>
    <cellStyle name="Neutral" xfId="27831" builtinId="28" hidden="1" customBuiltin="1"/>
    <cellStyle name="Neutral" xfId="27570" builtinId="28" hidden="1" customBuiltin="1"/>
    <cellStyle name="Neutral" xfId="27762" builtinId="28" hidden="1" customBuiltin="1"/>
    <cellStyle name="Neutral" xfId="27867" builtinId="28" hidden="1" customBuiltin="1"/>
    <cellStyle name="Neutral" xfId="27048" builtinId="28" hidden="1" customBuiltin="1"/>
    <cellStyle name="Neutral" xfId="28320" builtinId="28" hidden="1" customBuiltin="1"/>
    <cellStyle name="Neutral" xfId="28329" builtinId="28" hidden="1" customBuiltin="1"/>
    <cellStyle name="Neutral" xfId="28361" builtinId="28" hidden="1" customBuiltin="1"/>
    <cellStyle name="Neutral" xfId="28382" builtinId="28" hidden="1" customBuiltin="1"/>
    <cellStyle name="Neutral" xfId="28403" builtinId="28" hidden="1" customBuiltin="1"/>
    <cellStyle name="Neutral" xfId="28424" builtinId="28" hidden="1" customBuiltin="1"/>
    <cellStyle name="Neutral" xfId="28265" builtinId="28" hidden="1" customBuiltin="1"/>
    <cellStyle name="Neutral" xfId="27646" builtinId="28" hidden="1" customBuiltin="1"/>
    <cellStyle name="Neutral" xfId="28233" builtinId="28" hidden="1" customBuiltin="1"/>
    <cellStyle name="Neutral" xfId="28264" builtinId="28" hidden="1" customBuiltin="1"/>
    <cellStyle name="Neutral" xfId="28293" builtinId="28" hidden="1" customBuiltin="1"/>
    <cellStyle name="Neutral" xfId="28147" builtinId="28" hidden="1" customBuiltin="1"/>
    <cellStyle name="Neutral" xfId="28171" builtinId="28" hidden="1" customBuiltin="1"/>
    <cellStyle name="Neutral" xfId="28126" builtinId="28" hidden="1" customBuiltin="1"/>
    <cellStyle name="Neutral" xfId="28206" builtinId="28" hidden="1" customBuiltin="1"/>
    <cellStyle name="Neutral" xfId="6384" builtinId="28" hidden="1" customBuiltin="1"/>
    <cellStyle name="Neutral" xfId="16869" builtinId="28" hidden="1" customBuiltin="1"/>
    <cellStyle name="Neutral" xfId="26165" builtinId="28" hidden="1" customBuiltin="1"/>
    <cellStyle name="Neutral" xfId="9070" builtinId="28" hidden="1" customBuiltin="1"/>
    <cellStyle name="Neutral" xfId="9097" builtinId="28" hidden="1" customBuiltin="1"/>
    <cellStyle name="Neutral" xfId="9039" builtinId="28" hidden="1" customBuiltin="1"/>
    <cellStyle name="Neutral" xfId="9106" builtinId="28" hidden="1" customBuiltin="1"/>
    <cellStyle name="Neutral" xfId="8820" builtinId="28" hidden="1" customBuiltin="1"/>
    <cellStyle name="Neutral" xfId="9144" builtinId="28" hidden="1" customBuiltin="1"/>
    <cellStyle name="Neutral" xfId="9168" builtinId="28" hidden="1" customBuiltin="1"/>
    <cellStyle name="Neutral" xfId="9194" builtinId="28" hidden="1" customBuiltin="1"/>
    <cellStyle name="Neutral" xfId="9222" builtinId="28" hidden="1" customBuiltin="1"/>
    <cellStyle name="Neutral" xfId="9261" builtinId="28" hidden="1" customBuiltin="1"/>
    <cellStyle name="Neutral" xfId="9291" builtinId="28" hidden="1" customBuiltin="1"/>
    <cellStyle name="Neutral" xfId="9323" builtinId="28" hidden="1" customBuiltin="1"/>
    <cellStyle name="Neutral" xfId="9355" builtinId="28" hidden="1" customBuiltin="1"/>
    <cellStyle name="Neutral" xfId="9382" builtinId="28" hidden="1" customBuiltin="1"/>
    <cellStyle name="Neutral" xfId="9324" builtinId="28" hidden="1" customBuiltin="1"/>
    <cellStyle name="Neutral" xfId="23544" builtinId="28" hidden="1" customBuiltin="1"/>
    <cellStyle name="Neutral" xfId="28182" builtinId="28" hidden="1" customBuiltin="1"/>
    <cellStyle name="Neutral" xfId="5036" builtinId="28" hidden="1" customBuiltin="1"/>
    <cellStyle name="Neutral" xfId="4206" builtinId="28" hidden="1" customBuiltin="1"/>
    <cellStyle name="Neutral" xfId="14302" builtinId="28" hidden="1" customBuiltin="1"/>
    <cellStyle name="Neutral" xfId="14200" builtinId="28" hidden="1" customBuiltin="1"/>
    <cellStyle name="Neutral" xfId="10617" builtinId="28" hidden="1" customBuiltin="1"/>
    <cellStyle name="Neutral" xfId="6250" builtinId="28" hidden="1" customBuiltin="1"/>
    <cellStyle name="Neutral" xfId="14112" builtinId="28" hidden="1" customBuiltin="1"/>
    <cellStyle name="Neutral" xfId="14042" builtinId="28" hidden="1" customBuiltin="1"/>
    <cellStyle name="Neutral" xfId="6264" builtinId="28" hidden="1" customBuiltin="1"/>
    <cellStyle name="Neutral" xfId="15868" builtinId="28" hidden="1" customBuiltin="1"/>
    <cellStyle name="Neutral" xfId="4471" builtinId="28" hidden="1" customBuiltin="1"/>
    <cellStyle name="Neutral" xfId="16832" builtinId="28" hidden="1" customBuiltin="1"/>
    <cellStyle name="Neutral" xfId="16902" builtinId="28" hidden="1" customBuiltin="1"/>
    <cellStyle name="Neutral" xfId="13939" builtinId="28" hidden="1" customBuiltin="1"/>
    <cellStyle name="Neutral" xfId="6408" builtinId="28" hidden="1" customBuiltin="1"/>
    <cellStyle name="Neutral" xfId="26739" builtinId="28" hidden="1" customBuiltin="1"/>
    <cellStyle name="Neutral" xfId="24312" builtinId="28" hidden="1" customBuiltin="1"/>
    <cellStyle name="Neutral" xfId="24501" builtinId="28" hidden="1" customBuiltin="1"/>
    <cellStyle name="Neutral" xfId="24526" builtinId="28" hidden="1" customBuiltin="1"/>
    <cellStyle name="Neutral" xfId="24549" builtinId="28" hidden="1" customBuiltin="1"/>
    <cellStyle name="Neutral" xfId="24572" builtinId="28" hidden="1" customBuiltin="1"/>
    <cellStyle name="Neutral" xfId="23515" builtinId="28" hidden="1" customBuiltin="1"/>
    <cellStyle name="Neutral" xfId="23536" builtinId="28" hidden="1" customBuiltin="1"/>
    <cellStyle name="Neutral" xfId="23519" builtinId="28" hidden="1" customBuiltin="1"/>
    <cellStyle name="Neutral" xfId="23607" builtinId="28" hidden="1" customBuiltin="1"/>
    <cellStyle name="Neutral" xfId="23478" builtinId="28" hidden="1" customBuiltin="1"/>
    <cellStyle name="Neutral" xfId="24724" builtinId="28" hidden="1" customBuiltin="1"/>
    <cellStyle name="Neutral" xfId="24745" builtinId="28" hidden="1" customBuiltin="1"/>
    <cellStyle name="Neutral" xfId="24768" builtinId="28" hidden="1" customBuiltin="1"/>
    <cellStyle name="Neutral" xfId="24789" builtinId="28" hidden="1" customBuiltin="1"/>
    <cellStyle name="Neutral" xfId="26694" builtinId="28" hidden="1" customBuiltin="1"/>
    <cellStyle name="Neutral" xfId="26717" builtinId="28" hidden="1" customBuiltin="1"/>
    <cellStyle name="Neutral" xfId="26760" builtinId="28" hidden="1" customBuiltin="1"/>
    <cellStyle name="Neutral" xfId="26646" builtinId="28" hidden="1" customBuiltin="1"/>
    <cellStyle name="Neutral" xfId="26793" builtinId="28" hidden="1" customBuiltin="1"/>
    <cellStyle name="Neutral" xfId="26821" builtinId="28" hidden="1" customBuiltin="1"/>
    <cellStyle name="Neutral" xfId="26855" builtinId="28" hidden="1" customBuiltin="1"/>
    <cellStyle name="Neutral" xfId="26886" builtinId="28" hidden="1" customBuiltin="1"/>
    <cellStyle name="Neutral" xfId="26469" builtinId="28" hidden="1" customBuiltin="1"/>
    <cellStyle name="Neutral" xfId="26494" builtinId="28" hidden="1" customBuiltin="1"/>
    <cellStyle name="Neutral" xfId="26673" builtinId="28" hidden="1" customBuiltin="1"/>
    <cellStyle name="Neutral" xfId="26404" builtinId="28" hidden="1" customBuiltin="1"/>
    <cellStyle name="Neutral" xfId="26426" builtinId="28" hidden="1" customBuiltin="1"/>
    <cellStyle name="Neutral" xfId="26383" builtinId="28" hidden="1" customBuiltin="1"/>
    <cellStyle name="Neutral" xfId="26448" builtinId="28" hidden="1" customBuiltin="1"/>
    <cellStyle name="Neutral" xfId="15519" builtinId="28" hidden="1" customBuiltin="1"/>
    <cellStyle name="Neutral" xfId="26361" builtinId="28" hidden="1" customBuiltin="1"/>
    <cellStyle name="Neutral" xfId="26137" builtinId="28" hidden="1" customBuiltin="1"/>
    <cellStyle name="Neutral" xfId="26196" builtinId="28" hidden="1" customBuiltin="1"/>
    <cellStyle name="Neutral" xfId="26028" builtinId="28" hidden="1" customBuiltin="1"/>
    <cellStyle name="Neutral" xfId="26062" builtinId="28" hidden="1" customBuiltin="1"/>
    <cellStyle name="Neutral" xfId="25992" builtinId="28" hidden="1" customBuiltin="1"/>
    <cellStyle name="Neutral" xfId="26099" builtinId="28" hidden="1" customBuiltin="1"/>
    <cellStyle name="Neutral" xfId="27367" builtinId="28" hidden="1" customBuiltin="1"/>
    <cellStyle name="Neutral" xfId="26110" builtinId="28" hidden="1" customBuiltin="1"/>
    <cellStyle name="Neutral" xfId="26295" builtinId="28" hidden="1" customBuiltin="1"/>
    <cellStyle name="Neutral" xfId="26318" builtinId="28" hidden="1" customBuiltin="1"/>
    <cellStyle name="Neutral" xfId="26339" builtinId="28" hidden="1" customBuiltin="1"/>
    <cellStyle name="Neutral" xfId="26254" builtinId="28" hidden="1" customBuiltin="1"/>
    <cellStyle name="Neutral" xfId="26263" builtinId="28" hidden="1" customBuiltin="1"/>
    <cellStyle name="Neutral" xfId="26227" builtinId="28" hidden="1" customBuiltin="1"/>
    <cellStyle name="Neutral 2" xfId="34090" xr:uid="{19061BD7-FE8A-4700-9541-B7DF479472C3}"/>
    <cellStyle name="Normal" xfId="0" builtinId="0" customBuiltin="1"/>
    <cellStyle name="Normal 10" xfId="34091" xr:uid="{D29C90CF-E708-4BD6-9806-0C5C101AE01B}"/>
    <cellStyle name="Normal 11" xfId="34092" xr:uid="{804B9018-96D4-48FD-B47F-6C8E5ACE041B}"/>
    <cellStyle name="Normal 11 2" xfId="34093" xr:uid="{768FC9AB-FA3C-46F5-8DE5-3733971E9695}"/>
    <cellStyle name="Normal 11 2 2" xfId="46462" xr:uid="{0A9A6766-36FB-49E2-A6C4-A397C8C74C92}"/>
    <cellStyle name="Normal 11 3" xfId="46461" xr:uid="{10A44A82-ECB7-4D6D-859D-EF1E2099337D}"/>
    <cellStyle name="Normal 12" xfId="34094" xr:uid="{7FB41610-C80E-4D0F-BB09-1385264E1DD2}"/>
    <cellStyle name="Normal 12 2" xfId="34095" xr:uid="{B3B3B3C3-578C-477A-B9F0-D0134BC432D1}"/>
    <cellStyle name="Normal 12 2 2" xfId="46464" xr:uid="{8B51B26D-678A-4312-B1A6-E9385355C207}"/>
    <cellStyle name="Normal 12 3" xfId="46463" xr:uid="{A67A7EBA-3272-4A2D-BC23-E08B5BE97FFE}"/>
    <cellStyle name="Normal 13" xfId="34096" xr:uid="{EF2CBBF7-6E1D-4319-9401-CAD936BD6ED7}"/>
    <cellStyle name="Normal 13 2" xfId="34097" xr:uid="{6C46E7BF-AEC8-4DAD-A33B-4A8C0A42BDEF}"/>
    <cellStyle name="Normal 13 2 10" xfId="34189" xr:uid="{F4D0EAD5-FC2E-4701-AAC2-821A2C2409E8}"/>
    <cellStyle name="Normal 13 2 10 2" xfId="36248" xr:uid="{834331F0-B809-4760-B1C6-E12D0F4EACA9}"/>
    <cellStyle name="Normal 13 2 10 2 2" xfId="44460" xr:uid="{186DF11A-C7A9-43E8-ABF1-4CE763084434}"/>
    <cellStyle name="Normal 13 2 10 2 3" xfId="40355" xr:uid="{9924A582-3CA6-4262-B93A-CAFC4A326C77}"/>
    <cellStyle name="Normal 13 2 10 3" xfId="37274" xr:uid="{5368B40C-BF7A-4BE2-8DE1-EF7D97EB870E}"/>
    <cellStyle name="Normal 13 2 10 3 2" xfId="45486" xr:uid="{6BB3C9A7-F391-458A-AE9B-EAA6E6A6B0A0}"/>
    <cellStyle name="Normal 13 2 10 3 3" xfId="41381" xr:uid="{B38EDE02-0FAE-49E1-9044-ED22C38105EA}"/>
    <cellStyle name="Normal 13 2 10 4" xfId="35221" xr:uid="{C71B2E88-93D4-47C8-A2DD-1CD4FEBA68A3}"/>
    <cellStyle name="Normal 13 2 10 4 2" xfId="43433" xr:uid="{AB4AD181-DF75-4CA5-9C04-0D2FFC372910}"/>
    <cellStyle name="Normal 13 2 10 4 3" xfId="39328" xr:uid="{3A4B64E3-C748-4943-9AC8-A8BE26930EF7}"/>
    <cellStyle name="Normal 13 2 10 5" xfId="42407" xr:uid="{0BEE57EC-C263-4D79-A034-953EE69F8F6E}"/>
    <cellStyle name="Normal 13 2 10 6" xfId="38302" xr:uid="{BDBB1A59-4227-4197-9266-F177D5478B52}"/>
    <cellStyle name="Normal 13 2 11" xfId="34675" xr:uid="{5A360DC2-7B44-4CCE-A710-CB51968DDF21}"/>
    <cellStyle name="Normal 13 2 11 2" xfId="36729" xr:uid="{618C8E9C-A41F-4F6C-9737-18993EEC3B55}"/>
    <cellStyle name="Normal 13 2 11 2 2" xfId="44941" xr:uid="{0CB671E2-FDC5-497A-BBA7-46DDB3291441}"/>
    <cellStyle name="Normal 13 2 11 2 3" xfId="40836" xr:uid="{09C98CA0-FB28-4489-B09A-98992D7380E0}"/>
    <cellStyle name="Normal 13 2 11 3" xfId="37755" xr:uid="{D2E64DFE-B87A-473B-BD53-39186FAD1E2F}"/>
    <cellStyle name="Normal 13 2 11 3 2" xfId="45967" xr:uid="{BBB31222-0840-4245-B30C-D3C3C4E39AB5}"/>
    <cellStyle name="Normal 13 2 11 3 3" xfId="41862" xr:uid="{21F8C3C0-67A4-4A59-B2B7-2FE02350A3D6}"/>
    <cellStyle name="Normal 13 2 11 4" xfId="35702" xr:uid="{2F4CF387-0060-4F1A-B968-CFB847D7214A}"/>
    <cellStyle name="Normal 13 2 11 4 2" xfId="43914" xr:uid="{96E9E4AF-B6EA-46D0-8FB2-4C6746689F67}"/>
    <cellStyle name="Normal 13 2 11 4 3" xfId="39809" xr:uid="{9E4A2FD6-71F5-4ED2-8F42-97D4AAD9C33D}"/>
    <cellStyle name="Normal 13 2 11 5" xfId="42888" xr:uid="{9437A80A-1C13-4D24-B0A5-C44A4A0092AB}"/>
    <cellStyle name="Normal 13 2 11 6" xfId="38783" xr:uid="{609B0D30-5DA0-4181-864F-DEB256A5B258}"/>
    <cellStyle name="Normal 13 2 12" xfId="36191" xr:uid="{8FAA007F-1C16-49CB-B6D4-AC2EA9EC4389}"/>
    <cellStyle name="Normal 13 2 12 2" xfId="44403" xr:uid="{2C10570D-979F-41B0-9AC2-FB8CC53ABCA2}"/>
    <cellStyle name="Normal 13 2 12 3" xfId="40298" xr:uid="{F8862B99-9B8E-46BA-861E-EAD12E4F2848}"/>
    <cellStyle name="Normal 13 2 13" xfId="37217" xr:uid="{BDDC095A-6A3E-4B50-B91E-9C91142675E1}"/>
    <cellStyle name="Normal 13 2 13 2" xfId="45429" xr:uid="{7604496E-E3CA-4D23-83D2-0C4E91E9E843}"/>
    <cellStyle name="Normal 13 2 13 3" xfId="41324" xr:uid="{9215D733-AFBA-42B8-8EFE-8CC9429B2908}"/>
    <cellStyle name="Normal 13 2 14" xfId="35164" xr:uid="{AF66D105-6938-41F1-9408-B2998483FEBF}"/>
    <cellStyle name="Normal 13 2 14 2" xfId="43376" xr:uid="{1BF11B17-DCDF-4D71-B421-B9F7C914A3A5}"/>
    <cellStyle name="Normal 13 2 14 3" xfId="39271" xr:uid="{4314C0B1-DF4C-48F5-8412-203CFD730949}"/>
    <cellStyle name="Normal 13 2 15" xfId="42350" xr:uid="{BE0AF0FF-8970-4D62-A6BA-C2DE0EABCF87}"/>
    <cellStyle name="Normal 13 2 16" xfId="38245" xr:uid="{26B7C5C4-8E0E-4291-8219-00F3F6A41601}"/>
    <cellStyle name="Normal 13 2 2" xfId="34098" xr:uid="{FC3BA8AF-DB88-483C-9D8F-D538F46549D8}"/>
    <cellStyle name="Normal 13 2 2 10" xfId="36192" xr:uid="{F3B71B4F-8450-4334-A3EA-BC19CB1A2BD3}"/>
    <cellStyle name="Normal 13 2 2 10 2" xfId="44404" xr:uid="{0963F912-85F3-4346-9AFC-EA9BE79C445C}"/>
    <cellStyle name="Normal 13 2 2 10 3" xfId="40299" xr:uid="{7F4C0353-744D-4C76-8326-5403F26DB6F5}"/>
    <cellStyle name="Normal 13 2 2 11" xfId="37218" xr:uid="{265543EB-45D0-4903-AB28-CA0367D148A6}"/>
    <cellStyle name="Normal 13 2 2 11 2" xfId="45430" xr:uid="{FA6F31C9-500F-4FF2-B339-11843299E15E}"/>
    <cellStyle name="Normal 13 2 2 11 3" xfId="41325" xr:uid="{64688DEC-E47D-44B9-85A8-F7166BCC215A}"/>
    <cellStyle name="Normal 13 2 2 12" xfId="35165" xr:uid="{FFD6294B-EE47-4ACB-BB69-3E46DC66E5AB}"/>
    <cellStyle name="Normal 13 2 2 12 2" xfId="43377" xr:uid="{0364AD0E-F2CC-453C-9F33-58C1B0D2D7FC}"/>
    <cellStyle name="Normal 13 2 2 12 3" xfId="39272" xr:uid="{53B5D709-3721-4D26-9EA3-841575C9566B}"/>
    <cellStyle name="Normal 13 2 2 13" xfId="42351" xr:uid="{F0134FA7-A413-41E3-9948-9161D9BA5421}"/>
    <cellStyle name="Normal 13 2 2 14" xfId="38246" xr:uid="{4EFE8844-D6D3-4E0D-800A-92CCD61A3C54}"/>
    <cellStyle name="Normal 13 2 2 2" xfId="34166" xr:uid="{360B69EF-D73E-436E-88C0-0C3837611FAE}"/>
    <cellStyle name="Normal 13 2 2 2 10" xfId="38280" xr:uid="{2437ED56-8D17-49E6-B660-FBA9FB075374}"/>
    <cellStyle name="Normal 13 2 2 2 2" xfId="34282" xr:uid="{99F3155C-CFAF-4A5A-8F30-AEADFD24949F}"/>
    <cellStyle name="Normal 13 2 2 2 2 2" xfId="34527" xr:uid="{1D2CD091-1D43-4869-B5F8-3DD19B0E23EB}"/>
    <cellStyle name="Normal 13 2 2 2 2 2 2" xfId="35010" xr:uid="{22D899B2-24BF-4016-81EA-4AC68115A94F}"/>
    <cellStyle name="Normal 13 2 2 2 2 2 2 2" xfId="37064" xr:uid="{E0760447-BF3B-410A-85E6-1C29ADC4EFAE}"/>
    <cellStyle name="Normal 13 2 2 2 2 2 2 2 2" xfId="45276" xr:uid="{A28F2E02-739E-42F9-BEBE-AA281FE2C661}"/>
    <cellStyle name="Normal 13 2 2 2 2 2 2 2 3" xfId="41171" xr:uid="{7E236C46-955E-4400-9608-BF6D7BF11E6A}"/>
    <cellStyle name="Normal 13 2 2 2 2 2 2 3" xfId="38090" xr:uid="{DC84A571-BF54-45BD-961B-46C2D710C1E8}"/>
    <cellStyle name="Normal 13 2 2 2 2 2 2 3 2" xfId="46302" xr:uid="{ECDDE020-1955-41DD-9773-41F8DD163F2B}"/>
    <cellStyle name="Normal 13 2 2 2 2 2 2 3 3" xfId="42197" xr:uid="{66996D23-4BA5-453E-8919-EA798D648026}"/>
    <cellStyle name="Normal 13 2 2 2 2 2 2 4" xfId="36037" xr:uid="{BD7232E9-C777-48AE-BA3F-683863802338}"/>
    <cellStyle name="Normal 13 2 2 2 2 2 2 4 2" xfId="44249" xr:uid="{E774C54F-9108-42CD-AB12-60C535B2D051}"/>
    <cellStyle name="Normal 13 2 2 2 2 2 2 4 3" xfId="40144" xr:uid="{3E2B6FB4-BE38-4B55-B355-634E968E93D4}"/>
    <cellStyle name="Normal 13 2 2 2 2 2 2 5" xfId="43223" xr:uid="{EE20E243-2641-4582-8C51-6407B810EDD3}"/>
    <cellStyle name="Normal 13 2 2 2 2 2 2 6" xfId="39118" xr:uid="{509F6583-7E64-4728-8558-0146A3C5126A}"/>
    <cellStyle name="Normal 13 2 2 2 2 2 3" xfId="36583" xr:uid="{06760384-0651-47C4-A4CA-93574E550F13}"/>
    <cellStyle name="Normal 13 2 2 2 2 2 3 2" xfId="44795" xr:uid="{D464EF8D-4D90-4F30-834D-D736FA72B530}"/>
    <cellStyle name="Normal 13 2 2 2 2 2 3 3" xfId="40690" xr:uid="{D3E02B13-C485-4B4B-9DD1-CF93E566F067}"/>
    <cellStyle name="Normal 13 2 2 2 2 2 4" xfId="37609" xr:uid="{4C6C11FA-6F2C-4ECE-A362-30B519E39473}"/>
    <cellStyle name="Normal 13 2 2 2 2 2 4 2" xfId="45821" xr:uid="{1A5F1C30-5753-47C4-B350-B4285D43003F}"/>
    <cellStyle name="Normal 13 2 2 2 2 2 4 3" xfId="41716" xr:uid="{7D59A0B3-AD84-49A9-A4F3-E69BFB0A9B18}"/>
    <cellStyle name="Normal 13 2 2 2 2 2 5" xfId="35556" xr:uid="{E065CBAF-BDF1-4B22-9C43-0B5E013B0B06}"/>
    <cellStyle name="Normal 13 2 2 2 2 2 5 2" xfId="43768" xr:uid="{A83B4625-E946-41D3-A179-55CC014DC70E}"/>
    <cellStyle name="Normal 13 2 2 2 2 2 5 3" xfId="39663" xr:uid="{8769AA17-6B42-4C79-B562-7B7233F3D575}"/>
    <cellStyle name="Normal 13 2 2 2 2 2 6" xfId="42742" xr:uid="{F725D87A-28F6-4FF1-8B98-7FCD4244C33B}"/>
    <cellStyle name="Normal 13 2 2 2 2 2 7" xfId="38637" xr:uid="{07F793B2-33DD-4839-8479-5C0B5E991D51}"/>
    <cellStyle name="Normal 13 2 2 2 2 3" xfId="34768" xr:uid="{9D75AE0C-3BF0-48B7-BA16-3BC386DC8ED7}"/>
    <cellStyle name="Normal 13 2 2 2 2 3 2" xfId="36822" xr:uid="{20BD57E8-6925-4F06-A204-B43E2173455D}"/>
    <cellStyle name="Normal 13 2 2 2 2 3 2 2" xfId="45034" xr:uid="{B2B8DEAD-3D81-4052-B38A-FF9170A75F85}"/>
    <cellStyle name="Normal 13 2 2 2 2 3 2 3" xfId="40929" xr:uid="{B90CAD6C-09BE-412B-89ED-BFCFEB038E17}"/>
    <cellStyle name="Normal 13 2 2 2 2 3 3" xfId="37848" xr:uid="{D5351BEF-70F2-447B-922E-6B4EEFA87CF3}"/>
    <cellStyle name="Normal 13 2 2 2 2 3 3 2" xfId="46060" xr:uid="{EBB6A608-7CDB-4DB8-A42B-EBCA94C12BAC}"/>
    <cellStyle name="Normal 13 2 2 2 2 3 3 3" xfId="41955" xr:uid="{CDAEFBF8-F584-47DF-A8DB-B761A49C3586}"/>
    <cellStyle name="Normal 13 2 2 2 2 3 4" xfId="35795" xr:uid="{24E31887-F5D6-4F2B-A2A2-CFAE2586C99E}"/>
    <cellStyle name="Normal 13 2 2 2 2 3 4 2" xfId="44007" xr:uid="{468DAA00-0B4E-496C-9A95-73683672277B}"/>
    <cellStyle name="Normal 13 2 2 2 2 3 4 3" xfId="39902" xr:uid="{4B662F64-A509-468C-AF85-0EB2EEB3C631}"/>
    <cellStyle name="Normal 13 2 2 2 2 3 5" xfId="42981" xr:uid="{F351383C-3624-4355-B6C3-7ED73E0051F0}"/>
    <cellStyle name="Normal 13 2 2 2 2 3 6" xfId="38876" xr:uid="{9F83F87A-7E20-40D8-839E-83ED744C8E0D}"/>
    <cellStyle name="Normal 13 2 2 2 2 4" xfId="36341" xr:uid="{877E0AA8-C000-43C0-8F01-B5E08E08D9DB}"/>
    <cellStyle name="Normal 13 2 2 2 2 4 2" xfId="44553" xr:uid="{9B7D57E2-CC2E-465C-A4E3-10DD344586A0}"/>
    <cellStyle name="Normal 13 2 2 2 2 4 3" xfId="40448" xr:uid="{94C47ECC-4C1A-46F2-A19F-0EDA2CBBEF8A}"/>
    <cellStyle name="Normal 13 2 2 2 2 5" xfId="37367" xr:uid="{C0128263-2C4F-4BE3-84D4-B8BD4BBE089B}"/>
    <cellStyle name="Normal 13 2 2 2 2 5 2" xfId="45579" xr:uid="{5EF7E097-EAE6-4A51-8FBA-C3768F01144B}"/>
    <cellStyle name="Normal 13 2 2 2 2 5 3" xfId="41474" xr:uid="{AC63F4B6-2951-4E67-A5C6-0E1BBF9D98E9}"/>
    <cellStyle name="Normal 13 2 2 2 2 6" xfId="35314" xr:uid="{68A8FF84-CFAE-4C2F-9609-4CD9CBEA7F93}"/>
    <cellStyle name="Normal 13 2 2 2 2 6 2" xfId="43526" xr:uid="{79FA527F-C9EE-4494-B0B3-0BB87C7AD241}"/>
    <cellStyle name="Normal 13 2 2 2 2 6 3" xfId="39421" xr:uid="{A4EA659B-5AA3-4BC0-AF3A-C954536B31C6}"/>
    <cellStyle name="Normal 13 2 2 2 2 7" xfId="42500" xr:uid="{7F70A258-8CF0-4000-AD8C-FA1ADF5C5F22}"/>
    <cellStyle name="Normal 13 2 2 2 2 8" xfId="38395" xr:uid="{D751C127-6B20-4126-9D08-5DEFF698B30A}"/>
    <cellStyle name="Normal 13 2 2 2 3" xfId="34470" xr:uid="{28610768-C7EF-4A13-B6EB-CB69136630F2}"/>
    <cellStyle name="Normal 13 2 2 2 3 2" xfId="34953" xr:uid="{721BC547-85CD-482F-A091-54774DDC8490}"/>
    <cellStyle name="Normal 13 2 2 2 3 2 2" xfId="37007" xr:uid="{9782A5FC-3361-46FC-A5E8-0B3EE1A6EEB8}"/>
    <cellStyle name="Normal 13 2 2 2 3 2 2 2" xfId="45219" xr:uid="{B765FEDF-E32E-405F-8F3C-0E25EDDFCEE6}"/>
    <cellStyle name="Normal 13 2 2 2 3 2 2 3" xfId="41114" xr:uid="{6E658A53-4734-4A0D-A2DA-C332B1DD1DE1}"/>
    <cellStyle name="Normal 13 2 2 2 3 2 3" xfId="38033" xr:uid="{2B565351-6B7F-427A-BAF1-FF010BD4D7EE}"/>
    <cellStyle name="Normal 13 2 2 2 3 2 3 2" xfId="46245" xr:uid="{C1627CA3-3B7D-4484-8075-8B43DAF60477}"/>
    <cellStyle name="Normal 13 2 2 2 3 2 3 3" xfId="42140" xr:uid="{7EE96CE9-1B3A-4FF3-9A72-1A9D19433B28}"/>
    <cellStyle name="Normal 13 2 2 2 3 2 4" xfId="35980" xr:uid="{0F5518AE-E44A-4D9D-A3B6-5C3C1CE10FE4}"/>
    <cellStyle name="Normal 13 2 2 2 3 2 4 2" xfId="44192" xr:uid="{6CC2F87A-180C-401A-A803-091383FCEFE3}"/>
    <cellStyle name="Normal 13 2 2 2 3 2 4 3" xfId="40087" xr:uid="{8866F031-F9C7-476A-8EA3-57B7B4F4A10C}"/>
    <cellStyle name="Normal 13 2 2 2 3 2 5" xfId="43166" xr:uid="{BE6A925A-6E1A-4DE7-8045-912C6233A677}"/>
    <cellStyle name="Normal 13 2 2 2 3 2 6" xfId="39061" xr:uid="{A4275D3F-8846-49B6-8A98-D8D673D990C5}"/>
    <cellStyle name="Normal 13 2 2 2 3 3" xfId="36526" xr:uid="{7EC9AF99-1BD9-498A-849E-6EBA60AC556A}"/>
    <cellStyle name="Normal 13 2 2 2 3 3 2" xfId="44738" xr:uid="{55B8BC66-FFC0-480A-A8C2-872A8169A52C}"/>
    <cellStyle name="Normal 13 2 2 2 3 3 3" xfId="40633" xr:uid="{D9B13642-CD88-4FB6-B841-E1328B2FEE16}"/>
    <cellStyle name="Normal 13 2 2 2 3 4" xfId="37552" xr:uid="{3FA58075-1242-4B8A-8401-CD7B0DF98806}"/>
    <cellStyle name="Normal 13 2 2 2 3 4 2" xfId="45764" xr:uid="{9ADD86C1-1A34-4761-94D2-03B7ABFEE2B9}"/>
    <cellStyle name="Normal 13 2 2 2 3 4 3" xfId="41659" xr:uid="{4A752E05-C318-41A5-8535-C9871EF6257B}"/>
    <cellStyle name="Normal 13 2 2 2 3 5" xfId="35499" xr:uid="{43F2F11B-FE31-43C7-BF97-506C5E6F5FC0}"/>
    <cellStyle name="Normal 13 2 2 2 3 5 2" xfId="43711" xr:uid="{2B5C931A-3F50-4E06-945A-350F1CE35967}"/>
    <cellStyle name="Normal 13 2 2 2 3 5 3" xfId="39606" xr:uid="{A040F73F-A194-4544-B742-9F3F2D07B296}"/>
    <cellStyle name="Normal 13 2 2 2 3 6" xfId="42685" xr:uid="{2806EF40-925C-4865-AE8A-95F44044B65E}"/>
    <cellStyle name="Normal 13 2 2 2 3 7" xfId="38580" xr:uid="{DD20643C-02BD-41E3-AC18-CDEE34E1F87E}"/>
    <cellStyle name="Normal 13 2 2 2 4" xfId="34224" xr:uid="{957FB1B3-2BB0-4F0A-B8D2-72CB9947EF48}"/>
    <cellStyle name="Normal 13 2 2 2 4 2" xfId="36283" xr:uid="{1CA29D4D-F3C3-4187-AB2A-648B7E863AB0}"/>
    <cellStyle name="Normal 13 2 2 2 4 2 2" xfId="44495" xr:uid="{358196D3-5F11-494A-9804-C5A3A3AFC00B}"/>
    <cellStyle name="Normal 13 2 2 2 4 2 3" xfId="40390" xr:uid="{B4090CBE-E11E-43C3-B3EA-B8B100600F0E}"/>
    <cellStyle name="Normal 13 2 2 2 4 3" xfId="37309" xr:uid="{B853AECD-1D48-486F-BAF2-9AF279C1E9E4}"/>
    <cellStyle name="Normal 13 2 2 2 4 3 2" xfId="45521" xr:uid="{BC43D094-D851-4779-889A-081ED61BAB0C}"/>
    <cellStyle name="Normal 13 2 2 2 4 3 3" xfId="41416" xr:uid="{273B78FB-76D8-474E-83A4-8E20E7146366}"/>
    <cellStyle name="Normal 13 2 2 2 4 4" xfId="35256" xr:uid="{F00E6BBC-CAE4-420D-B130-BDB858DC86DF}"/>
    <cellStyle name="Normal 13 2 2 2 4 4 2" xfId="43468" xr:uid="{CF85D8CE-41E2-4CE1-8186-0A9F45158A63}"/>
    <cellStyle name="Normal 13 2 2 2 4 4 3" xfId="39363" xr:uid="{4B776EA6-09EC-4CF2-AD19-96683A6ABFE3}"/>
    <cellStyle name="Normal 13 2 2 2 4 5" xfId="42442" xr:uid="{63F52CF7-3DA2-4B20-AA0D-DE164248CE1F}"/>
    <cellStyle name="Normal 13 2 2 2 4 6" xfId="38337" xr:uid="{0486BF58-4D0F-4703-ADDC-8FE47631376B}"/>
    <cellStyle name="Normal 13 2 2 2 5" xfId="34710" xr:uid="{116F1EAB-0D4D-4848-8765-B598A3A138D1}"/>
    <cellStyle name="Normal 13 2 2 2 5 2" xfId="36764" xr:uid="{BA9BEF66-3C9C-464B-B03E-33F8333C285E}"/>
    <cellStyle name="Normal 13 2 2 2 5 2 2" xfId="44976" xr:uid="{B2C1CB2D-7014-4AA0-B324-A69978CFD715}"/>
    <cellStyle name="Normal 13 2 2 2 5 2 3" xfId="40871" xr:uid="{FB927ACC-EEA2-400E-B73A-848A5AB0FCAF}"/>
    <cellStyle name="Normal 13 2 2 2 5 3" xfId="37790" xr:uid="{BD87C805-366F-4BF6-9863-C06E9505C6CA}"/>
    <cellStyle name="Normal 13 2 2 2 5 3 2" xfId="46002" xr:uid="{5D79B532-8889-45D0-B634-6D2BB01E27F3}"/>
    <cellStyle name="Normal 13 2 2 2 5 3 3" xfId="41897" xr:uid="{31CED954-9CF9-4308-B38A-0C3E6E72AAD3}"/>
    <cellStyle name="Normal 13 2 2 2 5 4" xfId="35737" xr:uid="{8CBCF3B8-7124-4D5A-B0CB-DB94F87F3177}"/>
    <cellStyle name="Normal 13 2 2 2 5 4 2" xfId="43949" xr:uid="{9A08B701-76C4-422D-978C-2B540A8BA265}"/>
    <cellStyle name="Normal 13 2 2 2 5 4 3" xfId="39844" xr:uid="{E3F177D9-F8DF-43AA-B2F5-8B12612619D7}"/>
    <cellStyle name="Normal 13 2 2 2 5 5" xfId="42923" xr:uid="{C5698395-1D11-422E-80CF-DD19C59DE9DF}"/>
    <cellStyle name="Normal 13 2 2 2 5 6" xfId="38818" xr:uid="{7D0E8A78-14C8-4A61-8927-E9F6AF3412C3}"/>
    <cellStyle name="Normal 13 2 2 2 6" xfId="36226" xr:uid="{E497A38B-7E61-4835-8DF2-9B92778B7F73}"/>
    <cellStyle name="Normal 13 2 2 2 6 2" xfId="44438" xr:uid="{1AE6BEEE-1370-4FD9-8B3C-7DD11E4B3E66}"/>
    <cellStyle name="Normal 13 2 2 2 6 3" xfId="40333" xr:uid="{1BDF8FA8-DAE9-4474-8212-5704A5B31202}"/>
    <cellStyle name="Normal 13 2 2 2 7" xfId="37252" xr:uid="{8BFE0556-9748-4F65-9FF8-B99AD7D6F1AD}"/>
    <cellStyle name="Normal 13 2 2 2 7 2" xfId="45464" xr:uid="{816CE87C-DD74-4C61-8517-F65408457788}"/>
    <cellStyle name="Normal 13 2 2 2 7 3" xfId="41359" xr:uid="{C19450E8-0E14-42CB-A003-525C0AC182A6}"/>
    <cellStyle name="Normal 13 2 2 2 8" xfId="35199" xr:uid="{4FD16567-8488-48EB-A214-A60D0DFE3C98}"/>
    <cellStyle name="Normal 13 2 2 2 8 2" xfId="43411" xr:uid="{E092C947-E1A0-4FE0-847C-15005775D536}"/>
    <cellStyle name="Normal 13 2 2 2 8 3" xfId="39306" xr:uid="{C53640FD-1032-4CA4-8DD6-F103B73BB813}"/>
    <cellStyle name="Normal 13 2 2 2 9" xfId="42385" xr:uid="{0BE36139-2779-466E-AC02-4EFE43991F8B}"/>
    <cellStyle name="Normal 13 2 2 3" xfId="34306" xr:uid="{77C5B698-959F-4F9A-8675-30B1C6F0F425}"/>
    <cellStyle name="Normal 13 2 2 3 2" xfId="34551" xr:uid="{E92630A0-D206-4B3C-98CB-2C93DCA25BB6}"/>
    <cellStyle name="Normal 13 2 2 3 2 2" xfId="35034" xr:uid="{63C5F137-1477-4717-95AE-FDD2FF42E8D5}"/>
    <cellStyle name="Normal 13 2 2 3 2 2 2" xfId="37088" xr:uid="{03A88081-639A-4193-B4D0-4F99326791E5}"/>
    <cellStyle name="Normal 13 2 2 3 2 2 2 2" xfId="45300" xr:uid="{AFE7E620-C969-4902-8DB1-20C18E5AA7DB}"/>
    <cellStyle name="Normal 13 2 2 3 2 2 2 3" xfId="41195" xr:uid="{4E4C733E-5F4D-4761-A6F8-6B4ECF5986B2}"/>
    <cellStyle name="Normal 13 2 2 3 2 2 3" xfId="38114" xr:uid="{2E7ED42F-8B22-4C05-BAF4-5780F9A18E42}"/>
    <cellStyle name="Normal 13 2 2 3 2 2 3 2" xfId="46326" xr:uid="{6652A57F-D12B-44F6-95B3-FC907162DD41}"/>
    <cellStyle name="Normal 13 2 2 3 2 2 3 3" xfId="42221" xr:uid="{63AB859D-D28A-4602-B160-0A77985BAAFB}"/>
    <cellStyle name="Normal 13 2 2 3 2 2 4" xfId="36061" xr:uid="{3B592356-9CF8-4BE3-93DA-BA3A893E43D5}"/>
    <cellStyle name="Normal 13 2 2 3 2 2 4 2" xfId="44273" xr:uid="{32181156-1B46-41FC-8DBB-69A32A4DF113}"/>
    <cellStyle name="Normal 13 2 2 3 2 2 4 3" xfId="40168" xr:uid="{2A5DE22E-1A95-4DD8-9D79-67F05E232BD9}"/>
    <cellStyle name="Normal 13 2 2 3 2 2 5" xfId="43247" xr:uid="{E03D39F1-8F64-47FB-957D-44541670A944}"/>
    <cellStyle name="Normal 13 2 2 3 2 2 6" xfId="39142" xr:uid="{0B82BEBF-7DFF-4402-AFD5-7A79F83BA25F}"/>
    <cellStyle name="Normal 13 2 2 3 2 3" xfId="36607" xr:uid="{2D14917A-C307-4AA3-9605-86FC51783E6D}"/>
    <cellStyle name="Normal 13 2 2 3 2 3 2" xfId="44819" xr:uid="{2459629E-97DF-49CF-8C1B-2236C3224891}"/>
    <cellStyle name="Normal 13 2 2 3 2 3 3" xfId="40714" xr:uid="{865FCD33-9CA2-4C18-BED3-56555CEC4A74}"/>
    <cellStyle name="Normal 13 2 2 3 2 4" xfId="37633" xr:uid="{AFE0E93F-CDA2-49E6-AED0-443D03CC890C}"/>
    <cellStyle name="Normal 13 2 2 3 2 4 2" xfId="45845" xr:uid="{6F136F1E-785D-4457-934B-A126AC2A05C5}"/>
    <cellStyle name="Normal 13 2 2 3 2 4 3" xfId="41740" xr:uid="{67EC7AA1-CC91-4C58-AC89-2636C6624B59}"/>
    <cellStyle name="Normal 13 2 2 3 2 5" xfId="35580" xr:uid="{EF2222B4-C774-4476-BB40-B56A0193600E}"/>
    <cellStyle name="Normal 13 2 2 3 2 5 2" xfId="43792" xr:uid="{025B7FFC-DE29-4075-82C9-B008AE2D58D2}"/>
    <cellStyle name="Normal 13 2 2 3 2 5 3" xfId="39687" xr:uid="{74472BAB-6539-45B2-BAEC-75058D561F30}"/>
    <cellStyle name="Normal 13 2 2 3 2 6" xfId="42766" xr:uid="{CAD3B356-F0C4-48AD-977B-A7CD912B2C08}"/>
    <cellStyle name="Normal 13 2 2 3 2 7" xfId="38661" xr:uid="{92E4941E-13F7-4024-89BD-97725F7CD5EC}"/>
    <cellStyle name="Normal 13 2 2 3 3" xfId="34792" xr:uid="{B9BF6416-6A79-48B0-AC4D-D0EFE583C816}"/>
    <cellStyle name="Normal 13 2 2 3 3 2" xfId="36846" xr:uid="{8CF4DB90-48B3-4F1C-8EEA-4824515C7195}"/>
    <cellStyle name="Normal 13 2 2 3 3 2 2" xfId="45058" xr:uid="{38EF6395-CC93-4DF8-9EC2-0A051C621D4E}"/>
    <cellStyle name="Normal 13 2 2 3 3 2 3" xfId="40953" xr:uid="{DE9DBC36-0BE6-4CCD-9845-82ED5428448F}"/>
    <cellStyle name="Normal 13 2 2 3 3 3" xfId="37872" xr:uid="{A98ED5CD-C39B-44F6-91F6-CD8A5F5348EB}"/>
    <cellStyle name="Normal 13 2 2 3 3 3 2" xfId="46084" xr:uid="{09333C4C-B904-4010-AAEF-83726AE5F6F2}"/>
    <cellStyle name="Normal 13 2 2 3 3 3 3" xfId="41979" xr:uid="{B7E2FD1D-BC51-476C-BDB0-E31EDF4B5B43}"/>
    <cellStyle name="Normal 13 2 2 3 3 4" xfId="35819" xr:uid="{57204600-033F-49BA-B368-3A8B1A7CD215}"/>
    <cellStyle name="Normal 13 2 2 3 3 4 2" xfId="44031" xr:uid="{1D75FD34-1EE5-4497-A573-B04ED5EB2D3F}"/>
    <cellStyle name="Normal 13 2 2 3 3 4 3" xfId="39926" xr:uid="{D2CC978D-F58B-4477-97E2-F767E4B17E5D}"/>
    <cellStyle name="Normal 13 2 2 3 3 5" xfId="43005" xr:uid="{3985F918-1938-4618-925B-5118F1E7F977}"/>
    <cellStyle name="Normal 13 2 2 3 3 6" xfId="38900" xr:uid="{8881163D-DC1B-447E-8423-A908C6195378}"/>
    <cellStyle name="Normal 13 2 2 3 4" xfId="36365" xr:uid="{1C725DC0-AC17-4C0F-B8E9-D70BEE26DE42}"/>
    <cellStyle name="Normal 13 2 2 3 4 2" xfId="44577" xr:uid="{0869DBF8-6F09-4956-A315-84C82C0B6368}"/>
    <cellStyle name="Normal 13 2 2 3 4 3" xfId="40472" xr:uid="{D64CDEDA-3567-43AB-8E76-3BE91553C707}"/>
    <cellStyle name="Normal 13 2 2 3 5" xfId="37391" xr:uid="{8E8217B8-0C95-45DB-A6CF-F3472BDC9F3C}"/>
    <cellStyle name="Normal 13 2 2 3 5 2" xfId="45603" xr:uid="{D2F645A2-64DA-4912-99A4-86962F9F7D6F}"/>
    <cellStyle name="Normal 13 2 2 3 5 3" xfId="41498" xr:uid="{2D9CC7DC-1358-433A-AD74-ABFCBC6176F7}"/>
    <cellStyle name="Normal 13 2 2 3 6" xfId="35338" xr:uid="{DD30343B-D097-4A38-9694-91000DBBC99C}"/>
    <cellStyle name="Normal 13 2 2 3 6 2" xfId="43550" xr:uid="{8E488630-11E1-4344-9578-44F3AAAC13DA}"/>
    <cellStyle name="Normal 13 2 2 3 6 3" xfId="39445" xr:uid="{2B1CB50E-9A5B-48AD-AD01-0057B35EA2CA}"/>
    <cellStyle name="Normal 13 2 2 3 7" xfId="42524" xr:uid="{0370799D-8174-41CD-9350-4572C53384D6}"/>
    <cellStyle name="Normal 13 2 2 3 8" xfId="38419" xr:uid="{A8C00C50-39A8-43FF-BDE6-4511DFB80E9A}"/>
    <cellStyle name="Normal 13 2 2 4" xfId="34349" xr:uid="{AD31716F-A8E3-4351-B30B-7714CE225BE4}"/>
    <cellStyle name="Normal 13 2 2 4 2" xfId="34592" xr:uid="{74E98EB1-4479-44BE-8DFD-597644F9C5FE}"/>
    <cellStyle name="Normal 13 2 2 4 2 2" xfId="35075" xr:uid="{19353BDE-9658-436F-92BC-4024A969552F}"/>
    <cellStyle name="Normal 13 2 2 4 2 2 2" xfId="37129" xr:uid="{C706E474-20D4-488F-9BA1-DAC955873FA2}"/>
    <cellStyle name="Normal 13 2 2 4 2 2 2 2" xfId="45341" xr:uid="{B40D1347-1BA4-40CD-84E4-B5209AA7319C}"/>
    <cellStyle name="Normal 13 2 2 4 2 2 2 3" xfId="41236" xr:uid="{AA16EAE3-70C9-4FBB-83FB-E29F933E1402}"/>
    <cellStyle name="Normal 13 2 2 4 2 2 3" xfId="38155" xr:uid="{C5CF1762-BAB2-4678-88DF-24C44A1496EB}"/>
    <cellStyle name="Normal 13 2 2 4 2 2 3 2" xfId="46367" xr:uid="{EA82B982-B83C-4A23-B939-A3038ECDEB0A}"/>
    <cellStyle name="Normal 13 2 2 4 2 2 3 3" xfId="42262" xr:uid="{0E805B43-279D-4077-B1E6-C7E5414FAE1E}"/>
    <cellStyle name="Normal 13 2 2 4 2 2 4" xfId="36102" xr:uid="{A7342113-5B67-4C82-9ADC-8A13001D3038}"/>
    <cellStyle name="Normal 13 2 2 4 2 2 4 2" xfId="44314" xr:uid="{8C2B0917-0B21-443A-8364-00C32CFE8597}"/>
    <cellStyle name="Normal 13 2 2 4 2 2 4 3" xfId="40209" xr:uid="{7CD788F8-6144-4E40-8AF7-E1C33605E42C}"/>
    <cellStyle name="Normal 13 2 2 4 2 2 5" xfId="43288" xr:uid="{87DA931C-9A39-47A7-81EB-47CFE96F86D2}"/>
    <cellStyle name="Normal 13 2 2 4 2 2 6" xfId="39183" xr:uid="{9ABCAABC-8029-477A-963F-263E5740717D}"/>
    <cellStyle name="Normal 13 2 2 4 2 3" xfId="36648" xr:uid="{D9C40963-1AFB-46B7-9E22-FB1F3FA60AD1}"/>
    <cellStyle name="Normal 13 2 2 4 2 3 2" xfId="44860" xr:uid="{DE6B4727-5A96-4156-B1B4-920F2A2A5997}"/>
    <cellStyle name="Normal 13 2 2 4 2 3 3" xfId="40755" xr:uid="{E59F6BEA-D5AA-463A-814D-7BB08D003DBC}"/>
    <cellStyle name="Normal 13 2 2 4 2 4" xfId="37674" xr:uid="{BC1393AB-8AF2-408E-B88C-6569C754A2B9}"/>
    <cellStyle name="Normal 13 2 2 4 2 4 2" xfId="45886" xr:uid="{E0F84F04-1F7D-4343-A342-7B08C9B4FCF6}"/>
    <cellStyle name="Normal 13 2 2 4 2 4 3" xfId="41781" xr:uid="{73B30586-3E7E-43F8-8327-FA186DFA2968}"/>
    <cellStyle name="Normal 13 2 2 4 2 5" xfId="35621" xr:uid="{0D1CB548-5432-4471-935C-9C1C4CCBECA2}"/>
    <cellStyle name="Normal 13 2 2 4 2 5 2" xfId="43833" xr:uid="{E2D4BFF6-431A-4ABA-B43B-DC547089E91C}"/>
    <cellStyle name="Normal 13 2 2 4 2 5 3" xfId="39728" xr:uid="{3DAF02A7-9E92-47E5-A757-5F2E11A7655C}"/>
    <cellStyle name="Normal 13 2 2 4 2 6" xfId="42807" xr:uid="{B5C6781B-36BA-4585-B5CD-4AA09129D61B}"/>
    <cellStyle name="Normal 13 2 2 4 2 7" xfId="38702" xr:uid="{4CB46604-0D63-411C-8DFA-9B6BC0DEB913}"/>
    <cellStyle name="Normal 13 2 2 4 3" xfId="34833" xr:uid="{BED9F03D-50BD-4038-83EB-5144705DA8BC}"/>
    <cellStyle name="Normal 13 2 2 4 3 2" xfId="36887" xr:uid="{DD8EE8E7-B7ED-4D89-9F17-0F8C625579B4}"/>
    <cellStyle name="Normal 13 2 2 4 3 2 2" xfId="45099" xr:uid="{46B7EC1F-F31B-4865-A44A-D6B57671EBEE}"/>
    <cellStyle name="Normal 13 2 2 4 3 2 3" xfId="40994" xr:uid="{A5040EDE-85D2-42F0-865A-BB47D6DBBF79}"/>
    <cellStyle name="Normal 13 2 2 4 3 3" xfId="37913" xr:uid="{BB111824-7BE7-418E-80EE-0F49EF905CE4}"/>
    <cellStyle name="Normal 13 2 2 4 3 3 2" xfId="46125" xr:uid="{5414C048-43CA-4F71-9907-3F7C0F552DE3}"/>
    <cellStyle name="Normal 13 2 2 4 3 3 3" xfId="42020" xr:uid="{EB452BFA-6D44-4AB2-B38F-80CB15A95775}"/>
    <cellStyle name="Normal 13 2 2 4 3 4" xfId="35860" xr:uid="{7ABC4066-D1DC-4DE2-AB6E-ACB3FFC00167}"/>
    <cellStyle name="Normal 13 2 2 4 3 4 2" xfId="44072" xr:uid="{481C6729-D493-445C-8C7B-C30B491DFEDD}"/>
    <cellStyle name="Normal 13 2 2 4 3 4 3" xfId="39967" xr:uid="{20A13E6E-3CDE-4D8F-9D7D-AFD7A274DB3C}"/>
    <cellStyle name="Normal 13 2 2 4 3 5" xfId="43046" xr:uid="{B3B27EA8-E8B9-4BEC-AD26-12B0170DABD3}"/>
    <cellStyle name="Normal 13 2 2 4 3 6" xfId="38941" xr:uid="{F9E20E74-B956-47D2-B782-092D39B8ED29}"/>
    <cellStyle name="Normal 13 2 2 4 4" xfId="36406" xr:uid="{7A7C0637-E6C4-4DB4-93B5-61EDAD170BB6}"/>
    <cellStyle name="Normal 13 2 2 4 4 2" xfId="44618" xr:uid="{257299B7-2212-4FB6-9C00-C039009AD891}"/>
    <cellStyle name="Normal 13 2 2 4 4 3" xfId="40513" xr:uid="{1DDBBD68-2DFF-424B-AA9D-CF11A2EA16F4}"/>
    <cellStyle name="Normal 13 2 2 4 5" xfId="37432" xr:uid="{9A274CB8-D4EE-4D31-8707-4D7DA0448C85}"/>
    <cellStyle name="Normal 13 2 2 4 5 2" xfId="45644" xr:uid="{78562CEA-05BF-4817-9E0C-B58FBA7BFEDA}"/>
    <cellStyle name="Normal 13 2 2 4 5 3" xfId="41539" xr:uid="{A0F70CC6-06BD-45B8-A8BB-1FD4C5404432}"/>
    <cellStyle name="Normal 13 2 2 4 6" xfId="35379" xr:uid="{51B376BE-CB31-4CE0-B668-9F38C83F0BF0}"/>
    <cellStyle name="Normal 13 2 2 4 6 2" xfId="43591" xr:uid="{2F8EB543-FA18-4ACE-9C62-C0C652B40180}"/>
    <cellStyle name="Normal 13 2 2 4 6 3" xfId="39486" xr:uid="{7E562BD5-96E3-4BF4-BC2B-773B69170C1F}"/>
    <cellStyle name="Normal 13 2 2 4 7" xfId="42565" xr:uid="{33054539-CE51-43A0-BF35-F271EE233CF3}"/>
    <cellStyle name="Normal 13 2 2 4 8" xfId="38460" xr:uid="{1B84EF35-C5F6-4FBE-93C4-ADA8A79C4A7F}"/>
    <cellStyle name="Normal 13 2 2 5" xfId="34390" xr:uid="{56DEBE79-E725-47C5-B9AE-2562437140B5}"/>
    <cellStyle name="Normal 13 2 2 5 2" xfId="34633" xr:uid="{D3A4D22D-A583-4918-8005-C467079754B4}"/>
    <cellStyle name="Normal 13 2 2 5 2 2" xfId="35116" xr:uid="{6F00D608-24F0-47C9-B9DA-E1BF40D94D10}"/>
    <cellStyle name="Normal 13 2 2 5 2 2 2" xfId="37170" xr:uid="{65163175-292D-4513-A6E8-6B18AD7DB4B6}"/>
    <cellStyle name="Normal 13 2 2 5 2 2 2 2" xfId="45382" xr:uid="{32B075F8-42CF-40E6-811E-AAFB48184BAA}"/>
    <cellStyle name="Normal 13 2 2 5 2 2 2 3" xfId="41277" xr:uid="{CCA1FF84-AD52-4EBB-A1ED-D02FAE50C229}"/>
    <cellStyle name="Normal 13 2 2 5 2 2 3" xfId="38196" xr:uid="{3A4857D5-97D6-49C0-9135-D99E7809452B}"/>
    <cellStyle name="Normal 13 2 2 5 2 2 3 2" xfId="46408" xr:uid="{7E83E291-6CF7-4BFD-8F6F-2A522C91BF9C}"/>
    <cellStyle name="Normal 13 2 2 5 2 2 3 3" xfId="42303" xr:uid="{0430915D-26BE-4E9F-B87D-BF064C1EEA78}"/>
    <cellStyle name="Normal 13 2 2 5 2 2 4" xfId="36143" xr:uid="{8533C6D0-BACE-4284-835F-5BEFB9D88D14}"/>
    <cellStyle name="Normal 13 2 2 5 2 2 4 2" xfId="44355" xr:uid="{8F25145F-C4CE-4EE7-AAB0-EBD187C66E01}"/>
    <cellStyle name="Normal 13 2 2 5 2 2 4 3" xfId="40250" xr:uid="{997A265E-1864-4188-9C52-2D742C59E072}"/>
    <cellStyle name="Normal 13 2 2 5 2 2 5" xfId="43329" xr:uid="{AC7C5464-813A-4226-AF76-110CB7241ED5}"/>
    <cellStyle name="Normal 13 2 2 5 2 2 6" xfId="39224" xr:uid="{C2472733-4C77-429E-97A3-FA4CFF649EA9}"/>
    <cellStyle name="Normal 13 2 2 5 2 3" xfId="36689" xr:uid="{FBDD496D-EABE-451E-926D-1425A7C79EDE}"/>
    <cellStyle name="Normal 13 2 2 5 2 3 2" xfId="44901" xr:uid="{E5F73947-B1A2-4BC1-9ABC-02E7D4B3222A}"/>
    <cellStyle name="Normal 13 2 2 5 2 3 3" xfId="40796" xr:uid="{AE778E9C-D092-4EFA-9BF7-F25CEE2D4F28}"/>
    <cellStyle name="Normal 13 2 2 5 2 4" xfId="37715" xr:uid="{607D9A49-F8EB-4A67-BB01-40176F0F5DDF}"/>
    <cellStyle name="Normal 13 2 2 5 2 4 2" xfId="45927" xr:uid="{008784CF-B288-4403-AF27-4AC00BBEF206}"/>
    <cellStyle name="Normal 13 2 2 5 2 4 3" xfId="41822" xr:uid="{E38A43CE-67D8-43C4-921F-789B91263066}"/>
    <cellStyle name="Normal 13 2 2 5 2 5" xfId="35662" xr:uid="{96E34B77-31F1-476B-9D2B-9D0848DBDA13}"/>
    <cellStyle name="Normal 13 2 2 5 2 5 2" xfId="43874" xr:uid="{DD9FCF2F-9785-4306-8CEA-D9D4552993CC}"/>
    <cellStyle name="Normal 13 2 2 5 2 5 3" xfId="39769" xr:uid="{6A29A947-8E6F-48DF-9121-5282DA2E2469}"/>
    <cellStyle name="Normal 13 2 2 5 2 6" xfId="42848" xr:uid="{42D8FB99-442F-44E7-A628-F3B6FC2B9F5C}"/>
    <cellStyle name="Normal 13 2 2 5 2 7" xfId="38743" xr:uid="{AFBE3E6E-CB6A-4C25-AEB9-1B35F4A32810}"/>
    <cellStyle name="Normal 13 2 2 5 3" xfId="34874" xr:uid="{A129FB86-A8AE-473D-8649-633753042A72}"/>
    <cellStyle name="Normal 13 2 2 5 3 2" xfId="36928" xr:uid="{CBD6735D-FD86-4941-AC83-29FBCC1AB970}"/>
    <cellStyle name="Normal 13 2 2 5 3 2 2" xfId="45140" xr:uid="{C135A8BC-9308-41FE-882F-00D7F2090363}"/>
    <cellStyle name="Normal 13 2 2 5 3 2 3" xfId="41035" xr:uid="{F392DA1B-34E0-4990-8F14-8D6B31F6FF3A}"/>
    <cellStyle name="Normal 13 2 2 5 3 3" xfId="37954" xr:uid="{D8AE6FBB-37B8-44D2-947D-D21554C79729}"/>
    <cellStyle name="Normal 13 2 2 5 3 3 2" xfId="46166" xr:uid="{8D530DD0-C113-4B5D-B290-E2BEABA617E8}"/>
    <cellStyle name="Normal 13 2 2 5 3 3 3" xfId="42061" xr:uid="{84F574BD-B548-4FF7-BA95-5148FE3D18A1}"/>
    <cellStyle name="Normal 13 2 2 5 3 4" xfId="35901" xr:uid="{3901A9C2-97BC-4E42-9ED7-7E582F3350AF}"/>
    <cellStyle name="Normal 13 2 2 5 3 4 2" xfId="44113" xr:uid="{FF09174D-CE0D-4B39-84DD-3EADF3CF45D3}"/>
    <cellStyle name="Normal 13 2 2 5 3 4 3" xfId="40008" xr:uid="{34E87B94-11AA-4F4C-8352-B44751BCC22D}"/>
    <cellStyle name="Normal 13 2 2 5 3 5" xfId="43087" xr:uid="{C7E68B4C-1205-4D36-8E70-4E4C835F0800}"/>
    <cellStyle name="Normal 13 2 2 5 3 6" xfId="38982" xr:uid="{4371F6FE-DC0B-48E5-812F-9008258DEAEB}"/>
    <cellStyle name="Normal 13 2 2 5 4" xfId="36447" xr:uid="{CB77FD9F-0CAC-4C78-B6A1-7B24BFBE9A11}"/>
    <cellStyle name="Normal 13 2 2 5 4 2" xfId="44659" xr:uid="{71D2980B-3658-4BE0-802C-C118C312D2F1}"/>
    <cellStyle name="Normal 13 2 2 5 4 3" xfId="40554" xr:uid="{570582F3-CC64-4321-BB51-00120A3676DE}"/>
    <cellStyle name="Normal 13 2 2 5 5" xfId="37473" xr:uid="{D2A4E167-9C80-45AF-9511-43AFA53C0B42}"/>
    <cellStyle name="Normal 13 2 2 5 5 2" xfId="45685" xr:uid="{2D97547D-D455-4DDD-9E3C-608A4A5DA6AA}"/>
    <cellStyle name="Normal 13 2 2 5 5 3" xfId="41580" xr:uid="{FD3F6455-DED1-4B23-B521-82805B3A8A88}"/>
    <cellStyle name="Normal 13 2 2 5 6" xfId="35420" xr:uid="{0EEAFB20-7301-4E0A-906F-A6D5E7AEC68C}"/>
    <cellStyle name="Normal 13 2 2 5 6 2" xfId="43632" xr:uid="{FECE0703-A127-4F34-B8FE-FA28F13DED88}"/>
    <cellStyle name="Normal 13 2 2 5 6 3" xfId="39527" xr:uid="{8841572C-E75E-4CC2-86F5-4AF7748C404C}"/>
    <cellStyle name="Normal 13 2 2 5 7" xfId="42606" xr:uid="{D0D06740-C58C-41E7-ADEE-917E0EABF3A7}"/>
    <cellStyle name="Normal 13 2 2 5 8" xfId="38501" xr:uid="{B1829141-0A54-4844-AE4F-118AA9A7B861}"/>
    <cellStyle name="Normal 13 2 2 6" xfId="34248" xr:uid="{221F4512-A83B-4DE5-A153-FE21BDC217B5}"/>
    <cellStyle name="Normal 13 2 2 6 2" xfId="34494" xr:uid="{92A2DB92-B73D-475F-B4E9-899794309597}"/>
    <cellStyle name="Normal 13 2 2 6 2 2" xfId="34977" xr:uid="{AB1372E1-6D7C-4EC5-A36D-DBD9039F35B0}"/>
    <cellStyle name="Normal 13 2 2 6 2 2 2" xfId="37031" xr:uid="{BDAC5C1F-FF4E-48E1-82BB-86512D35B031}"/>
    <cellStyle name="Normal 13 2 2 6 2 2 2 2" xfId="45243" xr:uid="{03858409-589D-4F2B-9D6C-0D8FEC5E6D81}"/>
    <cellStyle name="Normal 13 2 2 6 2 2 2 3" xfId="41138" xr:uid="{9BCC35E1-BC84-434C-89F4-D1303C886B55}"/>
    <cellStyle name="Normal 13 2 2 6 2 2 3" xfId="38057" xr:uid="{B9B4C2C4-B093-4049-8A89-BFAE68D192BB}"/>
    <cellStyle name="Normal 13 2 2 6 2 2 3 2" xfId="46269" xr:uid="{704B43E2-ECC8-45A0-B966-A006703F158F}"/>
    <cellStyle name="Normal 13 2 2 6 2 2 3 3" xfId="42164" xr:uid="{D2083F69-C8D1-40A3-B8CA-B67AD0D11736}"/>
    <cellStyle name="Normal 13 2 2 6 2 2 4" xfId="36004" xr:uid="{163EFDFF-34C9-4FE3-96A1-95B5F4BDF0D7}"/>
    <cellStyle name="Normal 13 2 2 6 2 2 4 2" xfId="44216" xr:uid="{3E179ADD-B03E-421E-BAC6-397205F89BCC}"/>
    <cellStyle name="Normal 13 2 2 6 2 2 4 3" xfId="40111" xr:uid="{5A5BAD15-D559-4769-B0A1-9646210A2066}"/>
    <cellStyle name="Normal 13 2 2 6 2 2 5" xfId="43190" xr:uid="{ADC1E2F8-707A-42D1-927A-2A0FCDA5D9FD}"/>
    <cellStyle name="Normal 13 2 2 6 2 2 6" xfId="39085" xr:uid="{A05B47D2-518F-4178-B8AF-F29BAAE435CB}"/>
    <cellStyle name="Normal 13 2 2 6 2 3" xfId="36550" xr:uid="{F52146A7-475C-450F-AA55-B362F8CB4D13}"/>
    <cellStyle name="Normal 13 2 2 6 2 3 2" xfId="44762" xr:uid="{241C4530-0AEF-4868-8EF7-ABDD314C01BF}"/>
    <cellStyle name="Normal 13 2 2 6 2 3 3" xfId="40657" xr:uid="{CDE34D6B-5D22-49C7-B948-8A38BDCF0F4A}"/>
    <cellStyle name="Normal 13 2 2 6 2 4" xfId="37576" xr:uid="{10F4E57E-5C85-4A2E-A424-61E946242CBF}"/>
    <cellStyle name="Normal 13 2 2 6 2 4 2" xfId="45788" xr:uid="{443D6613-D02D-4462-9B57-B11CE8CE96C7}"/>
    <cellStyle name="Normal 13 2 2 6 2 4 3" xfId="41683" xr:uid="{CFBB1FA6-9033-4875-9207-7D8E03FECE6E}"/>
    <cellStyle name="Normal 13 2 2 6 2 5" xfId="35523" xr:uid="{B6AF33F3-156A-4AB7-87D2-08C2DA94B369}"/>
    <cellStyle name="Normal 13 2 2 6 2 5 2" xfId="43735" xr:uid="{FD99722E-BEDF-4596-B582-676626289CE6}"/>
    <cellStyle name="Normal 13 2 2 6 2 5 3" xfId="39630" xr:uid="{AA749645-0A3C-4B5A-82D7-261C85E017C5}"/>
    <cellStyle name="Normal 13 2 2 6 2 6" xfId="42709" xr:uid="{F801F6F0-FDED-4B70-9312-BBC28977B8A3}"/>
    <cellStyle name="Normal 13 2 2 6 2 7" xfId="38604" xr:uid="{CD1D86B5-734F-4949-B2C8-95693CFD2F46}"/>
    <cellStyle name="Normal 13 2 2 6 3" xfId="34734" xr:uid="{35C12836-2B46-467E-89FF-720CBF81A3EE}"/>
    <cellStyle name="Normal 13 2 2 6 3 2" xfId="36788" xr:uid="{F32FBE3B-5961-4CDC-9F43-2B994160D89E}"/>
    <cellStyle name="Normal 13 2 2 6 3 2 2" xfId="45000" xr:uid="{29B35A07-5081-4646-9DAC-110C5D9E3901}"/>
    <cellStyle name="Normal 13 2 2 6 3 2 3" xfId="40895" xr:uid="{5705AD7D-91AD-4A10-9701-4E25AFCB3379}"/>
    <cellStyle name="Normal 13 2 2 6 3 3" xfId="37814" xr:uid="{361E23E9-84C3-4F2B-9BD7-FE2558DBE979}"/>
    <cellStyle name="Normal 13 2 2 6 3 3 2" xfId="46026" xr:uid="{2CB56A08-87EE-4D69-922D-46DF4D7858D6}"/>
    <cellStyle name="Normal 13 2 2 6 3 3 3" xfId="41921" xr:uid="{74397237-E781-4121-9B40-F2AD06FF38F9}"/>
    <cellStyle name="Normal 13 2 2 6 3 4" xfId="35761" xr:uid="{F0E0A24D-44BA-4A31-A90F-7133612E47D7}"/>
    <cellStyle name="Normal 13 2 2 6 3 4 2" xfId="43973" xr:uid="{073624DA-FDAE-4278-9DCB-106AE9E44BE4}"/>
    <cellStyle name="Normal 13 2 2 6 3 4 3" xfId="39868" xr:uid="{7EE7C56A-AF7D-4DE9-BF1D-8C9FEEF375B9}"/>
    <cellStyle name="Normal 13 2 2 6 3 5" xfId="42947" xr:uid="{DE2A0268-9CCB-4807-B7E3-3B7B64D45CC8}"/>
    <cellStyle name="Normal 13 2 2 6 3 6" xfId="38842" xr:uid="{F6F89341-5929-4436-B478-9F15B6723FF1}"/>
    <cellStyle name="Normal 13 2 2 6 4" xfId="36307" xr:uid="{8F72F6CC-8FBD-4033-A054-16CE454C9A1D}"/>
    <cellStyle name="Normal 13 2 2 6 4 2" xfId="44519" xr:uid="{C2DF67CD-9B99-4FBE-A8E7-3DDA9C4E7580}"/>
    <cellStyle name="Normal 13 2 2 6 4 3" xfId="40414" xr:uid="{CFA0E81D-B323-4D8B-8A2E-86B6E5AD15B1}"/>
    <cellStyle name="Normal 13 2 2 6 5" xfId="37333" xr:uid="{30A83290-340E-4379-9BDE-E617B3B30428}"/>
    <cellStyle name="Normal 13 2 2 6 5 2" xfId="45545" xr:uid="{8C01A674-DBA7-4FB2-AEB4-CE6EC3D3A12B}"/>
    <cellStyle name="Normal 13 2 2 6 5 3" xfId="41440" xr:uid="{6C857AF2-1E86-4DD8-9766-DEE1ABF08918}"/>
    <cellStyle name="Normal 13 2 2 6 6" xfId="35280" xr:uid="{77C28B93-E36C-4E5E-ABAD-0B3B9C8F0FE0}"/>
    <cellStyle name="Normal 13 2 2 6 6 2" xfId="43492" xr:uid="{EACD21CF-91DD-4C5F-913C-B45D457E38EF}"/>
    <cellStyle name="Normal 13 2 2 6 6 3" xfId="39387" xr:uid="{A7725269-0909-4A39-9E9C-07546A252171}"/>
    <cellStyle name="Normal 13 2 2 6 7" xfId="42466" xr:uid="{DCCB7BCC-502B-4477-B5BD-22AAE4BB8DA3}"/>
    <cellStyle name="Normal 13 2 2 6 8" xfId="38361" xr:uid="{12A3F1E9-3367-403B-AFEB-BDFF7EF9EA3F}"/>
    <cellStyle name="Normal 13 2 2 7" xfId="34438" xr:uid="{FE9C8E16-3E9D-4787-BA42-824BBCFFA95C}"/>
    <cellStyle name="Normal 13 2 2 7 2" xfId="34921" xr:uid="{46220290-A37A-48DC-A176-522CFA08D636}"/>
    <cellStyle name="Normal 13 2 2 7 2 2" xfId="36975" xr:uid="{8A6E54B3-B083-4E61-BF65-13546479394B}"/>
    <cellStyle name="Normal 13 2 2 7 2 2 2" xfId="45187" xr:uid="{FE9D909B-4858-4DC9-BFBA-359884176D86}"/>
    <cellStyle name="Normal 13 2 2 7 2 2 3" xfId="41082" xr:uid="{00B2B952-F885-4330-8B11-DF88F00F63D8}"/>
    <cellStyle name="Normal 13 2 2 7 2 3" xfId="38001" xr:uid="{8B295D4C-F30D-4553-9E9B-8DD191E1A120}"/>
    <cellStyle name="Normal 13 2 2 7 2 3 2" xfId="46213" xr:uid="{E15F0585-A1E3-473B-9AEC-4092931DF174}"/>
    <cellStyle name="Normal 13 2 2 7 2 3 3" xfId="42108" xr:uid="{1300A7D7-6530-4DF0-A544-9E549BB436C2}"/>
    <cellStyle name="Normal 13 2 2 7 2 4" xfId="35948" xr:uid="{4D29B1E1-739F-45A7-BDAC-7DA555B32EC7}"/>
    <cellStyle name="Normal 13 2 2 7 2 4 2" xfId="44160" xr:uid="{052BC436-CE24-4606-98F3-95F19AE2D973}"/>
    <cellStyle name="Normal 13 2 2 7 2 4 3" xfId="40055" xr:uid="{8A949048-C8B5-4DEB-A8ED-563C8AC9C3B4}"/>
    <cellStyle name="Normal 13 2 2 7 2 5" xfId="43134" xr:uid="{9E92C5AC-9CF7-457B-89EE-F4D23BB22AC6}"/>
    <cellStyle name="Normal 13 2 2 7 2 6" xfId="39029" xr:uid="{109C91DD-E275-4CC3-9B5F-F2653EB9BEB6}"/>
    <cellStyle name="Normal 13 2 2 7 3" xfId="36494" xr:uid="{F0B86786-D6BE-45F3-9BC7-50DDF77A0795}"/>
    <cellStyle name="Normal 13 2 2 7 3 2" xfId="44706" xr:uid="{79A0319D-1632-4801-8E94-7018A5C07241}"/>
    <cellStyle name="Normal 13 2 2 7 3 3" xfId="40601" xr:uid="{9D357523-F597-4EDA-AFE8-4806B0AEACBD}"/>
    <cellStyle name="Normal 13 2 2 7 4" xfId="37520" xr:uid="{25EE89AE-E91B-4968-B075-54C888F106AB}"/>
    <cellStyle name="Normal 13 2 2 7 4 2" xfId="45732" xr:uid="{3408093E-FA28-4311-8C3E-AA0F4CBEC76F}"/>
    <cellStyle name="Normal 13 2 2 7 4 3" xfId="41627" xr:uid="{94A6809F-046B-4C8E-AF3F-90C25A24EBA9}"/>
    <cellStyle name="Normal 13 2 2 7 5" xfId="35467" xr:uid="{823D9874-2B1C-4AA7-8FFE-672B6C555C10}"/>
    <cellStyle name="Normal 13 2 2 7 5 2" xfId="43679" xr:uid="{AF86D7E0-7480-411F-B623-C3D59BCF7875}"/>
    <cellStyle name="Normal 13 2 2 7 5 3" xfId="39574" xr:uid="{D99C70BB-7E0B-456F-B811-378EE1052FB7}"/>
    <cellStyle name="Normal 13 2 2 7 6" xfId="42653" xr:uid="{D70529AD-A5A1-468A-99EA-575493F739D1}"/>
    <cellStyle name="Normal 13 2 2 7 7" xfId="38548" xr:uid="{F76EFF58-046C-47F3-A9BA-0BABE450E891}"/>
    <cellStyle name="Normal 13 2 2 8" xfId="34190" xr:uid="{56DC5BA8-20BA-4A1A-8EC4-3D137C7DE0A3}"/>
    <cellStyle name="Normal 13 2 2 8 2" xfId="36249" xr:uid="{548695D9-68DE-4354-9BB9-4E94C601D881}"/>
    <cellStyle name="Normal 13 2 2 8 2 2" xfId="44461" xr:uid="{DBCD83F6-3922-4990-8B37-02F9B5C75E83}"/>
    <cellStyle name="Normal 13 2 2 8 2 3" xfId="40356" xr:uid="{2D06ADE2-BB35-4BA1-80A2-80B3F4B4F6B8}"/>
    <cellStyle name="Normal 13 2 2 8 3" xfId="37275" xr:uid="{CDF460D2-3772-4A47-ABA3-6015B48A7A49}"/>
    <cellStyle name="Normal 13 2 2 8 3 2" xfId="45487" xr:uid="{8F667B58-3EDE-49B0-9BBC-F2EC73D77AFF}"/>
    <cellStyle name="Normal 13 2 2 8 3 3" xfId="41382" xr:uid="{4E0D9915-F97B-4B14-9581-4CE024FD8EFF}"/>
    <cellStyle name="Normal 13 2 2 8 4" xfId="35222" xr:uid="{A59FB9F6-97ED-4E91-9836-F20448E13BA7}"/>
    <cellStyle name="Normal 13 2 2 8 4 2" xfId="43434" xr:uid="{0A6BBC91-7F8F-4CF5-8A2A-DC4DEEE27E37}"/>
    <cellStyle name="Normal 13 2 2 8 4 3" xfId="39329" xr:uid="{D5DCB836-23D7-4BD9-AB56-7CE8F31454B9}"/>
    <cellStyle name="Normal 13 2 2 8 5" xfId="42408" xr:uid="{43306CD9-6377-4332-9DEB-71EEFE667ABA}"/>
    <cellStyle name="Normal 13 2 2 8 6" xfId="38303" xr:uid="{3134AB79-6DE3-4926-96FF-F0B105D420EA}"/>
    <cellStyle name="Normal 13 2 2 9" xfId="34676" xr:uid="{E80C22F4-D0FA-46BD-BCFE-A6EAE70C92E6}"/>
    <cellStyle name="Normal 13 2 2 9 2" xfId="36730" xr:uid="{8B727C33-771C-425A-99DB-1F8B61F72C8F}"/>
    <cellStyle name="Normal 13 2 2 9 2 2" xfId="44942" xr:uid="{41DCCE32-F070-4C51-A947-A083633A6214}"/>
    <cellStyle name="Normal 13 2 2 9 2 3" xfId="40837" xr:uid="{AF23662E-70F9-4BCA-9EA7-D62BF7AF7AC3}"/>
    <cellStyle name="Normal 13 2 2 9 3" xfId="37756" xr:uid="{0143E6EA-E148-478E-BB1E-3877B7CE3127}"/>
    <cellStyle name="Normal 13 2 2 9 3 2" xfId="45968" xr:uid="{6025FBE5-2A9C-4A05-96B5-C4429D70D1B8}"/>
    <cellStyle name="Normal 13 2 2 9 3 3" xfId="41863" xr:uid="{43387AF3-A464-4AD1-8606-C6AA78AC3806}"/>
    <cellStyle name="Normal 13 2 2 9 4" xfId="35703" xr:uid="{4A72BFC1-9DCA-4E44-A521-AFECE5FDCF6E}"/>
    <cellStyle name="Normal 13 2 2 9 4 2" xfId="43915" xr:uid="{5EA71B6E-7BD5-4785-A021-B76CD8AD354E}"/>
    <cellStyle name="Normal 13 2 2 9 4 3" xfId="39810" xr:uid="{A6102D56-F5F6-4DCD-8E9B-8CA08FDD41BE}"/>
    <cellStyle name="Normal 13 2 2 9 5" xfId="42889" xr:uid="{0344257C-96B6-4E0B-ABCA-6A4E622D42F5}"/>
    <cellStyle name="Normal 13 2 2 9 6" xfId="38784" xr:uid="{1C7762AE-26E0-46D6-A1D7-C3326C88AE36}"/>
    <cellStyle name="Normal 13 2 3" xfId="34160" xr:uid="{E7AF3FDC-1F83-4475-8D81-D8AA4544E109}"/>
    <cellStyle name="Normal 13 2 3 10" xfId="37246" xr:uid="{D972C129-E87C-4896-9AC1-9190D8A63788}"/>
    <cellStyle name="Normal 13 2 3 10 2" xfId="45458" xr:uid="{E05DD9DF-18CC-4CFE-A9FE-5A78159DB805}"/>
    <cellStyle name="Normal 13 2 3 10 3" xfId="41353" xr:uid="{B1B60E54-6976-4631-B479-1F83A3C92A89}"/>
    <cellStyle name="Normal 13 2 3 11" xfId="35193" xr:uid="{71AE7CD1-6D01-4D6B-A124-351ADD770D85}"/>
    <cellStyle name="Normal 13 2 3 11 2" xfId="43405" xr:uid="{A69C9086-518D-43DE-BC39-B6D9640A0B60}"/>
    <cellStyle name="Normal 13 2 3 11 3" xfId="39300" xr:uid="{F1F498C6-3E68-49AE-9419-14CE2FD7B61B}"/>
    <cellStyle name="Normal 13 2 3 12" xfId="42379" xr:uid="{98333D3F-2E23-40F0-9239-A4128BC44169}"/>
    <cellStyle name="Normal 13 2 3 13" xfId="38274" xr:uid="{47A60843-69A4-4F74-81D0-036EE1A4E7AD}"/>
    <cellStyle name="Normal 13 2 3 2" xfId="34334" xr:uid="{C0F5F345-E269-4EF3-90EF-10D543B0A382}"/>
    <cellStyle name="Normal 13 2 3 2 2" xfId="34579" xr:uid="{D904D81C-2CB5-4C67-87A6-FE2A32D921A2}"/>
    <cellStyle name="Normal 13 2 3 2 2 2" xfId="35062" xr:uid="{5B01176D-71E8-4A98-A522-C12D2BA7639C}"/>
    <cellStyle name="Normal 13 2 3 2 2 2 2" xfId="37116" xr:uid="{2FC94911-067E-4BDD-BA72-4C2AAEEC6660}"/>
    <cellStyle name="Normal 13 2 3 2 2 2 2 2" xfId="45328" xr:uid="{5A03B18D-27C7-4C1C-8DFF-6B691EB65613}"/>
    <cellStyle name="Normal 13 2 3 2 2 2 2 3" xfId="41223" xr:uid="{02838F35-0DE0-40E3-9C6B-2C607AF432D9}"/>
    <cellStyle name="Normal 13 2 3 2 2 2 3" xfId="38142" xr:uid="{808630B2-E2AA-4805-AAFA-DCA2631272FB}"/>
    <cellStyle name="Normal 13 2 3 2 2 2 3 2" xfId="46354" xr:uid="{E0DEAB7B-952D-4A77-B154-B7E80013D23A}"/>
    <cellStyle name="Normal 13 2 3 2 2 2 3 3" xfId="42249" xr:uid="{EACAEB93-D55A-4E07-944C-2610183A783F}"/>
    <cellStyle name="Normal 13 2 3 2 2 2 4" xfId="36089" xr:uid="{836307B3-2DF5-446F-AB12-B0AA3AE6FA84}"/>
    <cellStyle name="Normal 13 2 3 2 2 2 4 2" xfId="44301" xr:uid="{4FEAB02B-932F-4DAC-A30F-73E6B54BC1AB}"/>
    <cellStyle name="Normal 13 2 3 2 2 2 4 3" xfId="40196" xr:uid="{B11D305E-B446-48C6-A6C0-8ED5A549D076}"/>
    <cellStyle name="Normal 13 2 3 2 2 2 5" xfId="43275" xr:uid="{7AC58F53-F0CA-4CB8-BDE3-C096891C2AD0}"/>
    <cellStyle name="Normal 13 2 3 2 2 2 6" xfId="39170" xr:uid="{00FD5131-BD72-477A-80C9-0AB64E920363}"/>
    <cellStyle name="Normal 13 2 3 2 2 3" xfId="36635" xr:uid="{4FF7A261-0164-49BB-9B90-80FA5055E665}"/>
    <cellStyle name="Normal 13 2 3 2 2 3 2" xfId="44847" xr:uid="{582E20B7-F61C-48D2-83AF-718737CEFFE0}"/>
    <cellStyle name="Normal 13 2 3 2 2 3 3" xfId="40742" xr:uid="{E5AE2BD9-1BE8-4F8E-92A0-5E0797D66B57}"/>
    <cellStyle name="Normal 13 2 3 2 2 4" xfId="37661" xr:uid="{7AD60074-C778-4353-A8BB-81750D5336D0}"/>
    <cellStyle name="Normal 13 2 3 2 2 4 2" xfId="45873" xr:uid="{A254BC0B-4741-4BBD-ABB7-C746C9435411}"/>
    <cellStyle name="Normal 13 2 3 2 2 4 3" xfId="41768" xr:uid="{47BA96EF-FFAA-48C7-A3D5-B5E68791E9BA}"/>
    <cellStyle name="Normal 13 2 3 2 2 5" xfId="35608" xr:uid="{E8C2419B-1EB9-456A-BAD9-484BDADC699D}"/>
    <cellStyle name="Normal 13 2 3 2 2 5 2" xfId="43820" xr:uid="{A91DFB90-02EF-43F1-80CF-27693F389483}"/>
    <cellStyle name="Normal 13 2 3 2 2 5 3" xfId="39715" xr:uid="{A5BFD6AB-787B-46AB-B774-5347D08A9EAE}"/>
    <cellStyle name="Normal 13 2 3 2 2 6" xfId="42794" xr:uid="{F7C4A502-C683-4D68-A93D-02F565370AF2}"/>
    <cellStyle name="Normal 13 2 3 2 2 7" xfId="38689" xr:uid="{970DA034-09BA-4039-93F7-AC6804ACF798}"/>
    <cellStyle name="Normal 13 2 3 2 3" xfId="34820" xr:uid="{B78D1CBD-5BD4-49D8-B702-DA70FBF74C0C}"/>
    <cellStyle name="Normal 13 2 3 2 3 2" xfId="36874" xr:uid="{07FD874D-1F48-4F9B-8A9B-CD388DB2F188}"/>
    <cellStyle name="Normal 13 2 3 2 3 2 2" xfId="45086" xr:uid="{E7A15380-B992-4AAD-905E-D8C43944043A}"/>
    <cellStyle name="Normal 13 2 3 2 3 2 3" xfId="40981" xr:uid="{761949EF-72EF-45A1-A7AE-E29311222D56}"/>
    <cellStyle name="Normal 13 2 3 2 3 3" xfId="37900" xr:uid="{636C7AA0-7EF4-4DA3-BD60-95D0CDD83941}"/>
    <cellStyle name="Normal 13 2 3 2 3 3 2" xfId="46112" xr:uid="{B06C4018-0C44-4E4C-BF57-2194D3AF2957}"/>
    <cellStyle name="Normal 13 2 3 2 3 3 3" xfId="42007" xr:uid="{FE226876-7905-4569-BF72-A5B3A67B1ED2}"/>
    <cellStyle name="Normal 13 2 3 2 3 4" xfId="35847" xr:uid="{AE19E2DE-6FA8-4080-A70E-95C4DBBA3431}"/>
    <cellStyle name="Normal 13 2 3 2 3 4 2" xfId="44059" xr:uid="{C4A25C1A-9129-4266-B06E-6B02C3E4BC73}"/>
    <cellStyle name="Normal 13 2 3 2 3 4 3" xfId="39954" xr:uid="{D4EAB8AD-9233-41CE-9E9B-1B87CB55BC2F}"/>
    <cellStyle name="Normal 13 2 3 2 3 5" xfId="43033" xr:uid="{C83846C3-B5F7-440F-97F2-4A4175764B4C}"/>
    <cellStyle name="Normal 13 2 3 2 3 6" xfId="38928" xr:uid="{088B8C5B-6918-4FF9-A38F-D3DAA1BD3E88}"/>
    <cellStyle name="Normal 13 2 3 2 4" xfId="36393" xr:uid="{A8AA350A-6AD0-4F37-A631-437D3324CC03}"/>
    <cellStyle name="Normal 13 2 3 2 4 2" xfId="44605" xr:uid="{416F23F7-11F4-4765-84F6-68F6C8B32999}"/>
    <cellStyle name="Normal 13 2 3 2 4 3" xfId="40500" xr:uid="{B59BCED3-3BCA-4BDC-BACD-2012AD2FE39B}"/>
    <cellStyle name="Normal 13 2 3 2 5" xfId="37419" xr:uid="{FFE507CE-17AE-4701-9A89-0D98E428DBB5}"/>
    <cellStyle name="Normal 13 2 3 2 5 2" xfId="45631" xr:uid="{BCB74469-33D2-4117-A83C-D86AD4701570}"/>
    <cellStyle name="Normal 13 2 3 2 5 3" xfId="41526" xr:uid="{54A3CA5B-64B7-4EB8-AD08-692EF776F830}"/>
    <cellStyle name="Normal 13 2 3 2 6" xfId="35366" xr:uid="{FFFD0D60-06F8-409C-A718-CD1D75E2621F}"/>
    <cellStyle name="Normal 13 2 3 2 6 2" xfId="43578" xr:uid="{52A8E37E-C4DD-4D6D-BC71-002C6D72AFDE}"/>
    <cellStyle name="Normal 13 2 3 2 6 3" xfId="39473" xr:uid="{8FA0AB65-9331-435D-80FC-E2C534BDDB5F}"/>
    <cellStyle name="Normal 13 2 3 2 7" xfId="42552" xr:uid="{5D91D026-ECD9-4459-9636-674228CB0E51}"/>
    <cellStyle name="Normal 13 2 3 2 8" xfId="38447" xr:uid="{37396243-5557-46C0-8338-5F4B6B5B1998}"/>
    <cellStyle name="Normal 13 2 3 3" xfId="34377" xr:uid="{690DFDFD-2E53-4D8C-AA8F-7F894E02229F}"/>
    <cellStyle name="Normal 13 2 3 3 2" xfId="34620" xr:uid="{EFD1E2F2-7E76-4D78-958A-203668255E6A}"/>
    <cellStyle name="Normal 13 2 3 3 2 2" xfId="35103" xr:uid="{9A605D11-4E3C-4B81-BFD0-13FE494B9279}"/>
    <cellStyle name="Normal 13 2 3 3 2 2 2" xfId="37157" xr:uid="{7D718160-ADFA-4E38-AD1C-46E34101C416}"/>
    <cellStyle name="Normal 13 2 3 3 2 2 2 2" xfId="45369" xr:uid="{7385D7EA-2DE8-4236-BF24-1DCBBD112276}"/>
    <cellStyle name="Normal 13 2 3 3 2 2 2 3" xfId="41264" xr:uid="{69DC5342-5985-44F3-901C-658017FB1424}"/>
    <cellStyle name="Normal 13 2 3 3 2 2 3" xfId="38183" xr:uid="{6C481223-24A8-4F58-A736-4D20F62FC54B}"/>
    <cellStyle name="Normal 13 2 3 3 2 2 3 2" xfId="46395" xr:uid="{7F0BE81A-62DA-4939-BE8E-F6DB3767F0DF}"/>
    <cellStyle name="Normal 13 2 3 3 2 2 3 3" xfId="42290" xr:uid="{4659F340-FFD5-4488-B40E-69B32873AC08}"/>
    <cellStyle name="Normal 13 2 3 3 2 2 4" xfId="36130" xr:uid="{61E6F67F-6AFB-4EC3-8E36-5067140F078C}"/>
    <cellStyle name="Normal 13 2 3 3 2 2 4 2" xfId="44342" xr:uid="{08659A46-7712-4D23-B582-3D3F329A3A4F}"/>
    <cellStyle name="Normal 13 2 3 3 2 2 4 3" xfId="40237" xr:uid="{1EF8216F-0CAF-4B57-A855-EB645D11E0BA}"/>
    <cellStyle name="Normal 13 2 3 3 2 2 5" xfId="43316" xr:uid="{9526480B-CCBC-4DA3-8B2F-CB8B51A7F145}"/>
    <cellStyle name="Normal 13 2 3 3 2 2 6" xfId="39211" xr:uid="{585E133B-2A1D-48DC-BA97-26FB8F7D21EC}"/>
    <cellStyle name="Normal 13 2 3 3 2 3" xfId="36676" xr:uid="{165EFC1A-8AEB-4BFE-B5F3-D90A5F705A30}"/>
    <cellStyle name="Normal 13 2 3 3 2 3 2" xfId="44888" xr:uid="{C8769C23-188D-4C0B-8D78-83DF93DE6198}"/>
    <cellStyle name="Normal 13 2 3 3 2 3 3" xfId="40783" xr:uid="{20240304-C5DC-474E-BDCC-8DC029E6EF25}"/>
    <cellStyle name="Normal 13 2 3 3 2 4" xfId="37702" xr:uid="{8BFBB938-EFE1-4284-B49D-E77E8202FD71}"/>
    <cellStyle name="Normal 13 2 3 3 2 4 2" xfId="45914" xr:uid="{6E637F07-45EC-4BAF-AC79-8939AF12BEE9}"/>
    <cellStyle name="Normal 13 2 3 3 2 4 3" xfId="41809" xr:uid="{EF1EDBD1-07EC-408D-B3F3-76886DC3C899}"/>
    <cellStyle name="Normal 13 2 3 3 2 5" xfId="35649" xr:uid="{B7475708-4256-47D7-A066-541EFF1B0F31}"/>
    <cellStyle name="Normal 13 2 3 3 2 5 2" xfId="43861" xr:uid="{D16F926C-89DF-4B36-A528-23F7113E98F4}"/>
    <cellStyle name="Normal 13 2 3 3 2 5 3" xfId="39756" xr:uid="{4F735BE3-9876-4F42-BDA4-7D09BB0E542A}"/>
    <cellStyle name="Normal 13 2 3 3 2 6" xfId="42835" xr:uid="{220A13C7-37F1-4CC4-9E6B-D5B38308C9B3}"/>
    <cellStyle name="Normal 13 2 3 3 2 7" xfId="38730" xr:uid="{3FDD66DC-B0DD-4446-8950-68C0D803B3CA}"/>
    <cellStyle name="Normal 13 2 3 3 3" xfId="34861" xr:uid="{97C2519D-16CF-41EC-A2E8-F0E1A56F11EA}"/>
    <cellStyle name="Normal 13 2 3 3 3 2" xfId="36915" xr:uid="{4A60F7F3-D389-4E8F-A68E-1F64D7B790DC}"/>
    <cellStyle name="Normal 13 2 3 3 3 2 2" xfId="45127" xr:uid="{BDB267FC-88A6-468C-A7A4-0DEFA3AB830E}"/>
    <cellStyle name="Normal 13 2 3 3 3 2 3" xfId="41022" xr:uid="{7BF0B66B-09BE-43CE-B3FF-361E73595386}"/>
    <cellStyle name="Normal 13 2 3 3 3 3" xfId="37941" xr:uid="{BFA13BA6-310E-48D8-8B5A-489A391EB87A}"/>
    <cellStyle name="Normal 13 2 3 3 3 3 2" xfId="46153" xr:uid="{E6A087D3-DD9B-43E2-AFDC-A2DE37C91642}"/>
    <cellStyle name="Normal 13 2 3 3 3 3 3" xfId="42048" xr:uid="{D11EE495-C77A-41E8-960D-557910D4A173}"/>
    <cellStyle name="Normal 13 2 3 3 3 4" xfId="35888" xr:uid="{60BD8A68-2535-4EF4-8FEF-7435086E363B}"/>
    <cellStyle name="Normal 13 2 3 3 3 4 2" xfId="44100" xr:uid="{66130988-9163-4E86-92F8-37ECC0FE4EB2}"/>
    <cellStyle name="Normal 13 2 3 3 3 4 3" xfId="39995" xr:uid="{14243C0E-922F-4CC0-8245-9AF9B24C39E6}"/>
    <cellStyle name="Normal 13 2 3 3 3 5" xfId="43074" xr:uid="{C6F00938-D550-4C3E-B535-3F5AE406C346}"/>
    <cellStyle name="Normal 13 2 3 3 3 6" xfId="38969" xr:uid="{6CB5FF02-6B5E-4A43-84C2-613ABC7CB9CC}"/>
    <cellStyle name="Normal 13 2 3 3 4" xfId="36434" xr:uid="{2959B536-CC9B-4387-874A-7284A693AEF4}"/>
    <cellStyle name="Normal 13 2 3 3 4 2" xfId="44646" xr:uid="{15D168D0-298F-414B-B74E-3830E1261F8C}"/>
    <cellStyle name="Normal 13 2 3 3 4 3" xfId="40541" xr:uid="{CBCD25F6-B0F7-4A36-B786-3CDF446B766D}"/>
    <cellStyle name="Normal 13 2 3 3 5" xfId="37460" xr:uid="{F80D99B4-0C05-47D2-BABE-488F7C04FADF}"/>
    <cellStyle name="Normal 13 2 3 3 5 2" xfId="45672" xr:uid="{4EE68391-A5DD-478A-A37E-890C4E6BE556}"/>
    <cellStyle name="Normal 13 2 3 3 5 3" xfId="41567" xr:uid="{0C1641A7-1110-4514-8939-7F017A9F8DA7}"/>
    <cellStyle name="Normal 13 2 3 3 6" xfId="35407" xr:uid="{0F131654-4992-4FD9-8205-1F3FBBC19BC4}"/>
    <cellStyle name="Normal 13 2 3 3 6 2" xfId="43619" xr:uid="{7AEED813-C7D9-4878-83B1-C1243FA77185}"/>
    <cellStyle name="Normal 13 2 3 3 6 3" xfId="39514" xr:uid="{0864FAE5-A4CE-4AE3-AEFF-6A897FAFECE3}"/>
    <cellStyle name="Normal 13 2 3 3 7" xfId="42593" xr:uid="{90DE9AB3-8E80-4D29-B3C7-EED059B2BD4A}"/>
    <cellStyle name="Normal 13 2 3 3 8" xfId="38488" xr:uid="{7766B8AE-8B02-47B9-863B-5D58F2004332}"/>
    <cellStyle name="Normal 13 2 3 4" xfId="34418" xr:uid="{3C3683C0-0537-4A7C-9EFA-633BF485E8DF}"/>
    <cellStyle name="Normal 13 2 3 4 2" xfId="34661" xr:uid="{B53D0360-1755-43E3-BED2-83E1BFD4A349}"/>
    <cellStyle name="Normal 13 2 3 4 2 2" xfId="35144" xr:uid="{F90916FA-E2D1-444B-A713-43265405F141}"/>
    <cellStyle name="Normal 13 2 3 4 2 2 2" xfId="37198" xr:uid="{84DBD7FF-D541-438A-90E9-D858902517EB}"/>
    <cellStyle name="Normal 13 2 3 4 2 2 2 2" xfId="45410" xr:uid="{545F666E-43DE-46BA-B93B-2DB41DB25F5A}"/>
    <cellStyle name="Normal 13 2 3 4 2 2 2 3" xfId="41305" xr:uid="{2A158719-D074-496E-B4D3-321088EF4990}"/>
    <cellStyle name="Normal 13 2 3 4 2 2 3" xfId="38224" xr:uid="{AC028B31-C94F-491D-9EB7-A2AA149E3E8B}"/>
    <cellStyle name="Normal 13 2 3 4 2 2 3 2" xfId="46436" xr:uid="{3622481C-8922-456D-B812-4B6A64D340C3}"/>
    <cellStyle name="Normal 13 2 3 4 2 2 3 3" xfId="42331" xr:uid="{3B9328BC-2F5F-4A2F-9FE1-0602025C58AD}"/>
    <cellStyle name="Normal 13 2 3 4 2 2 4" xfId="36171" xr:uid="{A1A339D0-068C-4607-8F98-EADDE90F2C0E}"/>
    <cellStyle name="Normal 13 2 3 4 2 2 4 2" xfId="44383" xr:uid="{E0A5490B-3BAD-4657-98F9-BC9C3F6BA09C}"/>
    <cellStyle name="Normal 13 2 3 4 2 2 4 3" xfId="40278" xr:uid="{A614BD54-F8A3-4ACC-B5ED-8BC780A44992}"/>
    <cellStyle name="Normal 13 2 3 4 2 2 5" xfId="43357" xr:uid="{DA22CA95-DF51-487C-A57B-15D93695EDB9}"/>
    <cellStyle name="Normal 13 2 3 4 2 2 6" xfId="39252" xr:uid="{8CA84B58-68FE-49BC-AECE-265581E332ED}"/>
    <cellStyle name="Normal 13 2 3 4 2 3" xfId="36717" xr:uid="{2F13BC13-4B5A-4065-B613-16104652E32D}"/>
    <cellStyle name="Normal 13 2 3 4 2 3 2" xfId="44929" xr:uid="{DEA5C85D-B814-4C37-8EAA-82CE9EA49F6D}"/>
    <cellStyle name="Normal 13 2 3 4 2 3 3" xfId="40824" xr:uid="{AE222857-5F79-4AF3-B0F6-6E35BC7A7FEA}"/>
    <cellStyle name="Normal 13 2 3 4 2 4" xfId="37743" xr:uid="{03738D64-D128-422B-A4FF-9858D316F69F}"/>
    <cellStyle name="Normal 13 2 3 4 2 4 2" xfId="45955" xr:uid="{80F53E3E-6056-480D-A7A3-3889338D1A51}"/>
    <cellStyle name="Normal 13 2 3 4 2 4 3" xfId="41850" xr:uid="{3BC46CD6-889F-4D2F-8FE2-162E375E2AD9}"/>
    <cellStyle name="Normal 13 2 3 4 2 5" xfId="35690" xr:uid="{7B689BD8-DD20-45CD-A39A-1D8EE9153C46}"/>
    <cellStyle name="Normal 13 2 3 4 2 5 2" xfId="43902" xr:uid="{959FEAE8-2BFD-42A5-80EC-EAB52C11BFCA}"/>
    <cellStyle name="Normal 13 2 3 4 2 5 3" xfId="39797" xr:uid="{3A047B08-4924-4525-B024-9201994635C3}"/>
    <cellStyle name="Normal 13 2 3 4 2 6" xfId="42876" xr:uid="{8AFDC905-EE88-44DB-BA53-9748AE4F3245}"/>
    <cellStyle name="Normal 13 2 3 4 2 7" xfId="38771" xr:uid="{702F85E3-8762-4AA5-B94F-BA97A8909547}"/>
    <cellStyle name="Normal 13 2 3 4 3" xfId="34902" xr:uid="{04B68471-6FF7-4149-B190-E243EAEB521E}"/>
    <cellStyle name="Normal 13 2 3 4 3 2" xfId="36956" xr:uid="{56C9A238-1585-48A0-9F54-03D4DE4A48F1}"/>
    <cellStyle name="Normal 13 2 3 4 3 2 2" xfId="45168" xr:uid="{3E4093AB-0E00-4E30-AF41-5F74C5641429}"/>
    <cellStyle name="Normal 13 2 3 4 3 2 3" xfId="41063" xr:uid="{4AD5823B-B47B-4B68-B199-4C6B821B524A}"/>
    <cellStyle name="Normal 13 2 3 4 3 3" xfId="37982" xr:uid="{70728AD7-DCEB-469C-9E31-030EF4E0B35C}"/>
    <cellStyle name="Normal 13 2 3 4 3 3 2" xfId="46194" xr:uid="{8FCD6A8B-8710-4726-ACD8-0E29D9085FB4}"/>
    <cellStyle name="Normal 13 2 3 4 3 3 3" xfId="42089" xr:uid="{9055F6A2-428C-4CA7-8DFD-DB2BF7F75056}"/>
    <cellStyle name="Normal 13 2 3 4 3 4" xfId="35929" xr:uid="{553B5A22-CA1F-4463-B3CC-5288812FAE52}"/>
    <cellStyle name="Normal 13 2 3 4 3 4 2" xfId="44141" xr:uid="{9EAF693E-F214-4154-99A7-BB380B89AC48}"/>
    <cellStyle name="Normal 13 2 3 4 3 4 3" xfId="40036" xr:uid="{0E896867-8677-471D-A8DB-88C550E78D4F}"/>
    <cellStyle name="Normal 13 2 3 4 3 5" xfId="43115" xr:uid="{4AD1CD95-5C28-4BEF-982B-A1CB11A582BA}"/>
    <cellStyle name="Normal 13 2 3 4 3 6" xfId="39010" xr:uid="{5FA5A6E2-1AB3-4A20-AEB5-8705494106B1}"/>
    <cellStyle name="Normal 13 2 3 4 4" xfId="36475" xr:uid="{28A1AB66-026C-4483-BC7E-765F1E1E4131}"/>
    <cellStyle name="Normal 13 2 3 4 4 2" xfId="44687" xr:uid="{DB4D4B4B-B38F-4471-A974-520F5894229B}"/>
    <cellStyle name="Normal 13 2 3 4 4 3" xfId="40582" xr:uid="{40608F50-EAFF-465A-A36D-06C4511BBD8D}"/>
    <cellStyle name="Normal 13 2 3 4 5" xfId="37501" xr:uid="{3F823253-F37E-4BA9-BF11-FA179B33F858}"/>
    <cellStyle name="Normal 13 2 3 4 5 2" xfId="45713" xr:uid="{EF9881C9-16DC-40D6-ACDE-50083D7231C8}"/>
    <cellStyle name="Normal 13 2 3 4 5 3" xfId="41608" xr:uid="{3D225636-2A0D-4840-9498-31F24A1A223F}"/>
    <cellStyle name="Normal 13 2 3 4 6" xfId="35448" xr:uid="{0A101563-DF25-428A-8586-08F65ED55E15}"/>
    <cellStyle name="Normal 13 2 3 4 6 2" xfId="43660" xr:uid="{A4A55601-348B-4028-8FCA-AC479A25A02E}"/>
    <cellStyle name="Normal 13 2 3 4 6 3" xfId="39555" xr:uid="{E810EBDA-F0E1-440D-8F73-B7E9FFD2AB15}"/>
    <cellStyle name="Normal 13 2 3 4 7" xfId="42634" xr:uid="{0717C943-15C8-4363-BDB7-643C003BA00A}"/>
    <cellStyle name="Normal 13 2 3 4 8" xfId="38529" xr:uid="{7CAE7C3D-06B3-4545-A30A-AF63976C3808}"/>
    <cellStyle name="Normal 13 2 3 5" xfId="34276" xr:uid="{14B02E30-C17E-42F8-B182-65523193C59D}"/>
    <cellStyle name="Normal 13 2 3 5 2" xfId="34521" xr:uid="{C46649A0-B8E0-43D4-9C39-2355E7D72DC8}"/>
    <cellStyle name="Normal 13 2 3 5 2 2" xfId="35004" xr:uid="{7F61E0D4-0297-48AC-9736-672E046CFEF1}"/>
    <cellStyle name="Normal 13 2 3 5 2 2 2" xfId="37058" xr:uid="{BB91A6EE-1EE4-4741-B85E-42D428A045B2}"/>
    <cellStyle name="Normal 13 2 3 5 2 2 2 2" xfId="45270" xr:uid="{00458F95-ED5D-4383-A267-A613FD6EDA0F}"/>
    <cellStyle name="Normal 13 2 3 5 2 2 2 3" xfId="41165" xr:uid="{6C06F88C-96DB-490F-B885-B36EF0CB764C}"/>
    <cellStyle name="Normal 13 2 3 5 2 2 3" xfId="38084" xr:uid="{A6E5FFF5-5269-44F4-B39A-733B4E0C8F91}"/>
    <cellStyle name="Normal 13 2 3 5 2 2 3 2" xfId="46296" xr:uid="{5FA9637E-1917-4570-94B2-DBA7B2E88F94}"/>
    <cellStyle name="Normal 13 2 3 5 2 2 3 3" xfId="42191" xr:uid="{B182A1E8-16A0-46D2-9508-166CFBD1F06A}"/>
    <cellStyle name="Normal 13 2 3 5 2 2 4" xfId="36031" xr:uid="{A5020E8D-912D-459B-84E3-6C2169B09D1B}"/>
    <cellStyle name="Normal 13 2 3 5 2 2 4 2" xfId="44243" xr:uid="{32FFCC3E-BFA4-4BAE-89C3-0A0B966F4963}"/>
    <cellStyle name="Normal 13 2 3 5 2 2 4 3" xfId="40138" xr:uid="{D5B58623-7C6C-4CB6-82CF-9E45A66B52E7}"/>
    <cellStyle name="Normal 13 2 3 5 2 2 5" xfId="43217" xr:uid="{E970F2EA-21A7-4476-939F-C24971BF4CFD}"/>
    <cellStyle name="Normal 13 2 3 5 2 2 6" xfId="39112" xr:uid="{616B85AC-6A76-4740-A7DF-F556F42475BE}"/>
    <cellStyle name="Normal 13 2 3 5 2 3" xfId="36577" xr:uid="{5CBE68D0-142D-4D77-9732-F5426CE30E51}"/>
    <cellStyle name="Normal 13 2 3 5 2 3 2" xfId="44789" xr:uid="{AABB80B2-8552-4153-B4A3-5507C88462E9}"/>
    <cellStyle name="Normal 13 2 3 5 2 3 3" xfId="40684" xr:uid="{428AAD08-FF6E-49A4-9DA5-E83E453D8B3E}"/>
    <cellStyle name="Normal 13 2 3 5 2 4" xfId="37603" xr:uid="{915437FB-9902-42CD-A497-C07BA2392761}"/>
    <cellStyle name="Normal 13 2 3 5 2 4 2" xfId="45815" xr:uid="{03E79E95-0FA5-4B9B-A829-7B4767ED70FD}"/>
    <cellStyle name="Normal 13 2 3 5 2 4 3" xfId="41710" xr:uid="{FF585E56-6701-48EF-9FC2-C516B9C0F705}"/>
    <cellStyle name="Normal 13 2 3 5 2 5" xfId="35550" xr:uid="{10E1A397-C8F0-4BEA-AD76-A5DE7DC30FE8}"/>
    <cellStyle name="Normal 13 2 3 5 2 5 2" xfId="43762" xr:uid="{6EFDA60B-A9D4-4BAD-9479-8D6EB2261520}"/>
    <cellStyle name="Normal 13 2 3 5 2 5 3" xfId="39657" xr:uid="{1632F964-7161-4024-A5D2-F3D8E9E692E7}"/>
    <cellStyle name="Normal 13 2 3 5 2 6" xfId="42736" xr:uid="{BBD4423A-ABE5-4891-93DF-CBF4919860AD}"/>
    <cellStyle name="Normal 13 2 3 5 2 7" xfId="38631" xr:uid="{EE5BD258-F2A1-4E0E-A5A6-7D4983C66A82}"/>
    <cellStyle name="Normal 13 2 3 5 3" xfId="34762" xr:uid="{A5CD6EBC-679B-4C13-BE1C-B6F4E292989E}"/>
    <cellStyle name="Normal 13 2 3 5 3 2" xfId="36816" xr:uid="{9A5FF1A9-9922-46DB-BA34-D9677442DC80}"/>
    <cellStyle name="Normal 13 2 3 5 3 2 2" xfId="45028" xr:uid="{F4D78622-EB59-48B2-B36B-0A84E080E1DC}"/>
    <cellStyle name="Normal 13 2 3 5 3 2 3" xfId="40923" xr:uid="{2E9A6827-D777-4756-9EC2-132B807B1BAE}"/>
    <cellStyle name="Normal 13 2 3 5 3 3" xfId="37842" xr:uid="{96EC06F3-E0C1-4FDA-B070-DBC17E4F61A2}"/>
    <cellStyle name="Normal 13 2 3 5 3 3 2" xfId="46054" xr:uid="{D265D98B-D29E-4F83-A5D7-9BB43A76ED76}"/>
    <cellStyle name="Normal 13 2 3 5 3 3 3" xfId="41949" xr:uid="{865DF084-7B49-4E85-B141-3BBC9BE4BF13}"/>
    <cellStyle name="Normal 13 2 3 5 3 4" xfId="35789" xr:uid="{7EC4F79E-D42A-4D6B-8E84-44E9C4167766}"/>
    <cellStyle name="Normal 13 2 3 5 3 4 2" xfId="44001" xr:uid="{CD9FEBC2-DBB5-4304-9A2C-B85AC2749848}"/>
    <cellStyle name="Normal 13 2 3 5 3 4 3" xfId="39896" xr:uid="{974B8C10-B8F2-4A9A-A1C1-919ECC3BF96C}"/>
    <cellStyle name="Normal 13 2 3 5 3 5" xfId="42975" xr:uid="{37CA53D9-510E-4315-8F41-0F80A8EAC93F}"/>
    <cellStyle name="Normal 13 2 3 5 3 6" xfId="38870" xr:uid="{8D43A4C0-F24D-48AC-A278-517DD9408470}"/>
    <cellStyle name="Normal 13 2 3 5 4" xfId="36335" xr:uid="{3BF1A0CB-BDEE-42E6-AC58-6D25319FF801}"/>
    <cellStyle name="Normal 13 2 3 5 4 2" xfId="44547" xr:uid="{80FAF5CC-23E2-47EF-98AD-A6AD7F84C808}"/>
    <cellStyle name="Normal 13 2 3 5 4 3" xfId="40442" xr:uid="{7B3084A8-36CD-41F7-90ED-F801BFDEBC84}"/>
    <cellStyle name="Normal 13 2 3 5 5" xfId="37361" xr:uid="{DD3789AD-9B0E-4AE4-A285-D180B63C69FB}"/>
    <cellStyle name="Normal 13 2 3 5 5 2" xfId="45573" xr:uid="{5A5BD4F7-B1F5-449E-90F6-4CDAA9BE3A85}"/>
    <cellStyle name="Normal 13 2 3 5 5 3" xfId="41468" xr:uid="{FADAB0A4-2BC7-46AD-9B6F-EB432C5AD9ED}"/>
    <cellStyle name="Normal 13 2 3 5 6" xfId="35308" xr:uid="{1DEEF4D3-C3C3-47FF-A9FC-9DC32F3730AC}"/>
    <cellStyle name="Normal 13 2 3 5 6 2" xfId="43520" xr:uid="{00AA7061-E45C-4441-BEF5-4FC6819645E2}"/>
    <cellStyle name="Normal 13 2 3 5 6 3" xfId="39415" xr:uid="{C9F2AB07-D8CA-4E75-BE7F-897F8D14D500}"/>
    <cellStyle name="Normal 13 2 3 5 7" xfId="42494" xr:uid="{BA5614A2-F423-4771-BFEC-43430B6B88DF}"/>
    <cellStyle name="Normal 13 2 3 5 8" xfId="38389" xr:uid="{911BAA6F-0631-4454-835E-CB17354F30B6}"/>
    <cellStyle name="Normal 13 2 3 6" xfId="34464" xr:uid="{3E14AF31-E648-4805-9B66-8B534FE70C03}"/>
    <cellStyle name="Normal 13 2 3 6 2" xfId="34947" xr:uid="{2C01FCC9-3CB7-481D-9CD9-9BAF917AE2C0}"/>
    <cellStyle name="Normal 13 2 3 6 2 2" xfId="37001" xr:uid="{8C64BDA6-E17D-4E81-BDFB-D7E33C06C0ED}"/>
    <cellStyle name="Normal 13 2 3 6 2 2 2" xfId="45213" xr:uid="{22134558-FCBA-4E07-9578-2D68F91079F1}"/>
    <cellStyle name="Normal 13 2 3 6 2 2 3" xfId="41108" xr:uid="{F1F5C4E0-914A-45E6-900E-740F06FD3F3E}"/>
    <cellStyle name="Normal 13 2 3 6 2 3" xfId="38027" xr:uid="{1D63702A-09C9-4640-AC3E-CA0BF90F0061}"/>
    <cellStyle name="Normal 13 2 3 6 2 3 2" xfId="46239" xr:uid="{C3EF1871-3D47-4665-8A4B-0C74C9B5D18A}"/>
    <cellStyle name="Normal 13 2 3 6 2 3 3" xfId="42134" xr:uid="{FAF097F2-73DC-4C9F-85B4-8D3BC7A64B2B}"/>
    <cellStyle name="Normal 13 2 3 6 2 4" xfId="35974" xr:uid="{964BFD5C-B73C-4C23-8AA1-0F6E93745E3A}"/>
    <cellStyle name="Normal 13 2 3 6 2 4 2" xfId="44186" xr:uid="{30ADE15E-75C5-4012-BF20-D08474BDEDC0}"/>
    <cellStyle name="Normal 13 2 3 6 2 4 3" xfId="40081" xr:uid="{25931B3C-B74A-469F-8E7A-71F6BE098561}"/>
    <cellStyle name="Normal 13 2 3 6 2 5" xfId="43160" xr:uid="{62442F0B-C3B0-4C29-99FF-ACFE1945BEAB}"/>
    <cellStyle name="Normal 13 2 3 6 2 6" xfId="39055" xr:uid="{B7F82BA9-67BF-4D73-BE14-5DC14119080C}"/>
    <cellStyle name="Normal 13 2 3 6 3" xfId="36520" xr:uid="{49B6AA7C-F4E2-453E-9342-EA6A02C0C7BC}"/>
    <cellStyle name="Normal 13 2 3 6 3 2" xfId="44732" xr:uid="{ABF83E55-C179-46C6-B6F0-572F41B8B36F}"/>
    <cellStyle name="Normal 13 2 3 6 3 3" xfId="40627" xr:uid="{E69AF1EC-A7C9-4B22-8103-C696342520CA}"/>
    <cellStyle name="Normal 13 2 3 6 4" xfId="37546" xr:uid="{1CD59956-7557-4D2A-A4B1-A70AAAFCC9BF}"/>
    <cellStyle name="Normal 13 2 3 6 4 2" xfId="45758" xr:uid="{E4D7D3F5-CEDD-4FDA-87FB-06ED6F37F919}"/>
    <cellStyle name="Normal 13 2 3 6 4 3" xfId="41653" xr:uid="{011BD140-DE45-47DC-B7EC-AD75D0A92BA7}"/>
    <cellStyle name="Normal 13 2 3 6 5" xfId="35493" xr:uid="{1155CAF1-5D72-4C7A-8CF5-AA10489294A6}"/>
    <cellStyle name="Normal 13 2 3 6 5 2" xfId="43705" xr:uid="{108BFDD6-F51B-45E1-A771-F9C0D95C6AF9}"/>
    <cellStyle name="Normal 13 2 3 6 5 3" xfId="39600" xr:uid="{376AB2E0-75CE-43BB-9207-C9E0F8C9F221}"/>
    <cellStyle name="Normal 13 2 3 6 6" xfId="42679" xr:uid="{2D3759D3-B36C-4130-A7DF-A018E01AF572}"/>
    <cellStyle name="Normal 13 2 3 6 7" xfId="38574" xr:uid="{7FB6628C-4713-4909-99A7-5E7B607BEBDC}"/>
    <cellStyle name="Normal 13 2 3 7" xfId="34218" xr:uid="{E01E4654-F1D9-4698-AD84-55CA066D1B6D}"/>
    <cellStyle name="Normal 13 2 3 7 2" xfId="36277" xr:uid="{15793F1A-FC1C-44B8-80A3-03E654E0A3E8}"/>
    <cellStyle name="Normal 13 2 3 7 2 2" xfId="44489" xr:uid="{F37FB609-9E2E-4874-9B86-101A66EBD50B}"/>
    <cellStyle name="Normal 13 2 3 7 2 3" xfId="40384" xr:uid="{4A95FB03-21A8-462D-9CA5-72C3B0F4C979}"/>
    <cellStyle name="Normal 13 2 3 7 3" xfId="37303" xr:uid="{B231133B-59FD-4350-A18F-E118D80CA224}"/>
    <cellStyle name="Normal 13 2 3 7 3 2" xfId="45515" xr:uid="{60728553-7824-41F8-9F07-3C056AD51458}"/>
    <cellStyle name="Normal 13 2 3 7 3 3" xfId="41410" xr:uid="{63B382D2-9540-471C-A73A-D824DBE1AE0E}"/>
    <cellStyle name="Normal 13 2 3 7 4" xfId="35250" xr:uid="{3AC02AA8-CC41-458C-9181-C296E42D57F1}"/>
    <cellStyle name="Normal 13 2 3 7 4 2" xfId="43462" xr:uid="{65177BF2-EFA7-4AB3-ABE7-CE954DB112C7}"/>
    <cellStyle name="Normal 13 2 3 7 4 3" xfId="39357" xr:uid="{FD05481F-273F-4849-BB20-ADD6E9F4B758}"/>
    <cellStyle name="Normal 13 2 3 7 5" xfId="42436" xr:uid="{20022909-55AE-4A25-AE10-6A8A0A0D2D1D}"/>
    <cellStyle name="Normal 13 2 3 7 6" xfId="38331" xr:uid="{9D0826AE-E372-4547-97C8-CAA779912882}"/>
    <cellStyle name="Normal 13 2 3 8" xfId="34704" xr:uid="{55386F88-8129-44EF-A383-33F7283C5881}"/>
    <cellStyle name="Normal 13 2 3 8 2" xfId="36758" xr:uid="{62A38BC8-9379-47C4-A3B4-15131F27FA0E}"/>
    <cellStyle name="Normal 13 2 3 8 2 2" xfId="44970" xr:uid="{7D703C8B-2222-4819-9D56-55C00EF37128}"/>
    <cellStyle name="Normal 13 2 3 8 2 3" xfId="40865" xr:uid="{865B58A0-F5F7-444B-B18E-3966E6241923}"/>
    <cellStyle name="Normal 13 2 3 8 3" xfId="37784" xr:uid="{FA975109-F78F-442C-9FC4-34B7E78AE6F6}"/>
    <cellStyle name="Normal 13 2 3 8 3 2" xfId="45996" xr:uid="{C4E169A4-F64F-49A5-BE0C-03CA6835F417}"/>
    <cellStyle name="Normal 13 2 3 8 3 3" xfId="41891" xr:uid="{7700FC2A-AAA1-4C3A-8A99-EDB56DDBB2A2}"/>
    <cellStyle name="Normal 13 2 3 8 4" xfId="35731" xr:uid="{D8C5BD7C-E7A9-4A8F-A740-CB880E0573EA}"/>
    <cellStyle name="Normal 13 2 3 8 4 2" xfId="43943" xr:uid="{D1E8574E-7B42-4BF3-A9BA-019648961EE8}"/>
    <cellStyle name="Normal 13 2 3 8 4 3" xfId="39838" xr:uid="{AD034FF1-31AD-4C7F-95D2-5CCA32B2400F}"/>
    <cellStyle name="Normal 13 2 3 8 5" xfId="42917" xr:uid="{CA13C134-4B89-41E7-96F5-9414C7945E23}"/>
    <cellStyle name="Normal 13 2 3 8 6" xfId="38812" xr:uid="{790179D4-C76F-4E69-A133-82F75E2F6A5A}"/>
    <cellStyle name="Normal 13 2 3 9" xfId="36220" xr:uid="{087A40AB-CAD6-4A78-A9B3-7859F1F7A587}"/>
    <cellStyle name="Normal 13 2 3 9 2" xfId="44432" xr:uid="{06D9AA7F-9DBF-450E-BAFE-0F6E1C4F8C50}"/>
    <cellStyle name="Normal 13 2 3 9 3" xfId="40327" xr:uid="{A830FB17-316E-498C-95F0-BD99D94BCAD1}"/>
    <cellStyle name="Normal 13 2 4" xfId="34165" xr:uid="{936E5B7C-BE3B-4F62-8704-11504BD7704E}"/>
    <cellStyle name="Normal 13 2 4 10" xfId="38279" xr:uid="{9C4E6112-93B8-490B-AF47-391B51A6370A}"/>
    <cellStyle name="Normal 13 2 4 2" xfId="34281" xr:uid="{17B92418-5CC8-49AD-9F6B-BE69A0029620}"/>
    <cellStyle name="Normal 13 2 4 2 2" xfId="34526" xr:uid="{ED7C0060-7304-45AA-943C-D05598D0A2BE}"/>
    <cellStyle name="Normal 13 2 4 2 2 2" xfId="35009" xr:uid="{1DB740D8-7DF6-420F-AA62-4FA3EA0306B4}"/>
    <cellStyle name="Normal 13 2 4 2 2 2 2" xfId="37063" xr:uid="{1A4E63E2-1ABB-48CB-846D-517F4F2693EC}"/>
    <cellStyle name="Normal 13 2 4 2 2 2 2 2" xfId="45275" xr:uid="{65A8B24D-2FDC-487D-BE74-99553766F08C}"/>
    <cellStyle name="Normal 13 2 4 2 2 2 2 3" xfId="41170" xr:uid="{C418EA10-BCF2-49E8-ABFE-77F2DDE32F10}"/>
    <cellStyle name="Normal 13 2 4 2 2 2 3" xfId="38089" xr:uid="{138038E9-11C5-48F8-ABFA-C095D1DB16B2}"/>
    <cellStyle name="Normal 13 2 4 2 2 2 3 2" xfId="46301" xr:uid="{56639C11-3128-43D8-A3F2-D1202DA93490}"/>
    <cellStyle name="Normal 13 2 4 2 2 2 3 3" xfId="42196" xr:uid="{59C5D387-8C45-4CE8-B6F1-AD2F35A6B447}"/>
    <cellStyle name="Normal 13 2 4 2 2 2 4" xfId="36036" xr:uid="{08252420-CED3-47E3-9298-6503CB5CB8E9}"/>
    <cellStyle name="Normal 13 2 4 2 2 2 4 2" xfId="44248" xr:uid="{E62ED23F-AD29-4898-A90A-8720C32B3534}"/>
    <cellStyle name="Normal 13 2 4 2 2 2 4 3" xfId="40143" xr:uid="{E52733BE-C1BE-438F-A602-36E17CE055A8}"/>
    <cellStyle name="Normal 13 2 4 2 2 2 5" xfId="43222" xr:uid="{1823903E-E2E2-480F-ACA5-4854A17688F7}"/>
    <cellStyle name="Normal 13 2 4 2 2 2 6" xfId="39117" xr:uid="{29FFD29F-9672-4398-8F86-90A72EC56506}"/>
    <cellStyle name="Normal 13 2 4 2 2 3" xfId="36582" xr:uid="{7FA94E33-29E2-480C-90CD-2C0DCB55DFCB}"/>
    <cellStyle name="Normal 13 2 4 2 2 3 2" xfId="44794" xr:uid="{E47C7217-CB5F-4815-8FAF-1F4D9E9AE66F}"/>
    <cellStyle name="Normal 13 2 4 2 2 3 3" xfId="40689" xr:uid="{7B9359BF-0120-4345-93B1-A795235053CC}"/>
    <cellStyle name="Normal 13 2 4 2 2 4" xfId="37608" xr:uid="{52032CF8-D6CC-4BDD-B5AA-688D9FE30B97}"/>
    <cellStyle name="Normal 13 2 4 2 2 4 2" xfId="45820" xr:uid="{7BE1BCDF-45D0-4FBD-941F-8153B3C1902A}"/>
    <cellStyle name="Normal 13 2 4 2 2 4 3" xfId="41715" xr:uid="{D40FBD1C-429D-4F10-BF5B-EF9A4CBA7E3A}"/>
    <cellStyle name="Normal 13 2 4 2 2 5" xfId="35555" xr:uid="{508BD685-4CF6-4D9A-823E-C6FBA6B21693}"/>
    <cellStyle name="Normal 13 2 4 2 2 5 2" xfId="43767" xr:uid="{195E6CF5-5971-43C1-99E6-86A87F360573}"/>
    <cellStyle name="Normal 13 2 4 2 2 5 3" xfId="39662" xr:uid="{A7FA284A-89F0-486D-BEC8-2124032DB995}"/>
    <cellStyle name="Normal 13 2 4 2 2 6" xfId="42741" xr:uid="{90327592-5FD8-47B6-AB1B-64E370BF24B8}"/>
    <cellStyle name="Normal 13 2 4 2 2 7" xfId="38636" xr:uid="{4BEF2570-2E75-4E4C-B451-CBD7A44AD2DA}"/>
    <cellStyle name="Normal 13 2 4 2 3" xfId="34767" xr:uid="{CBF81996-F243-47C1-8315-6D78ACB65A3A}"/>
    <cellStyle name="Normal 13 2 4 2 3 2" xfId="36821" xr:uid="{30826782-52C0-404A-A083-26F7834320CB}"/>
    <cellStyle name="Normal 13 2 4 2 3 2 2" xfId="45033" xr:uid="{234B09C0-5E8D-4365-8712-F26551D57592}"/>
    <cellStyle name="Normal 13 2 4 2 3 2 3" xfId="40928" xr:uid="{13B1CE63-AA43-4D9C-A66C-A7990188815D}"/>
    <cellStyle name="Normal 13 2 4 2 3 3" xfId="37847" xr:uid="{CDE13F97-20D2-4C97-9526-42AE91399F01}"/>
    <cellStyle name="Normal 13 2 4 2 3 3 2" xfId="46059" xr:uid="{D3E266BF-4C86-4101-8356-282D8A59B083}"/>
    <cellStyle name="Normal 13 2 4 2 3 3 3" xfId="41954" xr:uid="{3F9614EF-ABD4-460D-8358-BC08B8D61984}"/>
    <cellStyle name="Normal 13 2 4 2 3 4" xfId="35794" xr:uid="{E2AEF817-A1E9-438A-A8C4-69075C6D6087}"/>
    <cellStyle name="Normal 13 2 4 2 3 4 2" xfId="44006" xr:uid="{7FAB8114-1FB5-4B9B-B1ED-6F83D5A305EE}"/>
    <cellStyle name="Normal 13 2 4 2 3 4 3" xfId="39901" xr:uid="{FAFE2937-6F72-4937-A3BA-C936D73BC712}"/>
    <cellStyle name="Normal 13 2 4 2 3 5" xfId="42980" xr:uid="{96021DC0-23BE-463C-BAA0-920CAA87673A}"/>
    <cellStyle name="Normal 13 2 4 2 3 6" xfId="38875" xr:uid="{53605F5B-4664-40AD-8F73-7DD43532CF22}"/>
    <cellStyle name="Normal 13 2 4 2 4" xfId="36340" xr:uid="{019E3175-015C-4141-8802-9E84B98BC41C}"/>
    <cellStyle name="Normal 13 2 4 2 4 2" xfId="44552" xr:uid="{3630EAEB-3EFC-4685-AD59-DC01091F5277}"/>
    <cellStyle name="Normal 13 2 4 2 4 3" xfId="40447" xr:uid="{01468181-823C-4C29-A70A-64EEE086D52D}"/>
    <cellStyle name="Normal 13 2 4 2 5" xfId="37366" xr:uid="{B58E04A2-1337-4E6F-9E06-D173A1758DC4}"/>
    <cellStyle name="Normal 13 2 4 2 5 2" xfId="45578" xr:uid="{73BEA16C-ECF7-4F61-8FDC-F0FF0C87B4DE}"/>
    <cellStyle name="Normal 13 2 4 2 5 3" xfId="41473" xr:uid="{13345A0D-63BB-4F0F-8234-F246E6536EB2}"/>
    <cellStyle name="Normal 13 2 4 2 6" xfId="35313" xr:uid="{AD286C95-260E-4BC6-8BA2-372F8000F609}"/>
    <cellStyle name="Normal 13 2 4 2 6 2" xfId="43525" xr:uid="{8FD1B797-BEA1-42C9-A891-7FC6C4C5AE6B}"/>
    <cellStyle name="Normal 13 2 4 2 6 3" xfId="39420" xr:uid="{B6D06D21-5D1F-491D-9EBF-D612ED337536}"/>
    <cellStyle name="Normal 13 2 4 2 7" xfId="42499" xr:uid="{7325E3FE-48CD-4177-9320-CDF9CFD94508}"/>
    <cellStyle name="Normal 13 2 4 2 8" xfId="38394" xr:uid="{67BC31CF-9C70-44CD-83DA-2574EB03D55C}"/>
    <cellStyle name="Normal 13 2 4 3" xfId="34469" xr:uid="{87E7365C-E279-4768-BAFC-3A0A418C8BB0}"/>
    <cellStyle name="Normal 13 2 4 3 2" xfId="34952" xr:uid="{1CE05101-743A-4B54-B9D1-1B2496EE2861}"/>
    <cellStyle name="Normal 13 2 4 3 2 2" xfId="37006" xr:uid="{7903A4A0-AB45-4A5B-B372-B98BD66FFE19}"/>
    <cellStyle name="Normal 13 2 4 3 2 2 2" xfId="45218" xr:uid="{1C084235-7A8B-4659-8728-ADED51972AFC}"/>
    <cellStyle name="Normal 13 2 4 3 2 2 3" xfId="41113" xr:uid="{E2CADF42-0414-458B-9160-58CA74BEE714}"/>
    <cellStyle name="Normal 13 2 4 3 2 3" xfId="38032" xr:uid="{0363B134-7619-41F9-8134-393AC7577AB1}"/>
    <cellStyle name="Normal 13 2 4 3 2 3 2" xfId="46244" xr:uid="{4F8C9F11-1C1F-46FA-A88B-FFDBF11B6E15}"/>
    <cellStyle name="Normal 13 2 4 3 2 3 3" xfId="42139" xr:uid="{696DE4E8-2B18-4C8E-BB5F-6E4C29A3E62E}"/>
    <cellStyle name="Normal 13 2 4 3 2 4" xfId="35979" xr:uid="{B09FED15-1282-49D1-B305-24D553A394F5}"/>
    <cellStyle name="Normal 13 2 4 3 2 4 2" xfId="44191" xr:uid="{42D12F30-E44E-4EA1-9EC2-7AAAF679BEC9}"/>
    <cellStyle name="Normal 13 2 4 3 2 4 3" xfId="40086" xr:uid="{75BF5A9D-6F71-4943-8B59-ABF8337D6702}"/>
    <cellStyle name="Normal 13 2 4 3 2 5" xfId="43165" xr:uid="{EDABFAAD-B0D5-4990-899C-F128D28CDE89}"/>
    <cellStyle name="Normal 13 2 4 3 2 6" xfId="39060" xr:uid="{F28A3016-51C2-4A36-9BB1-83417B4A4930}"/>
    <cellStyle name="Normal 13 2 4 3 3" xfId="36525" xr:uid="{7E1A76B8-7DF4-4812-9121-F9BC33E665DF}"/>
    <cellStyle name="Normal 13 2 4 3 3 2" xfId="44737" xr:uid="{BF685F6D-C910-45AF-A0F2-B036F4B4F586}"/>
    <cellStyle name="Normal 13 2 4 3 3 3" xfId="40632" xr:uid="{942AE7A2-5F86-4326-8AE5-A446484C02EB}"/>
    <cellStyle name="Normal 13 2 4 3 4" xfId="37551" xr:uid="{D7FF64C6-AC51-4814-AAB2-FC0C59734D2F}"/>
    <cellStyle name="Normal 13 2 4 3 4 2" xfId="45763" xr:uid="{98272D48-45B7-4249-9E1F-D1E8F34C391B}"/>
    <cellStyle name="Normal 13 2 4 3 4 3" xfId="41658" xr:uid="{F8351AD8-F8BB-48F0-9BEA-C330F10C3372}"/>
    <cellStyle name="Normal 13 2 4 3 5" xfId="35498" xr:uid="{0DE6B2B4-879E-4F3A-A5FF-94B68CA48E2D}"/>
    <cellStyle name="Normal 13 2 4 3 5 2" xfId="43710" xr:uid="{72F4D689-635A-4FBB-9386-82D7C4B1AB9F}"/>
    <cellStyle name="Normal 13 2 4 3 5 3" xfId="39605" xr:uid="{12B6FC8F-1C47-4D95-9476-70D8B1119ABB}"/>
    <cellStyle name="Normal 13 2 4 3 6" xfId="42684" xr:uid="{F88DBEBD-E907-4992-8050-DB72BCFC6541}"/>
    <cellStyle name="Normal 13 2 4 3 7" xfId="38579" xr:uid="{A35C684E-AC4D-4AB4-8501-9EEC778F2109}"/>
    <cellStyle name="Normal 13 2 4 4" xfId="34223" xr:uid="{E8F459A0-2676-46F7-AEEF-DEC690604249}"/>
    <cellStyle name="Normal 13 2 4 4 2" xfId="36282" xr:uid="{0FFC5753-1AC2-4E97-A4DD-6CB77122421D}"/>
    <cellStyle name="Normal 13 2 4 4 2 2" xfId="44494" xr:uid="{087BF380-6C6E-4EEA-9176-1C8CA3E9C7F8}"/>
    <cellStyle name="Normal 13 2 4 4 2 3" xfId="40389" xr:uid="{8A75D43E-3C1B-4AB4-8461-5CAF0B1D8268}"/>
    <cellStyle name="Normal 13 2 4 4 3" xfId="37308" xr:uid="{0B09799A-7345-4C68-9DB3-FC2D0609160F}"/>
    <cellStyle name="Normal 13 2 4 4 3 2" xfId="45520" xr:uid="{417A1872-043D-4F1C-BDCF-1714A48DF646}"/>
    <cellStyle name="Normal 13 2 4 4 3 3" xfId="41415" xr:uid="{BE9C4731-7B4C-431A-9B64-5908822742AE}"/>
    <cellStyle name="Normal 13 2 4 4 4" xfId="35255" xr:uid="{BC2FE860-6A31-463B-A9A3-61647CA3234F}"/>
    <cellStyle name="Normal 13 2 4 4 4 2" xfId="43467" xr:uid="{5DD0218D-A8AC-49F9-9D68-8F6D6BBBDB80}"/>
    <cellStyle name="Normal 13 2 4 4 4 3" xfId="39362" xr:uid="{8E5CE8A8-9E61-4F46-A237-783A511EC69A}"/>
    <cellStyle name="Normal 13 2 4 4 5" xfId="42441" xr:uid="{5F7C6848-9D02-4616-8289-7D262B5F2667}"/>
    <cellStyle name="Normal 13 2 4 4 6" xfId="38336" xr:uid="{494DB449-4CA9-488D-A2B5-02CB3F3229A9}"/>
    <cellStyle name="Normal 13 2 4 5" xfId="34709" xr:uid="{B7800F33-6595-43FB-A13F-3DA33596C840}"/>
    <cellStyle name="Normal 13 2 4 5 2" xfId="36763" xr:uid="{65837371-DC11-45CD-BFFD-425A9AF5ACB7}"/>
    <cellStyle name="Normal 13 2 4 5 2 2" xfId="44975" xr:uid="{C1CD255B-A4B4-46BB-AC13-E2B49275EC8A}"/>
    <cellStyle name="Normal 13 2 4 5 2 3" xfId="40870" xr:uid="{0B39A900-1B46-4A8A-ABC8-5CF01F88CC72}"/>
    <cellStyle name="Normal 13 2 4 5 3" xfId="37789" xr:uid="{52EA51ED-F29A-4AD9-B5BF-6556964D70D8}"/>
    <cellStyle name="Normal 13 2 4 5 3 2" xfId="46001" xr:uid="{9567EB4A-91CD-48D3-BC7D-AFBC02B105AD}"/>
    <cellStyle name="Normal 13 2 4 5 3 3" xfId="41896" xr:uid="{75208EFF-0A21-46E2-B74F-5A5F8B926618}"/>
    <cellStyle name="Normal 13 2 4 5 4" xfId="35736" xr:uid="{A050BEFC-52E4-4112-AC88-C11BF7CDCD02}"/>
    <cellStyle name="Normal 13 2 4 5 4 2" xfId="43948" xr:uid="{4449C7A8-431C-493A-B684-A5CEBE03F3CA}"/>
    <cellStyle name="Normal 13 2 4 5 4 3" xfId="39843" xr:uid="{742C4EE5-ED90-44A5-A174-E6E1E363F166}"/>
    <cellStyle name="Normal 13 2 4 5 5" xfId="42922" xr:uid="{F3D3B645-1084-41D8-AD5B-7B5B5F3003EE}"/>
    <cellStyle name="Normal 13 2 4 5 6" xfId="38817" xr:uid="{489C1DC8-ACC3-4E4F-A0FA-7B881F5CF1E9}"/>
    <cellStyle name="Normal 13 2 4 6" xfId="36225" xr:uid="{0BACFA0A-7AB8-424E-A704-33B85DE1F960}"/>
    <cellStyle name="Normal 13 2 4 6 2" xfId="44437" xr:uid="{F7BC8126-9DF7-4733-812F-4351296A6898}"/>
    <cellStyle name="Normal 13 2 4 6 3" xfId="40332" xr:uid="{CB9E1CA7-F94A-4079-9EA7-D488E379F0D9}"/>
    <cellStyle name="Normal 13 2 4 7" xfId="37251" xr:uid="{BB2F52B0-D439-4AF5-B229-9ABCCCBFB8B7}"/>
    <cellStyle name="Normal 13 2 4 7 2" xfId="45463" xr:uid="{1BA49DE5-D8B5-4740-B6B8-178D6B4056D3}"/>
    <cellStyle name="Normal 13 2 4 7 3" xfId="41358" xr:uid="{AE5F7576-4C3E-4FA3-B51F-D72711CB0263}"/>
    <cellStyle name="Normal 13 2 4 8" xfId="35198" xr:uid="{F716C623-E0D4-477C-86DF-41B2B7EDAC0B}"/>
    <cellStyle name="Normal 13 2 4 8 2" xfId="43410" xr:uid="{E3E4DCBB-1AA1-48D4-BBE5-2A7338157A15}"/>
    <cellStyle name="Normal 13 2 4 8 3" xfId="39305" xr:uid="{55573293-CAD4-412C-BFC3-23CF89A6A867}"/>
    <cellStyle name="Normal 13 2 4 9" xfId="42384" xr:uid="{7172638C-E8CA-4A0F-9500-A16B436DD075}"/>
    <cellStyle name="Normal 13 2 5" xfId="34305" xr:uid="{B8301F4F-72C0-4F60-9E03-6AEEB1B921FF}"/>
    <cellStyle name="Normal 13 2 5 2" xfId="34550" xr:uid="{54BF7739-5759-4646-B740-66B32105FA5A}"/>
    <cellStyle name="Normal 13 2 5 2 2" xfId="35033" xr:uid="{772D68B5-3587-4A41-971A-31B9F05520E3}"/>
    <cellStyle name="Normal 13 2 5 2 2 2" xfId="37087" xr:uid="{98CA3156-32CB-49BB-BA03-1B5BFD373D00}"/>
    <cellStyle name="Normal 13 2 5 2 2 2 2" xfId="45299" xr:uid="{BB373975-B848-4900-BE22-D017E7F3350E}"/>
    <cellStyle name="Normal 13 2 5 2 2 2 3" xfId="41194" xr:uid="{9D299114-7F34-4233-B559-430A250F6387}"/>
    <cellStyle name="Normal 13 2 5 2 2 3" xfId="38113" xr:uid="{956C497A-5A56-44C3-BE6A-6A399EDD53D8}"/>
    <cellStyle name="Normal 13 2 5 2 2 3 2" xfId="46325" xr:uid="{B29F12B7-2927-4423-84B4-AD9148F17671}"/>
    <cellStyle name="Normal 13 2 5 2 2 3 3" xfId="42220" xr:uid="{D8252829-187B-4BC4-B6A8-F671433B09CB}"/>
    <cellStyle name="Normal 13 2 5 2 2 4" xfId="36060" xr:uid="{1E7D036C-625A-4200-A745-44D000EBCD92}"/>
    <cellStyle name="Normal 13 2 5 2 2 4 2" xfId="44272" xr:uid="{828FB271-9DFC-421D-B6A8-F2C6E82F2DA4}"/>
    <cellStyle name="Normal 13 2 5 2 2 4 3" xfId="40167" xr:uid="{647A0BDD-F93E-4977-9749-056E0E5EB9A0}"/>
    <cellStyle name="Normal 13 2 5 2 2 5" xfId="43246" xr:uid="{C5759BE8-5652-4EF1-B98C-DCBB517A72AC}"/>
    <cellStyle name="Normal 13 2 5 2 2 6" xfId="39141" xr:uid="{DF35EE5C-61C5-4D83-96A6-AE87EAA8AD92}"/>
    <cellStyle name="Normal 13 2 5 2 3" xfId="36606" xr:uid="{4C08F3E8-5624-4B44-A1E9-DE425D5A6168}"/>
    <cellStyle name="Normal 13 2 5 2 3 2" xfId="44818" xr:uid="{A117B976-3442-4F4D-BD66-107355FECA8D}"/>
    <cellStyle name="Normal 13 2 5 2 3 3" xfId="40713" xr:uid="{0A0E9D2D-D33D-4C1C-8C35-7AB7A27D6EF4}"/>
    <cellStyle name="Normal 13 2 5 2 4" xfId="37632" xr:uid="{7D9E41B4-6AF1-47B6-8A90-A3D8802CEAEB}"/>
    <cellStyle name="Normal 13 2 5 2 4 2" xfId="45844" xr:uid="{AE1D76DF-2105-497F-B837-0CCB5BCD1E03}"/>
    <cellStyle name="Normal 13 2 5 2 4 3" xfId="41739" xr:uid="{518A4AD9-A027-4BB4-894F-A107FB0019F8}"/>
    <cellStyle name="Normal 13 2 5 2 5" xfId="35579" xr:uid="{5CAFCDF8-67F0-41BE-BF6E-544E45AC1BBC}"/>
    <cellStyle name="Normal 13 2 5 2 5 2" xfId="43791" xr:uid="{5D5131CF-3460-4228-997A-F017E67F764D}"/>
    <cellStyle name="Normal 13 2 5 2 5 3" xfId="39686" xr:uid="{78583288-50D1-4F06-B3D9-E68CD38D810B}"/>
    <cellStyle name="Normal 13 2 5 2 6" xfId="42765" xr:uid="{6D4964C9-5545-4958-A216-1269FA1F213C}"/>
    <cellStyle name="Normal 13 2 5 2 7" xfId="38660" xr:uid="{3C145BD9-2FF4-4B9E-B91A-8FDDAED1F303}"/>
    <cellStyle name="Normal 13 2 5 3" xfId="34791" xr:uid="{CB4D057E-1B5A-400B-916B-B790904C0AF8}"/>
    <cellStyle name="Normal 13 2 5 3 2" xfId="36845" xr:uid="{78D15FF9-0777-4CAD-9F19-A366B3E400A0}"/>
    <cellStyle name="Normal 13 2 5 3 2 2" xfId="45057" xr:uid="{F4AAD59F-0613-4F61-B123-3B2666154479}"/>
    <cellStyle name="Normal 13 2 5 3 2 3" xfId="40952" xr:uid="{8B9EC852-6C27-47E7-95E9-200B69B397A1}"/>
    <cellStyle name="Normal 13 2 5 3 3" xfId="37871" xr:uid="{F396BC32-59F4-4A0F-9FF4-0C9EF9BA41C9}"/>
    <cellStyle name="Normal 13 2 5 3 3 2" xfId="46083" xr:uid="{B011A16C-75DA-4541-85DE-8922A693BF04}"/>
    <cellStyle name="Normal 13 2 5 3 3 3" xfId="41978" xr:uid="{CD343253-D82B-4D6B-9246-CB446F46AF7C}"/>
    <cellStyle name="Normal 13 2 5 3 4" xfId="35818" xr:uid="{68F2AB7E-C58C-49CE-B377-28DCF5EDF75F}"/>
    <cellStyle name="Normal 13 2 5 3 4 2" xfId="44030" xr:uid="{0BE1D363-C9BD-4D38-8DFA-F3DC12CA7C70}"/>
    <cellStyle name="Normal 13 2 5 3 4 3" xfId="39925" xr:uid="{2D530DCE-468B-443E-BB67-7611943B78A7}"/>
    <cellStyle name="Normal 13 2 5 3 5" xfId="43004" xr:uid="{B51DE580-7CAA-49FF-957A-31941F141DC9}"/>
    <cellStyle name="Normal 13 2 5 3 6" xfId="38899" xr:uid="{5E39EC29-1193-4BA3-B55B-B2CFF0DD87FF}"/>
    <cellStyle name="Normal 13 2 5 4" xfId="36364" xr:uid="{053DC275-05C0-4300-BE5B-6A96B769B4F7}"/>
    <cellStyle name="Normal 13 2 5 4 2" xfId="44576" xr:uid="{F407069E-75A8-4FCB-82EF-256FA0DC1941}"/>
    <cellStyle name="Normal 13 2 5 4 3" xfId="40471" xr:uid="{4B29AF40-895A-4840-9B92-739BDBEB581E}"/>
    <cellStyle name="Normal 13 2 5 5" xfId="37390" xr:uid="{F6BC1F29-0F13-4E5A-802F-056C9DD51754}"/>
    <cellStyle name="Normal 13 2 5 5 2" xfId="45602" xr:uid="{64E84266-022F-490C-AA6F-0898C54BD8B4}"/>
    <cellStyle name="Normal 13 2 5 5 3" xfId="41497" xr:uid="{8E8ECAA2-0EFB-4C67-9B9C-B71B8C84FDFA}"/>
    <cellStyle name="Normal 13 2 5 6" xfId="35337" xr:uid="{E936C406-52F1-4229-B6A1-BF29AACCE632}"/>
    <cellStyle name="Normal 13 2 5 6 2" xfId="43549" xr:uid="{404D93BC-18E3-4C71-A674-11DAB9245D9F}"/>
    <cellStyle name="Normal 13 2 5 6 3" xfId="39444" xr:uid="{DC0169DA-71E6-4BFC-A1EA-1941D0281CCE}"/>
    <cellStyle name="Normal 13 2 5 7" xfId="42523" xr:uid="{34017B94-10E6-4223-B00F-BBF023F77D24}"/>
    <cellStyle name="Normal 13 2 5 8" xfId="38418" xr:uid="{19B98E42-8A61-4530-9E22-1180DD190FFB}"/>
    <cellStyle name="Normal 13 2 6" xfId="34348" xr:uid="{FFE9A8E3-7836-4616-A028-F10A92AFDC40}"/>
    <cellStyle name="Normal 13 2 6 2" xfId="34591" xr:uid="{BCD9BACB-11C3-40D6-9D01-5A4C0DEC7FD6}"/>
    <cellStyle name="Normal 13 2 6 2 2" xfId="35074" xr:uid="{04261545-6D41-49AC-9574-DDA2A624E47A}"/>
    <cellStyle name="Normal 13 2 6 2 2 2" xfId="37128" xr:uid="{9FD5560B-B3AB-4389-B292-C64275459BEB}"/>
    <cellStyle name="Normal 13 2 6 2 2 2 2" xfId="45340" xr:uid="{98E74A63-793F-4394-A6C1-31E541266135}"/>
    <cellStyle name="Normal 13 2 6 2 2 2 3" xfId="41235" xr:uid="{929FEEB0-591F-4ED6-A65E-662773C98556}"/>
    <cellStyle name="Normal 13 2 6 2 2 3" xfId="38154" xr:uid="{C57EDC2E-2C26-4D87-A4BF-080FD5ADE184}"/>
    <cellStyle name="Normal 13 2 6 2 2 3 2" xfId="46366" xr:uid="{12D47BA6-F677-4259-8E0D-D39AF1E9C117}"/>
    <cellStyle name="Normal 13 2 6 2 2 3 3" xfId="42261" xr:uid="{83C0FF7B-D9CF-4EEA-8EF1-1DB544F4A0A7}"/>
    <cellStyle name="Normal 13 2 6 2 2 4" xfId="36101" xr:uid="{270AB241-663F-4576-86D7-2D0239E9CAB9}"/>
    <cellStyle name="Normal 13 2 6 2 2 4 2" xfId="44313" xr:uid="{4FD0E151-776F-4CD5-9ACA-888B205CD1A8}"/>
    <cellStyle name="Normal 13 2 6 2 2 4 3" xfId="40208" xr:uid="{255C2B5B-473C-4606-A2D0-385887DFB1BF}"/>
    <cellStyle name="Normal 13 2 6 2 2 5" xfId="43287" xr:uid="{11EB6123-1C00-4DB2-A064-5EA4A5F6C219}"/>
    <cellStyle name="Normal 13 2 6 2 2 6" xfId="39182" xr:uid="{4215A03E-3B97-48C3-949A-2FE66BF72E74}"/>
    <cellStyle name="Normal 13 2 6 2 3" xfId="36647" xr:uid="{5D24A2F3-5979-447F-ADE6-FBE281444891}"/>
    <cellStyle name="Normal 13 2 6 2 3 2" xfId="44859" xr:uid="{093D994D-2FD5-4805-9D50-1974CAFEC38C}"/>
    <cellStyle name="Normal 13 2 6 2 3 3" xfId="40754" xr:uid="{54952B93-958B-4900-BE2D-493940C88EB5}"/>
    <cellStyle name="Normal 13 2 6 2 4" xfId="37673" xr:uid="{F4F633BA-7DAF-416F-BD3A-A3C8BD4CDAAD}"/>
    <cellStyle name="Normal 13 2 6 2 4 2" xfId="45885" xr:uid="{FCDB29B9-23D1-409C-BB2F-554C5E435D19}"/>
    <cellStyle name="Normal 13 2 6 2 4 3" xfId="41780" xr:uid="{883B50CB-73D7-481A-97B5-C154CCC9A53D}"/>
    <cellStyle name="Normal 13 2 6 2 5" xfId="35620" xr:uid="{0DCC3A03-19C2-4157-838B-4CC2B9379391}"/>
    <cellStyle name="Normal 13 2 6 2 5 2" xfId="43832" xr:uid="{94D89121-BA1E-441B-9FD6-D423AAAA610C}"/>
    <cellStyle name="Normal 13 2 6 2 5 3" xfId="39727" xr:uid="{E1AF0B86-A93F-4E59-B900-33C8398A6B35}"/>
    <cellStyle name="Normal 13 2 6 2 6" xfId="42806" xr:uid="{0C0E3024-5931-4A1A-923F-2E8D37E5C4C0}"/>
    <cellStyle name="Normal 13 2 6 2 7" xfId="38701" xr:uid="{62179D6F-4E9B-4466-9F77-047304F07D64}"/>
    <cellStyle name="Normal 13 2 6 3" xfId="34832" xr:uid="{ABF32959-B3D4-4115-AD7C-394652D213CF}"/>
    <cellStyle name="Normal 13 2 6 3 2" xfId="36886" xr:uid="{F6AA1F0C-6E9A-4819-B383-A86093F49FDC}"/>
    <cellStyle name="Normal 13 2 6 3 2 2" xfId="45098" xr:uid="{DDF2A822-AAF9-4FF9-83B9-9461DAAB09D1}"/>
    <cellStyle name="Normal 13 2 6 3 2 3" xfId="40993" xr:uid="{18089A98-67BD-4859-A044-8C5BE21DA825}"/>
    <cellStyle name="Normal 13 2 6 3 3" xfId="37912" xr:uid="{8120E877-64BF-4A1A-87B7-83E0552283E0}"/>
    <cellStyle name="Normal 13 2 6 3 3 2" xfId="46124" xr:uid="{D5A759CF-1634-4444-926C-5AF74CB3585A}"/>
    <cellStyle name="Normal 13 2 6 3 3 3" xfId="42019" xr:uid="{06D66A9A-AB24-474F-BA8C-A063D9264940}"/>
    <cellStyle name="Normal 13 2 6 3 4" xfId="35859" xr:uid="{13904655-7255-467A-8747-6474D9A474BA}"/>
    <cellStyle name="Normal 13 2 6 3 4 2" xfId="44071" xr:uid="{A1E2D6E2-0E17-4F86-9881-2630298A7578}"/>
    <cellStyle name="Normal 13 2 6 3 4 3" xfId="39966" xr:uid="{11820CCA-D984-4970-9C23-83552CC50439}"/>
    <cellStyle name="Normal 13 2 6 3 5" xfId="43045" xr:uid="{362DAD92-C851-4F5B-B1FB-28415FCE3D7D}"/>
    <cellStyle name="Normal 13 2 6 3 6" xfId="38940" xr:uid="{311C0043-F7A6-4966-8029-AE9B91FC8971}"/>
    <cellStyle name="Normal 13 2 6 4" xfId="36405" xr:uid="{D26C0A73-730F-4383-9EF0-D4EF0036DC46}"/>
    <cellStyle name="Normal 13 2 6 4 2" xfId="44617" xr:uid="{D6682AAC-96C9-41DE-8B7E-18DCB1207F43}"/>
    <cellStyle name="Normal 13 2 6 4 3" xfId="40512" xr:uid="{F86651AB-460D-4736-80CA-92D33E3F7A27}"/>
    <cellStyle name="Normal 13 2 6 5" xfId="37431" xr:uid="{27A1BDB3-1B70-474D-A2A1-0BE0348A9A72}"/>
    <cellStyle name="Normal 13 2 6 5 2" xfId="45643" xr:uid="{36C1573D-CAA5-458C-9185-BB154C2DABDA}"/>
    <cellStyle name="Normal 13 2 6 5 3" xfId="41538" xr:uid="{81EB2C0F-D6F6-4E6A-8CA3-5B1B75BBCCF0}"/>
    <cellStyle name="Normal 13 2 6 6" xfId="35378" xr:uid="{755B0294-DBE8-4443-B8B9-3C0DDCD257E0}"/>
    <cellStyle name="Normal 13 2 6 6 2" xfId="43590" xr:uid="{5C1832B3-95D4-4DD2-B104-6A4397F9480F}"/>
    <cellStyle name="Normal 13 2 6 6 3" xfId="39485" xr:uid="{0C6A99D0-8A43-4288-AC7E-7284B7B3999B}"/>
    <cellStyle name="Normal 13 2 6 7" xfId="42564" xr:uid="{962B0FD8-E1D9-4E0C-BDF2-A05D2EAFE92D}"/>
    <cellStyle name="Normal 13 2 6 8" xfId="38459" xr:uid="{9E9A4B42-08E7-4153-94AA-60C7BE0B93A8}"/>
    <cellStyle name="Normal 13 2 7" xfId="34389" xr:uid="{7E95AAB8-FC9C-40C6-93EF-0DB7FCF50E21}"/>
    <cellStyle name="Normal 13 2 7 2" xfId="34632" xr:uid="{5541B2F0-8750-4BAF-94AC-E256816C7C2B}"/>
    <cellStyle name="Normal 13 2 7 2 2" xfId="35115" xr:uid="{DA0C50C1-2796-4D30-BC6C-C8B751C63317}"/>
    <cellStyle name="Normal 13 2 7 2 2 2" xfId="37169" xr:uid="{DB5520B6-CFB7-4906-B5B7-4974E783BC7D}"/>
    <cellStyle name="Normal 13 2 7 2 2 2 2" xfId="45381" xr:uid="{4690B039-C1FA-4724-9649-115A9FCEEDB6}"/>
    <cellStyle name="Normal 13 2 7 2 2 2 3" xfId="41276" xr:uid="{2B06B0FE-92CD-4ABF-93A1-D7D857C2BF68}"/>
    <cellStyle name="Normal 13 2 7 2 2 3" xfId="38195" xr:uid="{6CE67B79-C01F-4918-AA8B-94E81DF78EA0}"/>
    <cellStyle name="Normal 13 2 7 2 2 3 2" xfId="46407" xr:uid="{479E7382-96BD-4F5B-8F62-9C84085399D4}"/>
    <cellStyle name="Normal 13 2 7 2 2 3 3" xfId="42302" xr:uid="{AE0BB295-39CF-4B4D-AF07-FE56E9980723}"/>
    <cellStyle name="Normal 13 2 7 2 2 4" xfId="36142" xr:uid="{27C3847B-7D4F-4C63-99CB-C9B34C7A79C2}"/>
    <cellStyle name="Normal 13 2 7 2 2 4 2" xfId="44354" xr:uid="{CA55DD95-FAE0-4838-A788-5B4F780B299B}"/>
    <cellStyle name="Normal 13 2 7 2 2 4 3" xfId="40249" xr:uid="{78205A29-23AA-496F-AAF9-5304A6968863}"/>
    <cellStyle name="Normal 13 2 7 2 2 5" xfId="43328" xr:uid="{F1332F9D-CE93-460F-8145-56D93630214D}"/>
    <cellStyle name="Normal 13 2 7 2 2 6" xfId="39223" xr:uid="{3F398702-3F59-492A-B8D9-A8F6D0A7507D}"/>
    <cellStyle name="Normal 13 2 7 2 3" xfId="36688" xr:uid="{1698CE94-FBB6-4219-9359-DB1ADA45994F}"/>
    <cellStyle name="Normal 13 2 7 2 3 2" xfId="44900" xr:uid="{CC25572B-4209-45F8-9858-7652D8688265}"/>
    <cellStyle name="Normal 13 2 7 2 3 3" xfId="40795" xr:uid="{1D7B2AA8-6EF7-4A15-B08F-A4EC2C85BF7C}"/>
    <cellStyle name="Normal 13 2 7 2 4" xfId="37714" xr:uid="{1E9D7B37-B279-4F37-AC12-6AF18C5AA7B2}"/>
    <cellStyle name="Normal 13 2 7 2 4 2" xfId="45926" xr:uid="{B418281B-E2C9-4FE0-B211-0C4A2E0E3579}"/>
    <cellStyle name="Normal 13 2 7 2 4 3" xfId="41821" xr:uid="{219D3A65-5E3C-494B-9D32-942AF6FB36EB}"/>
    <cellStyle name="Normal 13 2 7 2 5" xfId="35661" xr:uid="{E45DD7C6-BAA2-4D74-AC12-17E05A15FC71}"/>
    <cellStyle name="Normal 13 2 7 2 5 2" xfId="43873" xr:uid="{F4A871DE-B736-47FA-AECD-176E548285C6}"/>
    <cellStyle name="Normal 13 2 7 2 5 3" xfId="39768" xr:uid="{E108CB02-3D34-4BF0-9EA0-4FEB27A1F5E2}"/>
    <cellStyle name="Normal 13 2 7 2 6" xfId="42847" xr:uid="{592D0949-ECD6-44BC-B1D2-8FE297C7DE6C}"/>
    <cellStyle name="Normal 13 2 7 2 7" xfId="38742" xr:uid="{C664DC19-F4C2-4D6C-8CA6-8377F46B30B5}"/>
    <cellStyle name="Normal 13 2 7 3" xfId="34873" xr:uid="{E5411DEC-A220-4CB8-88E1-15C9CFA6702B}"/>
    <cellStyle name="Normal 13 2 7 3 2" xfId="36927" xr:uid="{866C16EC-6264-47D5-AACA-74E86F6EFEF7}"/>
    <cellStyle name="Normal 13 2 7 3 2 2" xfId="45139" xr:uid="{2C051526-BBEB-4BD2-B4AF-F029C69993A1}"/>
    <cellStyle name="Normal 13 2 7 3 2 3" xfId="41034" xr:uid="{9196B3BF-325F-4C8C-B1F6-4CC0CBC6369E}"/>
    <cellStyle name="Normal 13 2 7 3 3" xfId="37953" xr:uid="{BF5DABD2-2061-453C-A08D-A20C18E12007}"/>
    <cellStyle name="Normal 13 2 7 3 3 2" xfId="46165" xr:uid="{541C8383-99A3-40F3-99A5-5C86A5DE92ED}"/>
    <cellStyle name="Normal 13 2 7 3 3 3" xfId="42060" xr:uid="{AEC61E79-EF8D-4BC5-BB9A-C9066B2A4322}"/>
    <cellStyle name="Normal 13 2 7 3 4" xfId="35900" xr:uid="{E7C76E13-1CF0-43E0-9FE7-07F00F0B4F0A}"/>
    <cellStyle name="Normal 13 2 7 3 4 2" xfId="44112" xr:uid="{8B984D1A-0260-4FF6-9095-180E6C803A84}"/>
    <cellStyle name="Normal 13 2 7 3 4 3" xfId="40007" xr:uid="{1B4E53B1-9A2E-4C49-AB5E-B7495F7734BE}"/>
    <cellStyle name="Normal 13 2 7 3 5" xfId="43086" xr:uid="{7305E01E-219E-43FA-990C-98277AED73A8}"/>
    <cellStyle name="Normal 13 2 7 3 6" xfId="38981" xr:uid="{6DA87F29-0EAC-4FEE-BD44-BAA8604F6CA0}"/>
    <cellStyle name="Normal 13 2 7 4" xfId="36446" xr:uid="{3D662A0F-5605-405E-BB1B-A5997DFFC3AF}"/>
    <cellStyle name="Normal 13 2 7 4 2" xfId="44658" xr:uid="{521679C0-6BE1-43A7-ADF7-489A8E2902B3}"/>
    <cellStyle name="Normal 13 2 7 4 3" xfId="40553" xr:uid="{B1A917A9-A821-4C5A-98DE-3114C8D9064F}"/>
    <cellStyle name="Normal 13 2 7 5" xfId="37472" xr:uid="{FD900951-D0B2-47A3-9B15-206DC6ADCAF7}"/>
    <cellStyle name="Normal 13 2 7 5 2" xfId="45684" xr:uid="{C4071327-4497-40AD-976E-FF2FAE3A5304}"/>
    <cellStyle name="Normal 13 2 7 5 3" xfId="41579" xr:uid="{4C1CD635-33F0-480C-8943-B4EFD11D66E9}"/>
    <cellStyle name="Normal 13 2 7 6" xfId="35419" xr:uid="{38F86A58-147D-4838-BCE1-7B82BC8089D3}"/>
    <cellStyle name="Normal 13 2 7 6 2" xfId="43631" xr:uid="{FB6ED426-C2A8-4E9F-B131-415B4ED9A690}"/>
    <cellStyle name="Normal 13 2 7 6 3" xfId="39526" xr:uid="{6355FCD5-0083-4263-BE39-6ED872FB61D9}"/>
    <cellStyle name="Normal 13 2 7 7" xfId="42605" xr:uid="{AC3E5F04-175F-4799-961A-A8174F31E194}"/>
    <cellStyle name="Normal 13 2 7 8" xfId="38500" xr:uid="{37AB2C24-62C6-4EA6-8788-062C7D69714D}"/>
    <cellStyle name="Normal 13 2 8" xfId="34247" xr:uid="{FF3781EB-5FEC-40E3-B246-65864E2B79D1}"/>
    <cellStyle name="Normal 13 2 8 2" xfId="34493" xr:uid="{9EA35D67-059F-4732-966F-64661E4D275D}"/>
    <cellStyle name="Normal 13 2 8 2 2" xfId="34976" xr:uid="{AB711E86-0394-49B1-8D7A-9F1D50BB89C3}"/>
    <cellStyle name="Normal 13 2 8 2 2 2" xfId="37030" xr:uid="{4BA34BC0-95FC-488E-9EB6-9038C57B5186}"/>
    <cellStyle name="Normal 13 2 8 2 2 2 2" xfId="45242" xr:uid="{5A09D18F-BD55-4591-B089-156A1054CD1F}"/>
    <cellStyle name="Normal 13 2 8 2 2 2 3" xfId="41137" xr:uid="{3CFF03A5-F900-4C79-B23F-73C652AE2AC9}"/>
    <cellStyle name="Normal 13 2 8 2 2 3" xfId="38056" xr:uid="{9DEDB39A-3089-40F5-B7AA-7304D8FD4AEF}"/>
    <cellStyle name="Normal 13 2 8 2 2 3 2" xfId="46268" xr:uid="{AF4ADEE4-1F4F-4049-8D95-CCBFEA401CB1}"/>
    <cellStyle name="Normal 13 2 8 2 2 3 3" xfId="42163" xr:uid="{624A946C-4046-47AC-AB75-E6797F0E301E}"/>
    <cellStyle name="Normal 13 2 8 2 2 4" xfId="36003" xr:uid="{1A55FA9B-7B18-4146-B310-92CEFBA20D7B}"/>
    <cellStyle name="Normal 13 2 8 2 2 4 2" xfId="44215" xr:uid="{67348693-8176-48F4-97D4-B12643F47D53}"/>
    <cellStyle name="Normal 13 2 8 2 2 4 3" xfId="40110" xr:uid="{995F5B38-E01B-4BB1-BF45-D4E75FC6378D}"/>
    <cellStyle name="Normal 13 2 8 2 2 5" xfId="43189" xr:uid="{5595862A-31EE-45DE-8C01-63D977C16FB2}"/>
    <cellStyle name="Normal 13 2 8 2 2 6" xfId="39084" xr:uid="{FBA698A6-5A60-46CA-9CEE-970737F9F281}"/>
    <cellStyle name="Normal 13 2 8 2 3" xfId="36549" xr:uid="{1C214A36-A4E0-478B-9097-3C4BE146403A}"/>
    <cellStyle name="Normal 13 2 8 2 3 2" xfId="44761" xr:uid="{2A76C97A-4836-44FC-A851-F52F2761C941}"/>
    <cellStyle name="Normal 13 2 8 2 3 3" xfId="40656" xr:uid="{CF45B48F-E28A-4411-8EE0-FAE954CDAA78}"/>
    <cellStyle name="Normal 13 2 8 2 4" xfId="37575" xr:uid="{EF8CC622-379E-4EEF-8A3E-42290B8E5EC5}"/>
    <cellStyle name="Normal 13 2 8 2 4 2" xfId="45787" xr:uid="{C2B6B72C-D564-4B4C-81AC-8CCAE6B5A986}"/>
    <cellStyle name="Normal 13 2 8 2 4 3" xfId="41682" xr:uid="{5AE8462C-76DB-4E1C-A0AD-CF6C1D427416}"/>
    <cellStyle name="Normal 13 2 8 2 5" xfId="35522" xr:uid="{3AA0F1CF-7B95-418C-B6BC-10D3BBBB44D1}"/>
    <cellStyle name="Normal 13 2 8 2 5 2" xfId="43734" xr:uid="{2C4E4751-0EB9-480C-A69D-FA5B4395BB36}"/>
    <cellStyle name="Normal 13 2 8 2 5 3" xfId="39629" xr:uid="{080E87D0-1815-4DFD-B2A9-89BE35E407D6}"/>
    <cellStyle name="Normal 13 2 8 2 6" xfId="42708" xr:uid="{C76566DC-F0AF-49AF-BC67-B675DBC394EA}"/>
    <cellStyle name="Normal 13 2 8 2 7" xfId="38603" xr:uid="{654725D2-4EA5-44F1-91B6-41DC4FD9826C}"/>
    <cellStyle name="Normal 13 2 8 3" xfId="34733" xr:uid="{79E713B7-46DD-4381-92BA-F43EED91F79D}"/>
    <cellStyle name="Normal 13 2 8 3 2" xfId="36787" xr:uid="{68AB1389-96B0-4E94-9123-05EB30E17C37}"/>
    <cellStyle name="Normal 13 2 8 3 2 2" xfId="44999" xr:uid="{13A64A40-64AD-4CA2-87FE-6EA72B8B116C}"/>
    <cellStyle name="Normal 13 2 8 3 2 3" xfId="40894" xr:uid="{CFB14572-F103-484A-A501-25F3E22BD012}"/>
    <cellStyle name="Normal 13 2 8 3 3" xfId="37813" xr:uid="{E250E295-CC7A-4297-B081-314C6D2A7E7D}"/>
    <cellStyle name="Normal 13 2 8 3 3 2" xfId="46025" xr:uid="{15E2409E-F8E9-4098-BBCA-1020F66113D5}"/>
    <cellStyle name="Normal 13 2 8 3 3 3" xfId="41920" xr:uid="{667C3E7C-F0BF-4669-A9C3-45159425BE3D}"/>
    <cellStyle name="Normal 13 2 8 3 4" xfId="35760" xr:uid="{210B6E9B-E831-4891-A955-88D9DDCB3622}"/>
    <cellStyle name="Normal 13 2 8 3 4 2" xfId="43972" xr:uid="{6138AC7F-A70F-415C-87C6-5DE667B13936}"/>
    <cellStyle name="Normal 13 2 8 3 4 3" xfId="39867" xr:uid="{C8B4B5B8-84C5-491E-A4DA-01FADCFC92F9}"/>
    <cellStyle name="Normal 13 2 8 3 5" xfId="42946" xr:uid="{C5D155F5-E271-4AB9-895E-22FAECF321C7}"/>
    <cellStyle name="Normal 13 2 8 3 6" xfId="38841" xr:uid="{F90D3EFF-DC39-4392-BAB6-55F14A01C1D3}"/>
    <cellStyle name="Normal 13 2 8 4" xfId="36306" xr:uid="{A39969C1-8087-4B37-B97E-BF71B61A20BD}"/>
    <cellStyle name="Normal 13 2 8 4 2" xfId="44518" xr:uid="{89891E37-7575-4A1A-9E4F-FD6BF83BD7EB}"/>
    <cellStyle name="Normal 13 2 8 4 3" xfId="40413" xr:uid="{172CF7D0-4BB7-41B1-885F-63A075003590}"/>
    <cellStyle name="Normal 13 2 8 5" xfId="37332" xr:uid="{18AE683F-A3B8-48FB-A4FC-2462050EA12B}"/>
    <cellStyle name="Normal 13 2 8 5 2" xfId="45544" xr:uid="{17121074-E95A-4BE4-B4B0-41700E19471C}"/>
    <cellStyle name="Normal 13 2 8 5 3" xfId="41439" xr:uid="{C1D59827-68D2-449A-9DA1-EDB9DC0B3FC1}"/>
    <cellStyle name="Normal 13 2 8 6" xfId="35279" xr:uid="{DDAE8B57-0C57-45BC-AF66-054719799499}"/>
    <cellStyle name="Normal 13 2 8 6 2" xfId="43491" xr:uid="{8005B76A-843E-4AB7-9E2A-1008289D087B}"/>
    <cellStyle name="Normal 13 2 8 6 3" xfId="39386" xr:uid="{C141DB9D-4283-4E39-B412-B4B7A2559189}"/>
    <cellStyle name="Normal 13 2 8 7" xfId="42465" xr:uid="{20F58676-5C98-450A-A106-83B277CF3709}"/>
    <cellStyle name="Normal 13 2 8 8" xfId="38360" xr:uid="{6571412D-D052-40F4-8312-32496024FCBE}"/>
    <cellStyle name="Normal 13 2 9" xfId="34437" xr:uid="{433D7026-80DA-4529-A98B-22C4AA8D6181}"/>
    <cellStyle name="Normal 13 2 9 2" xfId="34920" xr:uid="{98A4DC7C-A473-4E30-9366-5548F719B839}"/>
    <cellStyle name="Normal 13 2 9 2 2" xfId="36974" xr:uid="{07C59A17-80B5-4BB9-8E7A-763EFAE3F902}"/>
    <cellStyle name="Normal 13 2 9 2 2 2" xfId="45186" xr:uid="{BB6C92BD-087F-46D4-B05B-6955F5E62C33}"/>
    <cellStyle name="Normal 13 2 9 2 2 3" xfId="41081" xr:uid="{B367B1FE-F82D-49AB-84A1-F2B35DE72394}"/>
    <cellStyle name="Normal 13 2 9 2 3" xfId="38000" xr:uid="{F1D8251E-D948-47F1-9BFC-AB457DF774FC}"/>
    <cellStyle name="Normal 13 2 9 2 3 2" xfId="46212" xr:uid="{0C565289-8C37-465B-9BE7-2721834CC0DE}"/>
    <cellStyle name="Normal 13 2 9 2 3 3" xfId="42107" xr:uid="{DFEB5D60-DA35-4752-B9A0-D697DD7CD640}"/>
    <cellStyle name="Normal 13 2 9 2 4" xfId="35947" xr:uid="{40EAB1B3-3BD2-41AC-A2CF-654A85032DB0}"/>
    <cellStyle name="Normal 13 2 9 2 4 2" xfId="44159" xr:uid="{397B3EF3-7DEC-4B9A-B2E6-B4325309AA23}"/>
    <cellStyle name="Normal 13 2 9 2 4 3" xfId="40054" xr:uid="{2E6FE598-D0A7-4D2D-980C-E2A43DF4224E}"/>
    <cellStyle name="Normal 13 2 9 2 5" xfId="43133" xr:uid="{699AA585-D054-46AD-8C40-F18BCEB63C2F}"/>
    <cellStyle name="Normal 13 2 9 2 6" xfId="39028" xr:uid="{287FC696-9EE4-4204-BAAD-193C0F296DF5}"/>
    <cellStyle name="Normal 13 2 9 3" xfId="36493" xr:uid="{C1B64CE1-D779-44F3-85DE-64DDC424D631}"/>
    <cellStyle name="Normal 13 2 9 3 2" xfId="44705" xr:uid="{05CE1B54-7C01-4F61-A95A-42E5B5686FF7}"/>
    <cellStyle name="Normal 13 2 9 3 3" xfId="40600" xr:uid="{1135D961-AF74-4104-B3EE-77F887DC2BB0}"/>
    <cellStyle name="Normal 13 2 9 4" xfId="37519" xr:uid="{DB5011EE-E4C1-4926-BE72-C52E1E20D9D0}"/>
    <cellStyle name="Normal 13 2 9 4 2" xfId="45731" xr:uid="{0EB0BA7E-6B3A-405C-9D1E-58C836608480}"/>
    <cellStyle name="Normal 13 2 9 4 3" xfId="41626" xr:uid="{307D6AAA-EB99-413E-9666-1145AB42C178}"/>
    <cellStyle name="Normal 13 2 9 5" xfId="35466" xr:uid="{88FF5084-AD26-4CFE-851E-2A35395576BF}"/>
    <cellStyle name="Normal 13 2 9 5 2" xfId="43678" xr:uid="{37D2E928-3852-43E5-AF1F-351B3D5E879E}"/>
    <cellStyle name="Normal 13 2 9 5 3" xfId="39573" xr:uid="{5933A14F-E39D-4C90-B6CF-69E8CBA75EE5}"/>
    <cellStyle name="Normal 13 2 9 6" xfId="42652" xr:uid="{DA09CFBF-32B0-43D6-B989-69D5BFDAF504}"/>
    <cellStyle name="Normal 13 2 9 7" xfId="38547" xr:uid="{0F546E91-E077-4D4A-818B-B2A8EEEF2DC1}"/>
    <cellStyle name="Normal 13 3" xfId="46465" xr:uid="{406A7278-5255-4AE3-ABCC-0B44C92AB9C6}"/>
    <cellStyle name="Normal 14" xfId="34099" xr:uid="{8A857B8B-A2C6-4BE6-AEA4-937250E055DC}"/>
    <cellStyle name="Normal 14 10" xfId="34677" xr:uid="{0F011D59-1355-4813-80F3-15E9E010C259}"/>
    <cellStyle name="Normal 14 10 2" xfId="36731" xr:uid="{6FE7410B-F8DE-4AAB-A261-9BBB3EF2DABD}"/>
    <cellStyle name="Normal 14 10 2 2" xfId="44943" xr:uid="{DE7E0BC4-21CA-4BCC-BC1B-E97C8296C1B8}"/>
    <cellStyle name="Normal 14 10 2 3" xfId="40838" xr:uid="{E19D6661-2DA9-4D47-8B68-23C12B2E4E72}"/>
    <cellStyle name="Normal 14 10 3" xfId="37757" xr:uid="{5EE989BC-6DD9-4735-ACE3-4E02EF4666D6}"/>
    <cellStyle name="Normal 14 10 3 2" xfId="45969" xr:uid="{2921AD78-B0AC-4185-B059-BB9A1482BAC5}"/>
    <cellStyle name="Normal 14 10 3 3" xfId="41864" xr:uid="{4E428C91-15E3-484B-87F9-438EA2C0312A}"/>
    <cellStyle name="Normal 14 10 4" xfId="35704" xr:uid="{DDF80AC8-7A38-4224-AE86-5D05A2F42159}"/>
    <cellStyle name="Normal 14 10 4 2" xfId="43916" xr:uid="{9A7986CD-470A-416B-B6A6-CBDB02DFB28B}"/>
    <cellStyle name="Normal 14 10 4 3" xfId="39811" xr:uid="{E3580828-9DEE-4CEA-88D6-9B714F603333}"/>
    <cellStyle name="Normal 14 10 5" xfId="42890" xr:uid="{69D12ADF-C465-4B04-A771-46E2B7754D0F}"/>
    <cellStyle name="Normal 14 10 6" xfId="38785" xr:uid="{7B023432-EE2B-470E-A52F-651F32F8B4E6}"/>
    <cellStyle name="Normal 14 11" xfId="36193" xr:uid="{ED43445D-410A-408B-A203-ECF9F6C343C7}"/>
    <cellStyle name="Normal 14 11 2" xfId="44405" xr:uid="{5402744D-C9AD-44E3-9C61-BCDBC0ACCDB2}"/>
    <cellStyle name="Normal 14 11 3" xfId="40300" xr:uid="{B2BF30DB-C68E-4FB9-A452-D79ACF0AB376}"/>
    <cellStyle name="Normal 14 12" xfId="37219" xr:uid="{26AD05D3-9FAC-4113-90CC-A1F2E8AAD861}"/>
    <cellStyle name="Normal 14 12 2" xfId="45431" xr:uid="{93F3E25B-EBEB-4EB1-BD51-34E5A6C53244}"/>
    <cellStyle name="Normal 14 12 3" xfId="41326" xr:uid="{2C7A709C-59CB-401E-A5C0-8805E03A7F26}"/>
    <cellStyle name="Normal 14 13" xfId="35166" xr:uid="{9B2C8117-7C60-4107-9D0E-C73923A9EB66}"/>
    <cellStyle name="Normal 14 13 2" xfId="43378" xr:uid="{FBBDB64B-73B3-456F-80B9-38430BD5874F}"/>
    <cellStyle name="Normal 14 13 3" xfId="39273" xr:uid="{A08CA804-8600-4E1E-B252-6885C93C29D2}"/>
    <cellStyle name="Normal 14 14" xfId="42352" xr:uid="{6BB7A1AE-2E1D-45B3-B8B5-32666C21491E}"/>
    <cellStyle name="Normal 14 15" xfId="38247" xr:uid="{A61572D8-6BE0-4D1D-8992-DF8A9D8A2454}"/>
    <cellStyle name="Normal 14 2" xfId="34159" xr:uid="{2E0ACA5F-0281-4126-89BB-0573C5BED09C}"/>
    <cellStyle name="Normal 14 2 10" xfId="37245" xr:uid="{46B0D0B6-51EC-4990-84C9-8B9A56ED3540}"/>
    <cellStyle name="Normal 14 2 10 2" xfId="45457" xr:uid="{7E5431F7-7466-499E-ADAF-F01E96882C14}"/>
    <cellStyle name="Normal 14 2 10 3" xfId="41352" xr:uid="{FA398DE5-984C-4B8A-BAD7-C5FC56A76AEB}"/>
    <cellStyle name="Normal 14 2 11" xfId="35192" xr:uid="{45E9766F-6FAE-4781-ADC1-BD1E938DD28C}"/>
    <cellStyle name="Normal 14 2 11 2" xfId="43404" xr:uid="{79C6B642-36A6-4A04-B5CF-932486FA64AC}"/>
    <cellStyle name="Normal 14 2 11 3" xfId="39299" xr:uid="{F8F1E99A-0D80-427D-8C78-5777AEA68E40}"/>
    <cellStyle name="Normal 14 2 12" xfId="42378" xr:uid="{77AE3022-DBF5-48EC-BA19-BAF5DC6AA88C}"/>
    <cellStyle name="Normal 14 2 13" xfId="38273" xr:uid="{5B91B420-67F6-4DF6-9115-89134F0C6E30}"/>
    <cellStyle name="Normal 14 2 2" xfId="34333" xr:uid="{F45F3E70-612F-40CE-9B35-601589F109B9}"/>
    <cellStyle name="Normal 14 2 2 2" xfId="34578" xr:uid="{A17E49B7-AF15-41A0-9526-36548C2635D1}"/>
    <cellStyle name="Normal 14 2 2 2 2" xfId="35061" xr:uid="{55E00133-3A52-431C-88ED-BA95284CAF61}"/>
    <cellStyle name="Normal 14 2 2 2 2 2" xfId="37115" xr:uid="{CE72359C-6C69-4471-9FCC-7D03D84D330C}"/>
    <cellStyle name="Normal 14 2 2 2 2 2 2" xfId="45327" xr:uid="{4867C8D3-E4A1-4D02-8852-E3CC182AF109}"/>
    <cellStyle name="Normal 14 2 2 2 2 2 3" xfId="41222" xr:uid="{B5E2E93F-CEAE-4979-B92C-4E4F6052D031}"/>
    <cellStyle name="Normal 14 2 2 2 2 3" xfId="38141" xr:uid="{6BA86DB8-75E1-4017-820E-92B4413FEBCB}"/>
    <cellStyle name="Normal 14 2 2 2 2 3 2" xfId="46353" xr:uid="{53ABB84E-3B05-438C-9F83-6A67925556E2}"/>
    <cellStyle name="Normal 14 2 2 2 2 3 3" xfId="42248" xr:uid="{B655F7C3-435C-4A98-8FB4-B657F6F77D0C}"/>
    <cellStyle name="Normal 14 2 2 2 2 4" xfId="36088" xr:uid="{C81C9833-DBA9-4E84-8CC9-CB3808B05FE4}"/>
    <cellStyle name="Normal 14 2 2 2 2 4 2" xfId="44300" xr:uid="{44F621DF-D2E6-4BD6-9BFC-6BD42272A123}"/>
    <cellStyle name="Normal 14 2 2 2 2 4 3" xfId="40195" xr:uid="{E0949179-CE2C-4924-9C2F-D6E7A0068DF5}"/>
    <cellStyle name="Normal 14 2 2 2 2 5" xfId="43274" xr:uid="{DBAEDF45-DB6B-41AB-A010-F51D7D5ED352}"/>
    <cellStyle name="Normal 14 2 2 2 2 6" xfId="39169" xr:uid="{3730DEE7-D339-41CE-8B5D-EAE6EFD87FFA}"/>
    <cellStyle name="Normal 14 2 2 2 3" xfId="36634" xr:uid="{6258FFE4-1B50-4C64-B9AC-5A5C7955D1A6}"/>
    <cellStyle name="Normal 14 2 2 2 3 2" xfId="44846" xr:uid="{B02DFB98-793B-4F89-8199-756242B4EFC2}"/>
    <cellStyle name="Normal 14 2 2 2 3 3" xfId="40741" xr:uid="{DEACA07D-C618-47F7-99BF-110F8CE881BE}"/>
    <cellStyle name="Normal 14 2 2 2 4" xfId="37660" xr:uid="{3916097F-09E2-41D2-8B2D-E28B5DC1D9BE}"/>
    <cellStyle name="Normal 14 2 2 2 4 2" xfId="45872" xr:uid="{BC17AA98-BA75-499B-8C68-A0EA8C65D7A1}"/>
    <cellStyle name="Normal 14 2 2 2 4 3" xfId="41767" xr:uid="{7C1392E8-8313-4D87-AAB3-9BB41483B4BD}"/>
    <cellStyle name="Normal 14 2 2 2 5" xfId="35607" xr:uid="{A43CE616-1EF2-42AE-97A8-E788F7428BCA}"/>
    <cellStyle name="Normal 14 2 2 2 5 2" xfId="43819" xr:uid="{5AFCE44D-0B1D-451E-855C-164B6747A095}"/>
    <cellStyle name="Normal 14 2 2 2 5 3" xfId="39714" xr:uid="{AD188B2F-FC3D-4925-8737-04C3C8952121}"/>
    <cellStyle name="Normal 14 2 2 2 6" xfId="42793" xr:uid="{484E461D-5621-4FD5-BB63-DC22DC55F5FC}"/>
    <cellStyle name="Normal 14 2 2 2 7" xfId="38688" xr:uid="{72E7F47D-D73D-4F68-8100-5EE6735FDFD1}"/>
    <cellStyle name="Normal 14 2 2 3" xfId="34819" xr:uid="{2D85E962-7D01-45B3-BC2A-39A6AC4384A9}"/>
    <cellStyle name="Normal 14 2 2 3 2" xfId="36873" xr:uid="{796FBA4C-2CF9-4F7E-AAC1-E531AAC462EB}"/>
    <cellStyle name="Normal 14 2 2 3 2 2" xfId="45085" xr:uid="{17CB46BF-8E2C-4EA7-8FB9-1CEF5194E009}"/>
    <cellStyle name="Normal 14 2 2 3 2 3" xfId="40980" xr:uid="{53611711-B787-472F-9384-67EF6D7DF05B}"/>
    <cellStyle name="Normal 14 2 2 3 3" xfId="37899" xr:uid="{69CC0D19-F733-4271-B0E9-14BA9B3BAFED}"/>
    <cellStyle name="Normal 14 2 2 3 3 2" xfId="46111" xr:uid="{5F02CADD-BF4B-4FED-86E8-FBB9AB914FB6}"/>
    <cellStyle name="Normal 14 2 2 3 3 3" xfId="42006" xr:uid="{F69EB1C3-FE83-4439-89BD-9FB5A498D2BD}"/>
    <cellStyle name="Normal 14 2 2 3 4" xfId="35846" xr:uid="{1883FBD1-03A1-4874-BCDF-12531587CF0F}"/>
    <cellStyle name="Normal 14 2 2 3 4 2" xfId="44058" xr:uid="{C02931B1-B62A-49B5-BFCA-1CBCA14F2F91}"/>
    <cellStyle name="Normal 14 2 2 3 4 3" xfId="39953" xr:uid="{0BDD0E11-1AF0-49A4-B2E3-8BB7D566978B}"/>
    <cellStyle name="Normal 14 2 2 3 5" xfId="43032" xr:uid="{771EA153-FEF8-4EBC-AE99-3C3B62E7B488}"/>
    <cellStyle name="Normal 14 2 2 3 6" xfId="38927" xr:uid="{05CF9925-3F10-4244-95A1-3EC89CD76018}"/>
    <cellStyle name="Normal 14 2 2 4" xfId="36392" xr:uid="{038C3F9B-7682-4157-9509-34DF7A2B74E4}"/>
    <cellStyle name="Normal 14 2 2 4 2" xfId="44604" xr:uid="{667DD488-0DE1-4CA5-8A4B-23A7D1F4C627}"/>
    <cellStyle name="Normal 14 2 2 4 3" xfId="40499" xr:uid="{07937907-B83B-4698-97E6-73FCE111BEF9}"/>
    <cellStyle name="Normal 14 2 2 5" xfId="37418" xr:uid="{8AE39035-350F-4C47-B5EB-F6F77C6802A7}"/>
    <cellStyle name="Normal 14 2 2 5 2" xfId="45630" xr:uid="{8E67F8CA-34C4-4864-A025-5FC33769726C}"/>
    <cellStyle name="Normal 14 2 2 5 3" xfId="41525" xr:uid="{5F9FE428-0789-44B3-99F0-5A62D6F75F75}"/>
    <cellStyle name="Normal 14 2 2 6" xfId="35365" xr:uid="{EC6CA1EC-9C67-4151-8521-02509BE6826C}"/>
    <cellStyle name="Normal 14 2 2 6 2" xfId="43577" xr:uid="{E8851F8A-1E0E-4A49-83BC-C26D348B3B38}"/>
    <cellStyle name="Normal 14 2 2 6 3" xfId="39472" xr:uid="{7661A6C7-390F-40B5-B31D-D2D5DD82D4D0}"/>
    <cellStyle name="Normal 14 2 2 7" xfId="42551" xr:uid="{AA786D06-17ED-492C-ADDB-623AC6577E97}"/>
    <cellStyle name="Normal 14 2 2 8" xfId="38446" xr:uid="{DDC7EEF5-E8C9-43AF-B165-402552E06A59}"/>
    <cellStyle name="Normal 14 2 3" xfId="34376" xr:uid="{77D3E5A3-E82C-4908-99B9-42513222A262}"/>
    <cellStyle name="Normal 14 2 3 2" xfId="34619" xr:uid="{0D19F266-3FF7-46F3-B435-28F4AC5730BD}"/>
    <cellStyle name="Normal 14 2 3 2 2" xfId="35102" xr:uid="{D87B8F26-C7C0-4D86-8416-CF1DEC519032}"/>
    <cellStyle name="Normal 14 2 3 2 2 2" xfId="37156" xr:uid="{4DE9F554-A632-4112-9BED-FCCF2446BF38}"/>
    <cellStyle name="Normal 14 2 3 2 2 2 2" xfId="45368" xr:uid="{1247ED82-D8BE-4D5A-AA5B-1CF23C24E316}"/>
    <cellStyle name="Normal 14 2 3 2 2 2 3" xfId="41263" xr:uid="{FE306AC9-F644-4F44-94E4-D9F8F94312BA}"/>
    <cellStyle name="Normal 14 2 3 2 2 3" xfId="38182" xr:uid="{8936402F-915B-454F-B1CB-F0F0EAE81408}"/>
    <cellStyle name="Normal 14 2 3 2 2 3 2" xfId="46394" xr:uid="{D3F5D6EA-2EDA-4530-80B7-36A3B9B66115}"/>
    <cellStyle name="Normal 14 2 3 2 2 3 3" xfId="42289" xr:uid="{66A225E8-B93D-419E-9258-D108904224A0}"/>
    <cellStyle name="Normal 14 2 3 2 2 4" xfId="36129" xr:uid="{211C4249-41AD-4A4A-B6C7-5ECC7FEFA19A}"/>
    <cellStyle name="Normal 14 2 3 2 2 4 2" xfId="44341" xr:uid="{DF57C135-F43C-4E9E-878C-E65946EFFEB2}"/>
    <cellStyle name="Normal 14 2 3 2 2 4 3" xfId="40236" xr:uid="{BBC8D606-9F7C-40A2-88A5-E0999208356A}"/>
    <cellStyle name="Normal 14 2 3 2 2 5" xfId="43315" xr:uid="{C47370C3-F4B0-4559-B4A6-7FA6593F0360}"/>
    <cellStyle name="Normal 14 2 3 2 2 6" xfId="39210" xr:uid="{9F905762-6A5B-459A-AD36-EE89654386E2}"/>
    <cellStyle name="Normal 14 2 3 2 3" xfId="36675" xr:uid="{4A153C2F-A3DD-487B-BA1A-3AB12B509858}"/>
    <cellStyle name="Normal 14 2 3 2 3 2" xfId="44887" xr:uid="{0447F77D-D6A1-461A-A102-5D81BC39380B}"/>
    <cellStyle name="Normal 14 2 3 2 3 3" xfId="40782" xr:uid="{B826FAF3-1918-43FC-B9C6-C09481082AEA}"/>
    <cellStyle name="Normal 14 2 3 2 4" xfId="37701" xr:uid="{D655DAF0-C67C-45D0-95B7-7E78138C9106}"/>
    <cellStyle name="Normal 14 2 3 2 4 2" xfId="45913" xr:uid="{06B122A0-1D6D-424E-864E-99F046579A07}"/>
    <cellStyle name="Normal 14 2 3 2 4 3" xfId="41808" xr:uid="{15BCD645-50F4-411B-9BD0-5170C185D64A}"/>
    <cellStyle name="Normal 14 2 3 2 5" xfId="35648" xr:uid="{C4D9E689-9EE4-4FE6-9A38-6BF76A2345E1}"/>
    <cellStyle name="Normal 14 2 3 2 5 2" xfId="43860" xr:uid="{6690EECC-4891-4F81-8CD9-4CA350275890}"/>
    <cellStyle name="Normal 14 2 3 2 5 3" xfId="39755" xr:uid="{29FBE831-84E4-4FAA-A56C-5E7124D4273E}"/>
    <cellStyle name="Normal 14 2 3 2 6" xfId="42834" xr:uid="{78C556E8-CEB5-4567-A5FD-16EB2C8AAD44}"/>
    <cellStyle name="Normal 14 2 3 2 7" xfId="38729" xr:uid="{F8FEA092-30BB-4B25-932C-042AA3FD6DCD}"/>
    <cellStyle name="Normal 14 2 3 3" xfId="34860" xr:uid="{603E1458-F8B8-41CA-AAE1-C2B5A3F6AEF9}"/>
    <cellStyle name="Normal 14 2 3 3 2" xfId="36914" xr:uid="{200BE578-1452-425A-BD41-6B32E2C382D6}"/>
    <cellStyle name="Normal 14 2 3 3 2 2" xfId="45126" xr:uid="{75A3320C-9E09-478F-91BD-9CB62C0B7BFA}"/>
    <cellStyle name="Normal 14 2 3 3 2 3" xfId="41021" xr:uid="{97ED861D-20C7-47CE-B385-D2F506804428}"/>
    <cellStyle name="Normal 14 2 3 3 3" xfId="37940" xr:uid="{B8DA96E0-5730-4B93-A50A-01D91512456B}"/>
    <cellStyle name="Normal 14 2 3 3 3 2" xfId="46152" xr:uid="{50245100-C7AF-4F8F-A748-6F4BBA24FE3D}"/>
    <cellStyle name="Normal 14 2 3 3 3 3" xfId="42047" xr:uid="{A5C19362-4ED1-4516-B26C-D01442924B84}"/>
    <cellStyle name="Normal 14 2 3 3 4" xfId="35887" xr:uid="{A8AC573D-36E8-4B5E-9924-79606A90583F}"/>
    <cellStyle name="Normal 14 2 3 3 4 2" xfId="44099" xr:uid="{688F950E-0C59-431F-BC88-85614172964E}"/>
    <cellStyle name="Normal 14 2 3 3 4 3" xfId="39994" xr:uid="{2FDBE93E-B638-4A9E-BB59-BCAC36C99F78}"/>
    <cellStyle name="Normal 14 2 3 3 5" xfId="43073" xr:uid="{1D98F84A-F86D-4209-AE0F-369D0305A612}"/>
    <cellStyle name="Normal 14 2 3 3 6" xfId="38968" xr:uid="{1A9CA072-1F8E-4FBF-8107-C0BCEBE1BA51}"/>
    <cellStyle name="Normal 14 2 3 4" xfId="36433" xr:uid="{474A8D9E-3691-49A7-90CA-B3F35D2FFB80}"/>
    <cellStyle name="Normal 14 2 3 4 2" xfId="44645" xr:uid="{4D6229A6-6474-4ED9-9B91-8A944DDDEE75}"/>
    <cellStyle name="Normal 14 2 3 4 3" xfId="40540" xr:uid="{27BB278F-8D46-4BD8-B10D-DB2D6A8C85DC}"/>
    <cellStyle name="Normal 14 2 3 5" xfId="37459" xr:uid="{06363B05-B169-4795-B412-E8BD1BD4B083}"/>
    <cellStyle name="Normal 14 2 3 5 2" xfId="45671" xr:uid="{6C795D30-4020-4391-8569-915BC6515743}"/>
    <cellStyle name="Normal 14 2 3 5 3" xfId="41566" xr:uid="{A4273F0F-B811-4BC7-A06C-64CEEF2B0EAC}"/>
    <cellStyle name="Normal 14 2 3 6" xfId="35406" xr:uid="{C92BA590-C0E2-4650-9672-495AAE1BD258}"/>
    <cellStyle name="Normal 14 2 3 6 2" xfId="43618" xr:uid="{B08E14AD-32EF-4D84-B0AA-77F2D9BCB1D8}"/>
    <cellStyle name="Normal 14 2 3 6 3" xfId="39513" xr:uid="{C83A134C-B29B-4A63-AA63-0A1E9A92EBF4}"/>
    <cellStyle name="Normal 14 2 3 7" xfId="42592" xr:uid="{B9390DC4-A69C-4A59-A603-E068F56ECAA3}"/>
    <cellStyle name="Normal 14 2 3 8" xfId="38487" xr:uid="{7FD72CF3-7C48-45F8-A664-B76E476F806C}"/>
    <cellStyle name="Normal 14 2 4" xfId="34417" xr:uid="{10932806-2378-4401-B545-D7CFF0D8D313}"/>
    <cellStyle name="Normal 14 2 4 2" xfId="34660" xr:uid="{5F2D9A35-4919-46B2-AA65-4A999C6CAE3D}"/>
    <cellStyle name="Normal 14 2 4 2 2" xfId="35143" xr:uid="{83147979-6907-478E-BAC5-F5AC9B0B80D2}"/>
    <cellStyle name="Normal 14 2 4 2 2 2" xfId="37197" xr:uid="{F086427F-896E-43DF-A30D-BCA36910148D}"/>
    <cellStyle name="Normal 14 2 4 2 2 2 2" xfId="45409" xr:uid="{5B7337A2-564B-430D-8FFF-E91890D0D931}"/>
    <cellStyle name="Normal 14 2 4 2 2 2 3" xfId="41304" xr:uid="{FF4C17B7-6564-4FFA-BF4F-66D9038C34CA}"/>
    <cellStyle name="Normal 14 2 4 2 2 3" xfId="38223" xr:uid="{1735922F-29E4-437D-9ED0-AFED0939993D}"/>
    <cellStyle name="Normal 14 2 4 2 2 3 2" xfId="46435" xr:uid="{60D541DD-1C83-467A-AB4E-FAE62D3F630B}"/>
    <cellStyle name="Normal 14 2 4 2 2 3 3" xfId="42330" xr:uid="{DF7FE2CE-165A-449B-BA27-872DD6D7ABDF}"/>
    <cellStyle name="Normal 14 2 4 2 2 4" xfId="36170" xr:uid="{2E409482-3C78-4035-93A0-4FE0CF217A33}"/>
    <cellStyle name="Normal 14 2 4 2 2 4 2" xfId="44382" xr:uid="{ECDAE866-96DF-4DA9-9631-F860AA63E94F}"/>
    <cellStyle name="Normal 14 2 4 2 2 4 3" xfId="40277" xr:uid="{31810CE5-697B-4971-BD7E-D7CEB5FB0AEB}"/>
    <cellStyle name="Normal 14 2 4 2 2 5" xfId="43356" xr:uid="{49CF69DC-CBEE-486C-BCCD-C4D95F3BBBC6}"/>
    <cellStyle name="Normal 14 2 4 2 2 6" xfId="39251" xr:uid="{58220520-1C62-4B8F-87EC-8A7714016800}"/>
    <cellStyle name="Normal 14 2 4 2 3" xfId="36716" xr:uid="{2295F242-CF53-4488-90A6-ECB7244416B2}"/>
    <cellStyle name="Normal 14 2 4 2 3 2" xfId="44928" xr:uid="{AD902F46-592F-47D6-B49E-5AFB730A0609}"/>
    <cellStyle name="Normal 14 2 4 2 3 3" xfId="40823" xr:uid="{31173407-1F7B-42B9-AD2E-ACE79EAE0E9C}"/>
    <cellStyle name="Normal 14 2 4 2 4" xfId="37742" xr:uid="{BDA31865-E42B-420A-99E6-7D6E99DEC87C}"/>
    <cellStyle name="Normal 14 2 4 2 4 2" xfId="45954" xr:uid="{E45A107C-F906-4B08-9377-A685BB43AC25}"/>
    <cellStyle name="Normal 14 2 4 2 4 3" xfId="41849" xr:uid="{11776301-67A9-4A6E-9160-D28B1DAEC61A}"/>
    <cellStyle name="Normal 14 2 4 2 5" xfId="35689" xr:uid="{41ADCCF5-721B-4ACF-89DC-B1C8355DBBFD}"/>
    <cellStyle name="Normal 14 2 4 2 5 2" xfId="43901" xr:uid="{9C319E5B-9681-47A1-B168-8CDB022D50FC}"/>
    <cellStyle name="Normal 14 2 4 2 5 3" xfId="39796" xr:uid="{2B2D50FD-F885-440D-B12B-1C05D098D507}"/>
    <cellStyle name="Normal 14 2 4 2 6" xfId="42875" xr:uid="{76C56C59-F8A2-4111-8188-92E121D1C577}"/>
    <cellStyle name="Normal 14 2 4 2 7" xfId="38770" xr:uid="{87BD0A03-94C5-4904-BD5F-FECC6D960DD1}"/>
    <cellStyle name="Normal 14 2 4 3" xfId="34901" xr:uid="{1403C72E-DCA2-409C-AC43-597239DFA5A8}"/>
    <cellStyle name="Normal 14 2 4 3 2" xfId="36955" xr:uid="{F0B147D8-76E7-427F-B5A6-59ECEBF4BABA}"/>
    <cellStyle name="Normal 14 2 4 3 2 2" xfId="45167" xr:uid="{199566A7-238F-4924-98EA-3698DEB6F933}"/>
    <cellStyle name="Normal 14 2 4 3 2 3" xfId="41062" xr:uid="{2BCAE0CB-DF63-449A-A237-87FBBEBAFB5D}"/>
    <cellStyle name="Normal 14 2 4 3 3" xfId="37981" xr:uid="{0D400209-06CB-4AC6-B074-71AE70A3AF5E}"/>
    <cellStyle name="Normal 14 2 4 3 3 2" xfId="46193" xr:uid="{32CA9DA9-69CC-4473-9DC9-EE4F772D6E92}"/>
    <cellStyle name="Normal 14 2 4 3 3 3" xfId="42088" xr:uid="{85413F5D-06AC-4DE7-808D-E79EB33D2B5D}"/>
    <cellStyle name="Normal 14 2 4 3 4" xfId="35928" xr:uid="{F8EBF7E0-00DE-4FA7-A797-11157289B02F}"/>
    <cellStyle name="Normal 14 2 4 3 4 2" xfId="44140" xr:uid="{DDEB3A8C-34C4-4FE5-9610-EF9D3EBA4F35}"/>
    <cellStyle name="Normal 14 2 4 3 4 3" xfId="40035" xr:uid="{8592F9F7-A6C9-487A-B5CC-A4FFF2B1FD68}"/>
    <cellStyle name="Normal 14 2 4 3 5" xfId="43114" xr:uid="{91F64B81-51A0-434A-9E42-22240B45823B}"/>
    <cellStyle name="Normal 14 2 4 3 6" xfId="39009" xr:uid="{A74FED79-B359-4EBE-AE18-41D82F61BA05}"/>
    <cellStyle name="Normal 14 2 4 4" xfId="36474" xr:uid="{622112DE-E80A-410F-B790-31D4A7550320}"/>
    <cellStyle name="Normal 14 2 4 4 2" xfId="44686" xr:uid="{5006D6AE-C50E-4DCA-9212-468AE58CB81A}"/>
    <cellStyle name="Normal 14 2 4 4 3" xfId="40581" xr:uid="{31FC50D5-90F5-4C89-8DAB-66BDC63C1EF7}"/>
    <cellStyle name="Normal 14 2 4 5" xfId="37500" xr:uid="{85393DDC-322D-4BBF-A348-7C52CC8DD0EE}"/>
    <cellStyle name="Normal 14 2 4 5 2" xfId="45712" xr:uid="{30203B73-2CB6-4DF6-AD0D-E5F1B97666D8}"/>
    <cellStyle name="Normal 14 2 4 5 3" xfId="41607" xr:uid="{99DE753D-FA81-4FF2-AF71-301135EF8360}"/>
    <cellStyle name="Normal 14 2 4 6" xfId="35447" xr:uid="{D0D68C43-CCB4-49CE-8CF0-2B79EB260D7B}"/>
    <cellStyle name="Normal 14 2 4 6 2" xfId="43659" xr:uid="{A81F4BF6-3F2E-4AE0-9898-DA961F262F4E}"/>
    <cellStyle name="Normal 14 2 4 6 3" xfId="39554" xr:uid="{C46A1D9B-B10E-414A-8168-8E9EADC5C86C}"/>
    <cellStyle name="Normal 14 2 4 7" xfId="42633" xr:uid="{05083B90-DDB1-4276-BD36-54B451835069}"/>
    <cellStyle name="Normal 14 2 4 8" xfId="38528" xr:uid="{BAB12345-A412-40C5-AB5D-612AE502DE6E}"/>
    <cellStyle name="Normal 14 2 5" xfId="34275" xr:uid="{D5C25B08-9411-431F-80BC-DE071495EECB}"/>
    <cellStyle name="Normal 14 2 5 2" xfId="34520" xr:uid="{585A358D-9492-4B4B-879D-7C7E2DD93D9D}"/>
    <cellStyle name="Normal 14 2 5 2 2" xfId="35003" xr:uid="{60E12E18-A1FD-4259-981B-166FB0FD7FDF}"/>
    <cellStyle name="Normal 14 2 5 2 2 2" xfId="37057" xr:uid="{3023A5DA-10B8-4686-A534-CA5A9F2C5C3C}"/>
    <cellStyle name="Normal 14 2 5 2 2 2 2" xfId="45269" xr:uid="{5914CA51-059A-4BB2-BD42-9ABED87E8808}"/>
    <cellStyle name="Normal 14 2 5 2 2 2 3" xfId="41164" xr:uid="{25635C0B-588A-4D91-B20D-41DA1F3544F3}"/>
    <cellStyle name="Normal 14 2 5 2 2 3" xfId="38083" xr:uid="{13231B4D-2C38-4DCD-A72B-0DF5477EB99B}"/>
    <cellStyle name="Normal 14 2 5 2 2 3 2" xfId="46295" xr:uid="{8C738EE6-DFFE-4674-AA8F-13B6650DC2B4}"/>
    <cellStyle name="Normal 14 2 5 2 2 3 3" xfId="42190" xr:uid="{65224798-0040-4240-9B1E-22EC69CB96CC}"/>
    <cellStyle name="Normal 14 2 5 2 2 4" xfId="36030" xr:uid="{FDCA660C-910C-43D0-B51D-A5A15AC20F6E}"/>
    <cellStyle name="Normal 14 2 5 2 2 4 2" xfId="44242" xr:uid="{56A5A13B-F92A-4C7C-83D8-69D19CEC5764}"/>
    <cellStyle name="Normal 14 2 5 2 2 4 3" xfId="40137" xr:uid="{2251C998-3E58-410D-8959-7D1D0663A861}"/>
    <cellStyle name="Normal 14 2 5 2 2 5" xfId="43216" xr:uid="{EEC3ABE8-94A1-40AB-80B0-2E60EE56AEA0}"/>
    <cellStyle name="Normal 14 2 5 2 2 6" xfId="39111" xr:uid="{2DB58867-BCC7-45C9-AC40-32E781DBDBF4}"/>
    <cellStyle name="Normal 14 2 5 2 3" xfId="36576" xr:uid="{20D97FAD-F7BB-44C5-9073-6EE712153495}"/>
    <cellStyle name="Normal 14 2 5 2 3 2" xfId="44788" xr:uid="{F672DB4F-1783-4DAA-90D9-1EB31D10A129}"/>
    <cellStyle name="Normal 14 2 5 2 3 3" xfId="40683" xr:uid="{90964E66-482A-4DB3-8832-91D56FD934CC}"/>
    <cellStyle name="Normal 14 2 5 2 4" xfId="37602" xr:uid="{5D137A8B-4E5B-498C-88CB-6838FCAFC2FD}"/>
    <cellStyle name="Normal 14 2 5 2 4 2" xfId="45814" xr:uid="{B2F8507F-8132-4FA4-A70F-57D2ED2AD85A}"/>
    <cellStyle name="Normal 14 2 5 2 4 3" xfId="41709" xr:uid="{9EC963BD-031D-4A2E-973B-E8CA718B398F}"/>
    <cellStyle name="Normal 14 2 5 2 5" xfId="35549" xr:uid="{498148A2-B8D0-47BA-9DE0-46270AA55CF6}"/>
    <cellStyle name="Normal 14 2 5 2 5 2" xfId="43761" xr:uid="{26607860-9E46-4EED-B24A-F5DE5AAC9E2F}"/>
    <cellStyle name="Normal 14 2 5 2 5 3" xfId="39656" xr:uid="{39DDFAE1-BFC6-448F-B6B7-63CD3909F5B6}"/>
    <cellStyle name="Normal 14 2 5 2 6" xfId="42735" xr:uid="{E6523E53-95A7-4C90-A118-7F1917F303A3}"/>
    <cellStyle name="Normal 14 2 5 2 7" xfId="38630" xr:uid="{F71A9510-513B-4854-AB8E-AA6CB3956DF6}"/>
    <cellStyle name="Normal 14 2 5 3" xfId="34761" xr:uid="{B36C4BF1-F65A-40E0-9E6D-41CEE766F43B}"/>
    <cellStyle name="Normal 14 2 5 3 2" xfId="36815" xr:uid="{2F8A42DF-BE30-495A-AE4F-5CDA03916D53}"/>
    <cellStyle name="Normal 14 2 5 3 2 2" xfId="45027" xr:uid="{90ED2D21-CB5E-4121-8773-242658DE4E14}"/>
    <cellStyle name="Normal 14 2 5 3 2 3" xfId="40922" xr:uid="{B6064B4C-B3D8-4A16-BA35-649DC5D3113C}"/>
    <cellStyle name="Normal 14 2 5 3 3" xfId="37841" xr:uid="{5902F2EB-2EF4-49DA-A2EB-92BD1F67B655}"/>
    <cellStyle name="Normal 14 2 5 3 3 2" xfId="46053" xr:uid="{0BF8D8E6-BC3A-4E31-B2B7-3B92262E911D}"/>
    <cellStyle name="Normal 14 2 5 3 3 3" xfId="41948" xr:uid="{305228F0-9647-4EE3-9C10-87ECAECB3639}"/>
    <cellStyle name="Normal 14 2 5 3 4" xfId="35788" xr:uid="{EC71F59B-3262-40C7-87D5-6B688EBDCD98}"/>
    <cellStyle name="Normal 14 2 5 3 4 2" xfId="44000" xr:uid="{BB1454D4-B4C4-4C0E-B519-FAC0701AE6C2}"/>
    <cellStyle name="Normal 14 2 5 3 4 3" xfId="39895" xr:uid="{36EDBB9C-C2D6-4E9E-8AAC-D6FCA164CF60}"/>
    <cellStyle name="Normal 14 2 5 3 5" xfId="42974" xr:uid="{EDBD2F66-1878-410D-8B85-A03C643C1B1D}"/>
    <cellStyle name="Normal 14 2 5 3 6" xfId="38869" xr:uid="{B764EDF1-506A-4AD9-9486-287F2D9401E0}"/>
    <cellStyle name="Normal 14 2 5 4" xfId="36334" xr:uid="{CC03C48E-5D87-4FB6-9779-8B3AD2DD624F}"/>
    <cellStyle name="Normal 14 2 5 4 2" xfId="44546" xr:uid="{166DDAE9-6895-40E9-98DE-2EC681ADA4AC}"/>
    <cellStyle name="Normal 14 2 5 4 3" xfId="40441" xr:uid="{8E654ED7-DAA1-4A6D-8A92-DA79E24FB36C}"/>
    <cellStyle name="Normal 14 2 5 5" xfId="37360" xr:uid="{7C5E8409-3910-479A-984A-6CD108E30240}"/>
    <cellStyle name="Normal 14 2 5 5 2" xfId="45572" xr:uid="{A1551B1C-C0A5-4A23-8ABC-904E750243C3}"/>
    <cellStyle name="Normal 14 2 5 5 3" xfId="41467" xr:uid="{718C0E9D-3D8A-47AC-A2DE-3F2788F6BE6F}"/>
    <cellStyle name="Normal 14 2 5 6" xfId="35307" xr:uid="{975A188A-237E-455C-9A1B-95EFC4D57F77}"/>
    <cellStyle name="Normal 14 2 5 6 2" xfId="43519" xr:uid="{F21C40B7-0A44-455E-9210-566D493059D2}"/>
    <cellStyle name="Normal 14 2 5 6 3" xfId="39414" xr:uid="{272E3B3A-FC10-49A7-988E-A0ADC95E52FE}"/>
    <cellStyle name="Normal 14 2 5 7" xfId="42493" xr:uid="{2BA08142-2B7C-4E54-B2E2-C5D9A21A1CD0}"/>
    <cellStyle name="Normal 14 2 5 8" xfId="38388" xr:uid="{330508B8-C035-4C97-BC85-B1DF6FD414FF}"/>
    <cellStyle name="Normal 14 2 6" xfId="34463" xr:uid="{BF1799CA-4C50-41D6-8CA0-8BCCEB7DAD8C}"/>
    <cellStyle name="Normal 14 2 6 2" xfId="34946" xr:uid="{D2A4D539-49C0-4FD8-95F4-B8331F6C5343}"/>
    <cellStyle name="Normal 14 2 6 2 2" xfId="37000" xr:uid="{B993FDB8-AEB7-4013-AE84-76FF8C2E5E95}"/>
    <cellStyle name="Normal 14 2 6 2 2 2" xfId="45212" xr:uid="{535709AE-6775-429B-9529-E0864C4AD330}"/>
    <cellStyle name="Normal 14 2 6 2 2 3" xfId="41107" xr:uid="{BDAD1763-3939-48BC-BC6A-7F4990BBDE44}"/>
    <cellStyle name="Normal 14 2 6 2 3" xfId="38026" xr:uid="{83C2C5B4-1C5B-4BD4-92B4-3AD10B9697C4}"/>
    <cellStyle name="Normal 14 2 6 2 3 2" xfId="46238" xr:uid="{BD87EC46-40A3-4D8C-94BF-6647CAB85455}"/>
    <cellStyle name="Normal 14 2 6 2 3 3" xfId="42133" xr:uid="{30EB8419-9C5D-4537-9DD1-79C716D5C9FB}"/>
    <cellStyle name="Normal 14 2 6 2 4" xfId="35973" xr:uid="{E548EFFC-69C2-460F-BB0B-96196883C536}"/>
    <cellStyle name="Normal 14 2 6 2 4 2" xfId="44185" xr:uid="{F0EA4022-1AFE-4F79-84E6-5636AB30B6D1}"/>
    <cellStyle name="Normal 14 2 6 2 4 3" xfId="40080" xr:uid="{53CF81DA-9996-4715-A023-A83CD2FD87BD}"/>
    <cellStyle name="Normal 14 2 6 2 5" xfId="43159" xr:uid="{BED9D00E-2D75-4000-AA8F-202CBFFCB699}"/>
    <cellStyle name="Normal 14 2 6 2 6" xfId="39054" xr:uid="{4B6CAEBB-A34C-4378-A363-15A9AC0D1F93}"/>
    <cellStyle name="Normal 14 2 6 3" xfId="36519" xr:uid="{6A967EBD-1C65-47D5-A67B-602A68E91849}"/>
    <cellStyle name="Normal 14 2 6 3 2" xfId="44731" xr:uid="{62C486A9-317A-44A6-8051-E7BC013F371D}"/>
    <cellStyle name="Normal 14 2 6 3 3" xfId="40626" xr:uid="{2F050DF0-6CD6-4690-9A15-2582AD6ECC3B}"/>
    <cellStyle name="Normal 14 2 6 4" xfId="37545" xr:uid="{C297F5E9-3C58-4B8A-9DC8-290746A87038}"/>
    <cellStyle name="Normal 14 2 6 4 2" xfId="45757" xr:uid="{1E9AD5B3-641C-4682-9074-C0A3A120E446}"/>
    <cellStyle name="Normal 14 2 6 4 3" xfId="41652" xr:uid="{50308C96-8D38-4A9D-BF9B-80B1B56F5D56}"/>
    <cellStyle name="Normal 14 2 6 5" xfId="35492" xr:uid="{5A341ED7-6C01-4A03-A68A-6410CA8A884E}"/>
    <cellStyle name="Normal 14 2 6 5 2" xfId="43704" xr:uid="{4008BD75-8B3B-41BE-951F-83CEBF9B9785}"/>
    <cellStyle name="Normal 14 2 6 5 3" xfId="39599" xr:uid="{3451B729-EDFD-4630-812E-7CC40BA09FE4}"/>
    <cellStyle name="Normal 14 2 6 6" xfId="42678" xr:uid="{7566BEF3-D29F-4FB4-9336-FA496B58C075}"/>
    <cellStyle name="Normal 14 2 6 7" xfId="38573" xr:uid="{2EB0729A-8B3C-48BA-8A0A-625AFB3FF2BB}"/>
    <cellStyle name="Normal 14 2 7" xfId="34217" xr:uid="{941E33C9-7FC4-4973-974E-74FEF64E2667}"/>
    <cellStyle name="Normal 14 2 7 2" xfId="36276" xr:uid="{696AF184-B444-494B-989E-B115A6CD6009}"/>
    <cellStyle name="Normal 14 2 7 2 2" xfId="44488" xr:uid="{9C1D2BA0-00F4-4A93-9B14-EF4360FF13AA}"/>
    <cellStyle name="Normal 14 2 7 2 3" xfId="40383" xr:uid="{C3EB6A0F-FA90-46DD-AF9C-1E08019226D9}"/>
    <cellStyle name="Normal 14 2 7 3" xfId="37302" xr:uid="{5C354119-34C1-408B-A6EF-1EC2BABE28DD}"/>
    <cellStyle name="Normal 14 2 7 3 2" xfId="45514" xr:uid="{513E4922-719E-4D08-858E-39EB30716D32}"/>
    <cellStyle name="Normal 14 2 7 3 3" xfId="41409" xr:uid="{7DB2E1FE-AFFF-4E4E-976E-86BD43C558B1}"/>
    <cellStyle name="Normal 14 2 7 4" xfId="35249" xr:uid="{592C9802-E54D-406F-B534-62E449008DD8}"/>
    <cellStyle name="Normal 14 2 7 4 2" xfId="43461" xr:uid="{23634215-ACA8-445B-958E-6AF035A66145}"/>
    <cellStyle name="Normal 14 2 7 4 3" xfId="39356" xr:uid="{1488B350-8196-4E25-B696-301AF8ADED83}"/>
    <cellStyle name="Normal 14 2 7 5" xfId="42435" xr:uid="{4B0C788F-6B64-49DF-9368-9CF44B3F278D}"/>
    <cellStyle name="Normal 14 2 7 6" xfId="38330" xr:uid="{EA18D508-AA85-4229-BBAA-2FE4043C10EC}"/>
    <cellStyle name="Normal 14 2 8" xfId="34703" xr:uid="{42F5F9DD-322D-4378-968F-3F8CDFEB4CC9}"/>
    <cellStyle name="Normal 14 2 8 2" xfId="36757" xr:uid="{C70B5A5E-AC08-4ECA-8670-F652EF7D4A49}"/>
    <cellStyle name="Normal 14 2 8 2 2" xfId="44969" xr:uid="{AF9EB964-5C9D-49A5-A112-6F250D1EBB74}"/>
    <cellStyle name="Normal 14 2 8 2 3" xfId="40864" xr:uid="{C2082E4F-E765-4722-9F84-9386853E03DE}"/>
    <cellStyle name="Normal 14 2 8 3" xfId="37783" xr:uid="{68E14444-E372-431E-9F3A-5B597B62973B}"/>
    <cellStyle name="Normal 14 2 8 3 2" xfId="45995" xr:uid="{778A60A7-6148-45EB-B3B5-6945AEA6F020}"/>
    <cellStyle name="Normal 14 2 8 3 3" xfId="41890" xr:uid="{02F86AFD-AA50-43C7-BC71-DEF152CF56D7}"/>
    <cellStyle name="Normal 14 2 8 4" xfId="35730" xr:uid="{4315D5AF-7993-47DA-AF14-7CEDFEB1320F}"/>
    <cellStyle name="Normal 14 2 8 4 2" xfId="43942" xr:uid="{3506F13E-C9FB-42DE-A6A2-AEE04AF35654}"/>
    <cellStyle name="Normal 14 2 8 4 3" xfId="39837" xr:uid="{341DAB0C-5FC5-4B78-83A9-AE5F363CB2DF}"/>
    <cellStyle name="Normal 14 2 8 5" xfId="42916" xr:uid="{A43EEE30-011E-4D34-A741-E83BC2B713A3}"/>
    <cellStyle name="Normal 14 2 8 6" xfId="38811" xr:uid="{0EE53100-D7C4-4178-8CED-A34682C15F1C}"/>
    <cellStyle name="Normal 14 2 9" xfId="36219" xr:uid="{3DD7CD7B-AF15-4210-9D23-3519F92B5E58}"/>
    <cellStyle name="Normal 14 2 9 2" xfId="44431" xr:uid="{A664462A-ECBE-4860-A913-E1E3CE096A5F}"/>
    <cellStyle name="Normal 14 2 9 3" xfId="40326" xr:uid="{CC3F02E6-84E5-4309-B400-6AC28A32993D}"/>
    <cellStyle name="Normal 14 3" xfId="34167" xr:uid="{E886C324-F5D6-4A3D-BD8D-3AF5DCD16170}"/>
    <cellStyle name="Normal 14 3 10" xfId="38281" xr:uid="{282A3513-8407-4A1B-8BFD-92A4A3332530}"/>
    <cellStyle name="Normal 14 3 2" xfId="34283" xr:uid="{6BF13138-45AF-40F9-982D-876B3D6F606F}"/>
    <cellStyle name="Normal 14 3 2 2" xfId="34528" xr:uid="{EA1696F6-3E11-4EE2-9D27-1245580F0ACC}"/>
    <cellStyle name="Normal 14 3 2 2 2" xfId="35011" xr:uid="{599A463A-0ED9-46AD-B882-F3054D6E5F1B}"/>
    <cellStyle name="Normal 14 3 2 2 2 2" xfId="37065" xr:uid="{FAE8B20A-F5C0-4097-9D41-0AE4632BE017}"/>
    <cellStyle name="Normal 14 3 2 2 2 2 2" xfId="45277" xr:uid="{AE7BFF4F-E521-43CA-A993-27CB09FAAE5F}"/>
    <cellStyle name="Normal 14 3 2 2 2 2 3" xfId="41172" xr:uid="{78036867-873E-4047-A060-807E897ED225}"/>
    <cellStyle name="Normal 14 3 2 2 2 3" xfId="38091" xr:uid="{CE09CB55-083C-4300-A5C7-D03B7C55C42B}"/>
    <cellStyle name="Normal 14 3 2 2 2 3 2" xfId="46303" xr:uid="{85F4C5E5-291A-44E2-9F27-D504D052BF89}"/>
    <cellStyle name="Normal 14 3 2 2 2 3 3" xfId="42198" xr:uid="{CFB35760-1C46-4218-9050-830999AB7B3B}"/>
    <cellStyle name="Normal 14 3 2 2 2 4" xfId="36038" xr:uid="{F03BAC30-C6C6-43D5-BDFC-705FD32683CE}"/>
    <cellStyle name="Normal 14 3 2 2 2 4 2" xfId="44250" xr:uid="{E4B6CD61-0C69-40E1-862E-6DF34BC71BBB}"/>
    <cellStyle name="Normal 14 3 2 2 2 4 3" xfId="40145" xr:uid="{708CD35A-202C-4EE2-B904-9067767C7299}"/>
    <cellStyle name="Normal 14 3 2 2 2 5" xfId="43224" xr:uid="{E94B2C66-5DDC-4EF4-9EC9-03086936A615}"/>
    <cellStyle name="Normal 14 3 2 2 2 6" xfId="39119" xr:uid="{AEBC3A3C-D308-43DB-A640-24D9137561B5}"/>
    <cellStyle name="Normal 14 3 2 2 3" xfId="36584" xr:uid="{645F2BE6-583B-4FEA-A50A-8BCE2D86E327}"/>
    <cellStyle name="Normal 14 3 2 2 3 2" xfId="44796" xr:uid="{E27F2789-6BD8-467B-BC76-90436556A321}"/>
    <cellStyle name="Normal 14 3 2 2 3 3" xfId="40691" xr:uid="{7D4175C9-105E-41D9-985D-DA976A92BA53}"/>
    <cellStyle name="Normal 14 3 2 2 4" xfId="37610" xr:uid="{1899C1BE-B829-4EE2-8B11-803C2138FDDE}"/>
    <cellStyle name="Normal 14 3 2 2 4 2" xfId="45822" xr:uid="{99923B3D-8E6D-4B82-888E-1E35C0D35EA2}"/>
    <cellStyle name="Normal 14 3 2 2 4 3" xfId="41717" xr:uid="{D062A311-29E1-4356-9D1B-0447A7FCA983}"/>
    <cellStyle name="Normal 14 3 2 2 5" xfId="35557" xr:uid="{183D828B-D612-4B5C-8773-1782EAF0F7B5}"/>
    <cellStyle name="Normal 14 3 2 2 5 2" xfId="43769" xr:uid="{5D39588B-69D1-4399-A64E-DF80C4BBDF96}"/>
    <cellStyle name="Normal 14 3 2 2 5 3" xfId="39664" xr:uid="{FA324404-AF1C-4BCB-9049-70BC6459D73A}"/>
    <cellStyle name="Normal 14 3 2 2 6" xfId="42743" xr:uid="{00072671-BD55-4D66-8F35-E1A31446A27B}"/>
    <cellStyle name="Normal 14 3 2 2 7" xfId="38638" xr:uid="{F5FF47F9-50BE-4B43-9FBB-40254F6970A8}"/>
    <cellStyle name="Normal 14 3 2 3" xfId="34769" xr:uid="{6924B709-BCA7-4F01-A16B-8680C73C349B}"/>
    <cellStyle name="Normal 14 3 2 3 2" xfId="36823" xr:uid="{0FAA42AC-4418-42DC-B352-ADCB515078F3}"/>
    <cellStyle name="Normal 14 3 2 3 2 2" xfId="45035" xr:uid="{A4A54F72-4908-4B54-967F-7610E8E84B93}"/>
    <cellStyle name="Normal 14 3 2 3 2 3" xfId="40930" xr:uid="{FC1E203E-6F84-49EB-8F78-224BF5E2DA6C}"/>
    <cellStyle name="Normal 14 3 2 3 3" xfId="37849" xr:uid="{99ECC3FC-0D3E-4756-860E-7EBF3BE5405F}"/>
    <cellStyle name="Normal 14 3 2 3 3 2" xfId="46061" xr:uid="{8D3D6B7C-D3DA-4488-AAC1-08CA37886D28}"/>
    <cellStyle name="Normal 14 3 2 3 3 3" xfId="41956" xr:uid="{D8B1CA82-0AF0-41EF-A309-6403CCC7623B}"/>
    <cellStyle name="Normal 14 3 2 3 4" xfId="35796" xr:uid="{7E2A1645-FED7-49C5-9E21-C0E65A47DDDC}"/>
    <cellStyle name="Normal 14 3 2 3 4 2" xfId="44008" xr:uid="{B130F4ED-16A5-4618-A138-087609853299}"/>
    <cellStyle name="Normal 14 3 2 3 4 3" xfId="39903" xr:uid="{69849592-E3EF-43D6-A5F9-5121A5E8CC67}"/>
    <cellStyle name="Normal 14 3 2 3 5" xfId="42982" xr:uid="{7C7E919C-3356-486C-903C-4383B3F237D6}"/>
    <cellStyle name="Normal 14 3 2 3 6" xfId="38877" xr:uid="{8D7755FA-253E-43ED-B50E-D0070E107F11}"/>
    <cellStyle name="Normal 14 3 2 4" xfId="36342" xr:uid="{1304D361-9942-44D4-9530-9E537EF2121B}"/>
    <cellStyle name="Normal 14 3 2 4 2" xfId="44554" xr:uid="{DE9A9E7F-047B-4A0A-9055-3AC10AD66D09}"/>
    <cellStyle name="Normal 14 3 2 4 3" xfId="40449" xr:uid="{20B6CD0B-5A49-4F95-804F-219E6C7F0092}"/>
    <cellStyle name="Normal 14 3 2 5" xfId="37368" xr:uid="{1679B0F3-61A2-481D-81DE-582F84C9AB01}"/>
    <cellStyle name="Normal 14 3 2 5 2" xfId="45580" xr:uid="{94E0AC86-F84B-4FE5-8012-B10FA007E0BB}"/>
    <cellStyle name="Normal 14 3 2 5 3" xfId="41475" xr:uid="{DBE68833-6DC4-45DA-B930-42516D5F061B}"/>
    <cellStyle name="Normal 14 3 2 6" xfId="35315" xr:uid="{FB052F54-53CB-4DB0-9067-CAE3A97593D0}"/>
    <cellStyle name="Normal 14 3 2 6 2" xfId="43527" xr:uid="{5B066F17-7914-45E0-A6D0-116BB9AEF616}"/>
    <cellStyle name="Normal 14 3 2 6 3" xfId="39422" xr:uid="{C8A1E380-8C30-4E95-A873-0EF8C4DEBFCD}"/>
    <cellStyle name="Normal 14 3 2 7" xfId="42501" xr:uid="{2B5A7A76-9D17-4B11-A555-C013C915BA7D}"/>
    <cellStyle name="Normal 14 3 2 8" xfId="38396" xr:uid="{055E6784-FADD-47DA-80D1-5F3B152D391D}"/>
    <cellStyle name="Normal 14 3 3" xfId="34471" xr:uid="{4EEF7787-E473-4224-B2A0-FE759D404721}"/>
    <cellStyle name="Normal 14 3 3 2" xfId="34954" xr:uid="{D836A59A-F01D-4A24-AD3F-A2FBC67BEECC}"/>
    <cellStyle name="Normal 14 3 3 2 2" xfId="37008" xr:uid="{76353201-466B-484F-8AC2-129721F195DF}"/>
    <cellStyle name="Normal 14 3 3 2 2 2" xfId="45220" xr:uid="{021AD226-FD76-4296-A5F5-EB0FE5342851}"/>
    <cellStyle name="Normal 14 3 3 2 2 3" xfId="41115" xr:uid="{CB52DB74-92AA-4D21-BF6B-5065500D5229}"/>
    <cellStyle name="Normal 14 3 3 2 3" xfId="38034" xr:uid="{9780FDA7-F390-4079-B695-6FC6C42F26A1}"/>
    <cellStyle name="Normal 14 3 3 2 3 2" xfId="46246" xr:uid="{F86BB9B8-DBCE-4558-8D50-E83D54C985DE}"/>
    <cellStyle name="Normal 14 3 3 2 3 3" xfId="42141" xr:uid="{B4FA7A1B-4F2A-4E34-A629-31C2B12EE142}"/>
    <cellStyle name="Normal 14 3 3 2 4" xfId="35981" xr:uid="{873C74E0-C11C-4EA8-A7E2-686EAAB5291F}"/>
    <cellStyle name="Normal 14 3 3 2 4 2" xfId="44193" xr:uid="{F481178D-4222-483B-B6E8-BA02E0E5B96B}"/>
    <cellStyle name="Normal 14 3 3 2 4 3" xfId="40088" xr:uid="{E49785DE-6668-409D-ADBF-B686D4B22E1D}"/>
    <cellStyle name="Normal 14 3 3 2 5" xfId="43167" xr:uid="{DE93CE47-2A33-4F2F-A54A-A9D3243C588E}"/>
    <cellStyle name="Normal 14 3 3 2 6" xfId="39062" xr:uid="{3B840BE3-8966-4CE5-A997-CBB799387233}"/>
    <cellStyle name="Normal 14 3 3 3" xfId="36527" xr:uid="{91CDAD45-24A7-4F84-8403-5F51D0652EF3}"/>
    <cellStyle name="Normal 14 3 3 3 2" xfId="44739" xr:uid="{D3232F58-884C-4A09-A31F-3B89DE87725C}"/>
    <cellStyle name="Normal 14 3 3 3 3" xfId="40634" xr:uid="{3FC08E24-1A5A-4B31-960B-BC17E742E8ED}"/>
    <cellStyle name="Normal 14 3 3 4" xfId="37553" xr:uid="{F486542C-0E0D-48BB-88AC-13168A9C2FA0}"/>
    <cellStyle name="Normal 14 3 3 4 2" xfId="45765" xr:uid="{8931679E-221C-4B7A-8BE2-1AE0E54BA988}"/>
    <cellStyle name="Normal 14 3 3 4 3" xfId="41660" xr:uid="{9DCC238F-D13C-4DD2-B79A-3EA76FAABAEA}"/>
    <cellStyle name="Normal 14 3 3 5" xfId="35500" xr:uid="{30A274F6-73CF-4E83-B94F-C218B9523275}"/>
    <cellStyle name="Normal 14 3 3 5 2" xfId="43712" xr:uid="{C53F30DE-6818-476A-AD34-4C080CBCD785}"/>
    <cellStyle name="Normal 14 3 3 5 3" xfId="39607" xr:uid="{89230972-A281-4F69-8461-464C464F6087}"/>
    <cellStyle name="Normal 14 3 3 6" xfId="42686" xr:uid="{5CDE6F09-302B-46E3-B2DE-6E440555B53D}"/>
    <cellStyle name="Normal 14 3 3 7" xfId="38581" xr:uid="{52A4AA26-FB92-4A7F-80FA-944C298D8093}"/>
    <cellStyle name="Normal 14 3 4" xfId="34225" xr:uid="{5C52B7BE-4A46-4668-A084-341091EA217A}"/>
    <cellStyle name="Normal 14 3 4 2" xfId="36284" xr:uid="{FA004AD2-5178-475F-9295-ACF0CF49AFAE}"/>
    <cellStyle name="Normal 14 3 4 2 2" xfId="44496" xr:uid="{4AA1B944-9BEE-4859-A20A-AC49D1E8A159}"/>
    <cellStyle name="Normal 14 3 4 2 3" xfId="40391" xr:uid="{9DB33069-A378-4443-AAB1-C7F02EA00ACF}"/>
    <cellStyle name="Normal 14 3 4 3" xfId="37310" xr:uid="{0CAADB62-CACA-4C1A-8CD1-F3CBF37B4839}"/>
    <cellStyle name="Normal 14 3 4 3 2" xfId="45522" xr:uid="{931387CF-0EB8-427C-8D70-0C0B50E7C016}"/>
    <cellStyle name="Normal 14 3 4 3 3" xfId="41417" xr:uid="{ACF0B2BD-E3AE-4A7A-A655-13E78166B2B4}"/>
    <cellStyle name="Normal 14 3 4 4" xfId="35257" xr:uid="{38D6210E-29E5-497B-94B7-1BDE027EFDEE}"/>
    <cellStyle name="Normal 14 3 4 4 2" xfId="43469" xr:uid="{44B0AB36-ECAC-4862-B439-866B66711EF9}"/>
    <cellStyle name="Normal 14 3 4 4 3" xfId="39364" xr:uid="{5BA1B37B-C025-48E0-A0B4-149260B12639}"/>
    <cellStyle name="Normal 14 3 4 5" xfId="42443" xr:uid="{5C523962-2A42-49FA-B42E-7B6D16414EFE}"/>
    <cellStyle name="Normal 14 3 4 6" xfId="38338" xr:uid="{483FA7EF-15A5-41ED-ADD2-63E496424D90}"/>
    <cellStyle name="Normal 14 3 5" xfId="34711" xr:uid="{36003442-0236-4F4D-8631-DA0AA188EB39}"/>
    <cellStyle name="Normal 14 3 5 2" xfId="36765" xr:uid="{46EA81F8-BDE5-46BF-A3FC-9F0B8AFEC159}"/>
    <cellStyle name="Normal 14 3 5 2 2" xfId="44977" xr:uid="{34EC8C63-5AAB-4FCA-AE42-2032B2C9C9C9}"/>
    <cellStyle name="Normal 14 3 5 2 3" xfId="40872" xr:uid="{6C62212E-8B97-4EB1-A729-8D0CC78FC07F}"/>
    <cellStyle name="Normal 14 3 5 3" xfId="37791" xr:uid="{FCA5C240-B597-4086-980D-3E4A784A8C90}"/>
    <cellStyle name="Normal 14 3 5 3 2" xfId="46003" xr:uid="{12DF66CE-91DA-4B0F-8085-192070950F3A}"/>
    <cellStyle name="Normal 14 3 5 3 3" xfId="41898" xr:uid="{397ED242-28A6-4F3D-A096-CF3D09593F77}"/>
    <cellStyle name="Normal 14 3 5 4" xfId="35738" xr:uid="{9BECE53B-EF2B-4B75-8402-F67FDF6C4BF2}"/>
    <cellStyle name="Normal 14 3 5 4 2" xfId="43950" xr:uid="{9FB591E1-F041-4BFF-AC6E-D89B3494C4D3}"/>
    <cellStyle name="Normal 14 3 5 4 3" xfId="39845" xr:uid="{D49DDEB0-D8FB-44D0-9D91-3A1DE103DAF8}"/>
    <cellStyle name="Normal 14 3 5 5" xfId="42924" xr:uid="{78EB8239-55A7-4A33-AB6F-7029791565AA}"/>
    <cellStyle name="Normal 14 3 5 6" xfId="38819" xr:uid="{73D16EBD-D8A3-431C-8129-A7C51C55861D}"/>
    <cellStyle name="Normal 14 3 6" xfId="36227" xr:uid="{97013524-954B-4068-A964-F221690CE7CB}"/>
    <cellStyle name="Normal 14 3 6 2" xfId="44439" xr:uid="{0B7AA036-3801-4BE5-AD4D-2014B88302DC}"/>
    <cellStyle name="Normal 14 3 6 3" xfId="40334" xr:uid="{CF59B410-D898-4219-A145-50338E81BDDF}"/>
    <cellStyle name="Normal 14 3 7" xfId="37253" xr:uid="{FF64E734-EC11-435B-9425-CEA93FCF5AE7}"/>
    <cellStyle name="Normal 14 3 7 2" xfId="45465" xr:uid="{EE10237E-D76A-402E-BE13-8DAA7EA376A6}"/>
    <cellStyle name="Normal 14 3 7 3" xfId="41360" xr:uid="{501DA551-06CD-4BCE-8925-7207D4EA20E3}"/>
    <cellStyle name="Normal 14 3 8" xfId="35200" xr:uid="{A827BBFD-A8F1-4BA7-A295-C6A298B3084C}"/>
    <cellStyle name="Normal 14 3 8 2" xfId="43412" xr:uid="{1E112EAF-27CE-4B24-BF64-5CE0762651DC}"/>
    <cellStyle name="Normal 14 3 8 3" xfId="39307" xr:uid="{2A1F2BC9-5E4E-4B1C-936B-6B54BCEAEEF2}"/>
    <cellStyle name="Normal 14 3 9" xfId="42386" xr:uid="{834360CD-5570-4693-89FB-2630DBE22589}"/>
    <cellStyle name="Normal 14 4" xfId="34307" xr:uid="{A517E3E3-5D3C-417B-96C7-BD18CFB73783}"/>
    <cellStyle name="Normal 14 4 2" xfId="34552" xr:uid="{A5E4F8C9-41BE-47EB-8813-B7A9C77E925F}"/>
    <cellStyle name="Normal 14 4 2 2" xfId="35035" xr:uid="{E7A9A942-F9B2-49A1-AF1B-D54256B42728}"/>
    <cellStyle name="Normal 14 4 2 2 2" xfId="37089" xr:uid="{E36EBF48-AFC3-431B-A003-B4D68FDCF75B}"/>
    <cellStyle name="Normal 14 4 2 2 2 2" xfId="45301" xr:uid="{25CA79DA-D962-4C26-9CF9-3772410D04DC}"/>
    <cellStyle name="Normal 14 4 2 2 2 3" xfId="41196" xr:uid="{6F1FE3A9-E152-47C4-8836-0BB22FB1CE04}"/>
    <cellStyle name="Normal 14 4 2 2 3" xfId="38115" xr:uid="{F39E3A66-8474-4380-8A53-357ECF629901}"/>
    <cellStyle name="Normal 14 4 2 2 3 2" xfId="46327" xr:uid="{5561D3FA-1432-486E-B755-A29C82BA3AE0}"/>
    <cellStyle name="Normal 14 4 2 2 3 3" xfId="42222" xr:uid="{8928BA3D-1CD3-49EE-AAD1-1B6931C67F36}"/>
    <cellStyle name="Normal 14 4 2 2 4" xfId="36062" xr:uid="{7B85E23E-47E5-436B-8BC8-769B513EE5C1}"/>
    <cellStyle name="Normal 14 4 2 2 4 2" xfId="44274" xr:uid="{A76AA39C-4B15-4E73-9FB4-18778478F49F}"/>
    <cellStyle name="Normal 14 4 2 2 4 3" xfId="40169" xr:uid="{D5F33F86-C200-49EF-9B5C-AEA1B8ECF486}"/>
    <cellStyle name="Normal 14 4 2 2 5" xfId="43248" xr:uid="{25FC055D-1E4D-4167-80AA-47762DF44C0F}"/>
    <cellStyle name="Normal 14 4 2 2 6" xfId="39143" xr:uid="{0481C8AB-96E2-4E61-B483-96B501B9A270}"/>
    <cellStyle name="Normal 14 4 2 3" xfId="36608" xr:uid="{22A8218B-D838-4170-B317-696F9C014183}"/>
    <cellStyle name="Normal 14 4 2 3 2" xfId="44820" xr:uid="{D6900A70-20F2-4E9D-A6D9-20AF4ADF6C81}"/>
    <cellStyle name="Normal 14 4 2 3 3" xfId="40715" xr:uid="{CB7AC534-B163-4A95-BBDA-9CB9D58D213E}"/>
    <cellStyle name="Normal 14 4 2 4" xfId="37634" xr:uid="{99CF9758-C0A9-4703-8588-71C037CC4113}"/>
    <cellStyle name="Normal 14 4 2 4 2" xfId="45846" xr:uid="{310E007C-6AC7-4004-8AC8-AD2C04339BFF}"/>
    <cellStyle name="Normal 14 4 2 4 3" xfId="41741" xr:uid="{F6FD24B9-B068-495D-BD35-3728A6C9702C}"/>
    <cellStyle name="Normal 14 4 2 5" xfId="35581" xr:uid="{AAEB0A1D-7F28-4125-95BC-613DF627105B}"/>
    <cellStyle name="Normal 14 4 2 5 2" xfId="43793" xr:uid="{A51C094A-216A-4004-BE3F-6495CFE9017E}"/>
    <cellStyle name="Normal 14 4 2 5 3" xfId="39688" xr:uid="{D440F5DF-8901-4B7A-8A69-D1609AD566D7}"/>
    <cellStyle name="Normal 14 4 2 6" xfId="42767" xr:uid="{2B7B82A4-CBAF-4FC2-AC90-51DDC146851F}"/>
    <cellStyle name="Normal 14 4 2 7" xfId="38662" xr:uid="{CB2971EF-2104-4F22-851D-790E6605AEA3}"/>
    <cellStyle name="Normal 14 4 3" xfId="34793" xr:uid="{A108CF5D-2F8D-4506-ADA4-A4E018F255DF}"/>
    <cellStyle name="Normal 14 4 3 2" xfId="36847" xr:uid="{D91D4726-5F08-4969-9973-C933DA3DF9DD}"/>
    <cellStyle name="Normal 14 4 3 2 2" xfId="45059" xr:uid="{1B328873-385C-4ACE-9CF7-59899C157622}"/>
    <cellStyle name="Normal 14 4 3 2 3" xfId="40954" xr:uid="{5EE50432-0FB0-456A-8510-F9C4D8D08576}"/>
    <cellStyle name="Normal 14 4 3 3" xfId="37873" xr:uid="{31C730B0-0517-4590-ACAD-5DC858D95121}"/>
    <cellStyle name="Normal 14 4 3 3 2" xfId="46085" xr:uid="{11AC6BED-A71C-4FD6-8ACC-1EE575848D32}"/>
    <cellStyle name="Normal 14 4 3 3 3" xfId="41980" xr:uid="{7E95FDE6-9BB6-4160-8FDF-41B8C9FB708A}"/>
    <cellStyle name="Normal 14 4 3 4" xfId="35820" xr:uid="{18E776D4-9D63-4E6D-A39D-A3774C48BC03}"/>
    <cellStyle name="Normal 14 4 3 4 2" xfId="44032" xr:uid="{DD0C2C66-2BA3-4895-9C53-6F6FB636D483}"/>
    <cellStyle name="Normal 14 4 3 4 3" xfId="39927" xr:uid="{9DB65143-EF04-422F-AA43-399FB9D2EADC}"/>
    <cellStyle name="Normal 14 4 3 5" xfId="43006" xr:uid="{5E7F4A49-62E7-4C50-AA74-DC78C85FD34C}"/>
    <cellStyle name="Normal 14 4 3 6" xfId="38901" xr:uid="{CC8784C9-EC46-4E35-BB38-A2D9A6F0EC91}"/>
    <cellStyle name="Normal 14 4 4" xfId="36366" xr:uid="{7AEF4A1B-688E-4817-B400-CE4AE8E0C9D8}"/>
    <cellStyle name="Normal 14 4 4 2" xfId="44578" xr:uid="{46678EEC-528C-4719-A989-60D6F60C64AC}"/>
    <cellStyle name="Normal 14 4 4 3" xfId="40473" xr:uid="{2177D912-A9E4-4DFE-9C46-96E2AFB203A7}"/>
    <cellStyle name="Normal 14 4 5" xfId="37392" xr:uid="{2446CB81-7DBC-4A7E-B75B-58AFEE4B2171}"/>
    <cellStyle name="Normal 14 4 5 2" xfId="45604" xr:uid="{FC123A02-36A0-43AD-9665-0495E3453277}"/>
    <cellStyle name="Normal 14 4 5 3" xfId="41499" xr:uid="{35836C73-B6F3-4C55-88DD-2FCB1DBD5C05}"/>
    <cellStyle name="Normal 14 4 6" xfId="35339" xr:uid="{967F0560-DAF1-4582-A798-B6AC40116FFF}"/>
    <cellStyle name="Normal 14 4 6 2" xfId="43551" xr:uid="{F1915149-8369-4A43-9B1A-988702E48DB0}"/>
    <cellStyle name="Normal 14 4 6 3" xfId="39446" xr:uid="{D16CCE1C-8278-4AB7-A8F7-7E4143CFAE6D}"/>
    <cellStyle name="Normal 14 4 7" xfId="42525" xr:uid="{E66964A8-BF78-4637-9294-4BABDF337314}"/>
    <cellStyle name="Normal 14 4 8" xfId="38420" xr:uid="{2ECCD56E-3846-4265-A9D3-5477512EC108}"/>
    <cellStyle name="Normal 14 5" xfId="34350" xr:uid="{5D3D21B6-1D92-4077-89E3-2733387375CB}"/>
    <cellStyle name="Normal 14 5 2" xfId="34593" xr:uid="{03B33CF7-DCF9-4DC1-8BA0-C30ABBC5F598}"/>
    <cellStyle name="Normal 14 5 2 2" xfId="35076" xr:uid="{93C82FC3-6817-414E-9BCF-67723AA114F6}"/>
    <cellStyle name="Normal 14 5 2 2 2" xfId="37130" xr:uid="{72A8EDE2-9CA8-4D95-87C6-B3EA10874793}"/>
    <cellStyle name="Normal 14 5 2 2 2 2" xfId="45342" xr:uid="{5006CA2B-CBB5-4170-B2D7-C9221D93C0D9}"/>
    <cellStyle name="Normal 14 5 2 2 2 3" xfId="41237" xr:uid="{EA70C831-165D-4838-BE9B-FE72AB7EC7CA}"/>
    <cellStyle name="Normal 14 5 2 2 3" xfId="38156" xr:uid="{7DC6D911-B3D1-4AE8-B216-5D5AD4628493}"/>
    <cellStyle name="Normal 14 5 2 2 3 2" xfId="46368" xr:uid="{CE526B92-4309-4720-8D4A-1A462923392B}"/>
    <cellStyle name="Normal 14 5 2 2 3 3" xfId="42263" xr:uid="{B10BC9F8-14B3-413D-808E-C8CE6FC7C015}"/>
    <cellStyle name="Normal 14 5 2 2 4" xfId="36103" xr:uid="{62F6D468-68B1-4199-9F83-C51357607267}"/>
    <cellStyle name="Normal 14 5 2 2 4 2" xfId="44315" xr:uid="{28247096-75E0-4D99-9076-62FBF770F008}"/>
    <cellStyle name="Normal 14 5 2 2 4 3" xfId="40210" xr:uid="{806F9F93-470B-4A64-8C11-FAB85DA219C8}"/>
    <cellStyle name="Normal 14 5 2 2 5" xfId="43289" xr:uid="{1872C63E-006F-4347-8C2F-1E4F149B66BB}"/>
    <cellStyle name="Normal 14 5 2 2 6" xfId="39184" xr:uid="{7C592DA7-A640-4748-9FAD-DFFFB1388E2D}"/>
    <cellStyle name="Normal 14 5 2 3" xfId="36649" xr:uid="{C522A83A-FB24-47A3-9B17-0EA29F5ACA8D}"/>
    <cellStyle name="Normal 14 5 2 3 2" xfId="44861" xr:uid="{4EAB0E68-1C7C-4006-B37A-58D95B36435E}"/>
    <cellStyle name="Normal 14 5 2 3 3" xfId="40756" xr:uid="{622AF2FC-3DBD-4EF1-9A44-B0B4779143E4}"/>
    <cellStyle name="Normal 14 5 2 4" xfId="37675" xr:uid="{DF1E1A5E-EDEF-4D2E-89B5-C4A560011FD0}"/>
    <cellStyle name="Normal 14 5 2 4 2" xfId="45887" xr:uid="{20EE455D-FA07-492E-839B-D9A6920F7A06}"/>
    <cellStyle name="Normal 14 5 2 4 3" xfId="41782" xr:uid="{37FFC725-C697-41F1-946A-F81F98082BF1}"/>
    <cellStyle name="Normal 14 5 2 5" xfId="35622" xr:uid="{7481375C-7A36-4390-A5C3-84B954D21C22}"/>
    <cellStyle name="Normal 14 5 2 5 2" xfId="43834" xr:uid="{F84B7895-245B-4016-B688-767476E9FA98}"/>
    <cellStyle name="Normal 14 5 2 5 3" xfId="39729" xr:uid="{62C79DBA-FE0B-450A-B6F1-9EEA4A767DD8}"/>
    <cellStyle name="Normal 14 5 2 6" xfId="42808" xr:uid="{0173BE6A-4B1C-4F3D-8F0A-10A6F857A563}"/>
    <cellStyle name="Normal 14 5 2 7" xfId="38703" xr:uid="{B98C37FD-9BE3-4DFF-9C82-83489584D085}"/>
    <cellStyle name="Normal 14 5 3" xfId="34834" xr:uid="{9EE00FDD-BBAC-41A0-B47A-E02FA2288195}"/>
    <cellStyle name="Normal 14 5 3 2" xfId="36888" xr:uid="{1EBAECE9-0CC4-4122-9322-4828F0D11246}"/>
    <cellStyle name="Normal 14 5 3 2 2" xfId="45100" xr:uid="{774D9FB8-8310-4C7D-9287-3B031AB31A6D}"/>
    <cellStyle name="Normal 14 5 3 2 3" xfId="40995" xr:uid="{F0F351DC-9AE3-4DC8-9647-78B2053C68DD}"/>
    <cellStyle name="Normal 14 5 3 3" xfId="37914" xr:uid="{40C7F19F-ECC4-4C80-AF97-DC4472A2CFDD}"/>
    <cellStyle name="Normal 14 5 3 3 2" xfId="46126" xr:uid="{BD2EEAA7-285C-4ED5-A9A5-12F33DE407E5}"/>
    <cellStyle name="Normal 14 5 3 3 3" xfId="42021" xr:uid="{395F7DA4-5D61-4C06-BBF0-CAD0E0F58A1E}"/>
    <cellStyle name="Normal 14 5 3 4" xfId="35861" xr:uid="{B267B97D-FD4C-4D01-AC28-45136606567F}"/>
    <cellStyle name="Normal 14 5 3 4 2" xfId="44073" xr:uid="{1DE5DA01-28FA-401D-9E7A-C9DED19EEF4C}"/>
    <cellStyle name="Normal 14 5 3 4 3" xfId="39968" xr:uid="{4445B6C7-F72C-4359-AD4A-8D875CDE239C}"/>
    <cellStyle name="Normal 14 5 3 5" xfId="43047" xr:uid="{8F395C94-0966-4260-8A59-3F93CEFB6C7B}"/>
    <cellStyle name="Normal 14 5 3 6" xfId="38942" xr:uid="{05311957-A82E-4695-8194-F24465841128}"/>
    <cellStyle name="Normal 14 5 4" xfId="36407" xr:uid="{7D8AE860-0B66-4696-9B8F-9E1772E51C15}"/>
    <cellStyle name="Normal 14 5 4 2" xfId="44619" xr:uid="{CD8D803F-ADCC-4365-BD92-AA85BD25A368}"/>
    <cellStyle name="Normal 14 5 4 3" xfId="40514" xr:uid="{59541854-9170-487B-990D-330C2BA26550}"/>
    <cellStyle name="Normal 14 5 5" xfId="37433" xr:uid="{35ABCF41-30E7-4A04-9F59-D8757E3909C5}"/>
    <cellStyle name="Normal 14 5 5 2" xfId="45645" xr:uid="{B6F40C06-1614-4F22-9077-BD756E867088}"/>
    <cellStyle name="Normal 14 5 5 3" xfId="41540" xr:uid="{14AC6BF1-9186-44BC-BA48-98A22F004050}"/>
    <cellStyle name="Normal 14 5 6" xfId="35380" xr:uid="{6BB00C4A-5CD0-4BD4-966E-9CBBB797082D}"/>
    <cellStyle name="Normal 14 5 6 2" xfId="43592" xr:uid="{089FE91D-AB79-4AF6-9F83-5219EE5383FA}"/>
    <cellStyle name="Normal 14 5 6 3" xfId="39487" xr:uid="{B2E170A6-8B6D-4BEE-A775-03288161BE14}"/>
    <cellStyle name="Normal 14 5 7" xfId="42566" xr:uid="{877F41AB-7AD6-407D-ADC7-5E2F0B1659F0}"/>
    <cellStyle name="Normal 14 5 8" xfId="38461" xr:uid="{AD84F174-50B5-4B53-A1FD-182F6F81ED88}"/>
    <cellStyle name="Normal 14 6" xfId="34391" xr:uid="{6780DA6C-4DD8-414A-BD4D-92FB49BA9C1E}"/>
    <cellStyle name="Normal 14 6 2" xfId="34634" xr:uid="{84785C45-CFE7-4D64-8CBF-34DC51CE15ED}"/>
    <cellStyle name="Normal 14 6 2 2" xfId="35117" xr:uid="{1363CA15-DB6E-4520-9DEC-6C387A0A046F}"/>
    <cellStyle name="Normal 14 6 2 2 2" xfId="37171" xr:uid="{150151C3-3AFD-42F2-8A18-6109122909CA}"/>
    <cellStyle name="Normal 14 6 2 2 2 2" xfId="45383" xr:uid="{745576A7-EE14-4B2C-8AA8-FAC65DAD46D3}"/>
    <cellStyle name="Normal 14 6 2 2 2 3" xfId="41278" xr:uid="{E3FF40FE-2B74-400B-82AB-6C23218612A5}"/>
    <cellStyle name="Normal 14 6 2 2 3" xfId="38197" xr:uid="{DECEF9D3-72D8-4BE2-B2A6-1F97071AA417}"/>
    <cellStyle name="Normal 14 6 2 2 3 2" xfId="46409" xr:uid="{C40F8A0C-6694-41BA-8E4F-C722A59645BF}"/>
    <cellStyle name="Normal 14 6 2 2 3 3" xfId="42304" xr:uid="{236119E5-223F-463B-A062-4C49A54F5B0C}"/>
    <cellStyle name="Normal 14 6 2 2 4" xfId="36144" xr:uid="{EC106226-1CCC-41A3-8CD2-0CF83390A6CE}"/>
    <cellStyle name="Normal 14 6 2 2 4 2" xfId="44356" xr:uid="{7017AE21-2DF1-4A62-A398-83C5AEBF6743}"/>
    <cellStyle name="Normal 14 6 2 2 4 3" xfId="40251" xr:uid="{6E5A7BC5-4F11-4EF5-9C7A-26B6EA53B92F}"/>
    <cellStyle name="Normal 14 6 2 2 5" xfId="43330" xr:uid="{9C44EFD8-356F-46CB-A85A-982E33537C4E}"/>
    <cellStyle name="Normal 14 6 2 2 6" xfId="39225" xr:uid="{464BF6E8-325C-431E-A741-04AEA93907A7}"/>
    <cellStyle name="Normal 14 6 2 3" xfId="36690" xr:uid="{0A13F3A8-4589-41F2-BC66-9DB4B2065A08}"/>
    <cellStyle name="Normal 14 6 2 3 2" xfId="44902" xr:uid="{C44D9456-144F-440C-9107-EFBF4A6D4387}"/>
    <cellStyle name="Normal 14 6 2 3 3" xfId="40797" xr:uid="{6974A1A5-218C-4374-9743-0D6AD5690926}"/>
    <cellStyle name="Normal 14 6 2 4" xfId="37716" xr:uid="{BCFFC490-1D5D-45EC-8CE4-C6A6B88B6003}"/>
    <cellStyle name="Normal 14 6 2 4 2" xfId="45928" xr:uid="{0E3DDAF7-280F-4327-B628-1769DBEEC69B}"/>
    <cellStyle name="Normal 14 6 2 4 3" xfId="41823" xr:uid="{7DDA7725-EA98-466F-BC3E-B24C58BB8904}"/>
    <cellStyle name="Normal 14 6 2 5" xfId="35663" xr:uid="{1B848E4C-02FE-4411-BDF5-D05101D4E267}"/>
    <cellStyle name="Normal 14 6 2 5 2" xfId="43875" xr:uid="{614A9F80-7EAC-48F9-ADA1-F94DD2D79895}"/>
    <cellStyle name="Normal 14 6 2 5 3" xfId="39770" xr:uid="{60F8FD93-329E-4D87-A5E8-F2D6D53975CF}"/>
    <cellStyle name="Normal 14 6 2 6" xfId="42849" xr:uid="{B1862DF8-1A27-49FC-B893-6207254E3D2E}"/>
    <cellStyle name="Normal 14 6 2 7" xfId="38744" xr:uid="{75C710E0-756C-48C9-B641-1115A3F54825}"/>
    <cellStyle name="Normal 14 6 3" xfId="34875" xr:uid="{9C77ADE4-C466-479A-9127-77AC520F242E}"/>
    <cellStyle name="Normal 14 6 3 2" xfId="36929" xr:uid="{9F1F9E07-8713-487A-9C00-BBF8B44F6213}"/>
    <cellStyle name="Normal 14 6 3 2 2" xfId="45141" xr:uid="{85E05363-167F-4BD5-854C-A7E2B134047A}"/>
    <cellStyle name="Normal 14 6 3 2 3" xfId="41036" xr:uid="{08D332B1-1789-4CF8-B27A-F9C6F039828E}"/>
    <cellStyle name="Normal 14 6 3 3" xfId="37955" xr:uid="{B4D3133E-EBE8-4AD9-B323-519C5C9F1044}"/>
    <cellStyle name="Normal 14 6 3 3 2" xfId="46167" xr:uid="{0ACCD2AB-A8FD-4F95-A3B4-D7E6A3F57AE6}"/>
    <cellStyle name="Normal 14 6 3 3 3" xfId="42062" xr:uid="{EAD8FE7A-E3D0-4901-A44C-9C0F0EC47DA5}"/>
    <cellStyle name="Normal 14 6 3 4" xfId="35902" xr:uid="{A9854F54-91F4-41B7-A7DF-2415BFED4804}"/>
    <cellStyle name="Normal 14 6 3 4 2" xfId="44114" xr:uid="{4D321E15-2101-435E-9D65-4D133B93AF64}"/>
    <cellStyle name="Normal 14 6 3 4 3" xfId="40009" xr:uid="{834C900F-CA5F-4E29-8456-14C421C01A50}"/>
    <cellStyle name="Normal 14 6 3 5" xfId="43088" xr:uid="{13505361-32E1-4428-8BE3-4D36CFD45032}"/>
    <cellStyle name="Normal 14 6 3 6" xfId="38983" xr:uid="{D3E294D5-3AF2-4CF5-8822-D9A0E67157E8}"/>
    <cellStyle name="Normal 14 6 4" xfId="36448" xr:uid="{E18A9D38-FFA7-4596-89CD-729CF047330C}"/>
    <cellStyle name="Normal 14 6 4 2" xfId="44660" xr:uid="{C2B593A9-1951-41E9-92A0-537EE4CC28EA}"/>
    <cellStyle name="Normal 14 6 4 3" xfId="40555" xr:uid="{B92FD587-2785-4AB5-9D96-6E5024621A4A}"/>
    <cellStyle name="Normal 14 6 5" xfId="37474" xr:uid="{CBED202F-0C3B-4442-9A1D-104A24E6D261}"/>
    <cellStyle name="Normal 14 6 5 2" xfId="45686" xr:uid="{2AFB2266-7426-4974-BC1C-8F034CBD67EF}"/>
    <cellStyle name="Normal 14 6 5 3" xfId="41581" xr:uid="{B22C49D5-2CA1-4C91-A35E-E61960DBD523}"/>
    <cellStyle name="Normal 14 6 6" xfId="35421" xr:uid="{6DC3ADEC-60F7-4757-B7D3-072A77BEB869}"/>
    <cellStyle name="Normal 14 6 6 2" xfId="43633" xr:uid="{989B5F36-CF29-4924-8E5F-8C5326675096}"/>
    <cellStyle name="Normal 14 6 6 3" xfId="39528" xr:uid="{121283DA-F557-4188-99D4-E9A59E0DDF4E}"/>
    <cellStyle name="Normal 14 6 7" xfId="42607" xr:uid="{3E0FBC74-75D3-4B57-8FC8-FA2BC11E5295}"/>
    <cellStyle name="Normal 14 6 8" xfId="38502" xr:uid="{D82CAB43-B1CE-4208-A404-37893631B970}"/>
    <cellStyle name="Normal 14 7" xfId="34249" xr:uid="{EB91859A-1522-4552-807E-5CE2598C1216}"/>
    <cellStyle name="Normal 14 7 2" xfId="34495" xr:uid="{A6A9CD07-E1AC-4EC8-84E9-79A073C2CC6E}"/>
    <cellStyle name="Normal 14 7 2 2" xfId="34978" xr:uid="{EBCF4BE5-0691-4029-996F-79FDF265F56C}"/>
    <cellStyle name="Normal 14 7 2 2 2" xfId="37032" xr:uid="{7C6B9D99-AA33-40EA-A341-6A990144863D}"/>
    <cellStyle name="Normal 14 7 2 2 2 2" xfId="45244" xr:uid="{BAFE4790-A3FE-439B-AADD-A0C22F81A14F}"/>
    <cellStyle name="Normal 14 7 2 2 2 3" xfId="41139" xr:uid="{C9031FEB-7D05-4B74-B5DE-61A2F9A40D78}"/>
    <cellStyle name="Normal 14 7 2 2 3" xfId="38058" xr:uid="{F01D520F-A052-44EA-8E92-57DA1FD030BE}"/>
    <cellStyle name="Normal 14 7 2 2 3 2" xfId="46270" xr:uid="{46084872-3A6B-4282-A512-37ED91050041}"/>
    <cellStyle name="Normal 14 7 2 2 3 3" xfId="42165" xr:uid="{4EB54170-E162-4312-9F1C-5B6A2F76F228}"/>
    <cellStyle name="Normal 14 7 2 2 4" xfId="36005" xr:uid="{D1BF7789-3C01-4A5D-AA6F-0229FF591E05}"/>
    <cellStyle name="Normal 14 7 2 2 4 2" xfId="44217" xr:uid="{1048CFF9-A45E-490D-B797-B1936C699464}"/>
    <cellStyle name="Normal 14 7 2 2 4 3" xfId="40112" xr:uid="{05DA3841-2508-4C55-BE7A-DBE5D6D4F7BD}"/>
    <cellStyle name="Normal 14 7 2 2 5" xfId="43191" xr:uid="{DAFA4956-0A17-4826-ACE1-BFB98D78AA2C}"/>
    <cellStyle name="Normal 14 7 2 2 6" xfId="39086" xr:uid="{117618C3-EAE9-4042-9DD1-4BA14B043DB5}"/>
    <cellStyle name="Normal 14 7 2 3" xfId="36551" xr:uid="{BC9C0626-BA00-4659-9638-3735DC0503A6}"/>
    <cellStyle name="Normal 14 7 2 3 2" xfId="44763" xr:uid="{697F0892-EFCB-420F-A16D-5618CF67D4AE}"/>
    <cellStyle name="Normal 14 7 2 3 3" xfId="40658" xr:uid="{7FF6C503-1CC1-4A2A-B36B-F33DDDA90ABB}"/>
    <cellStyle name="Normal 14 7 2 4" xfId="37577" xr:uid="{9537717E-8FE7-4574-B225-EEA126889323}"/>
    <cellStyle name="Normal 14 7 2 4 2" xfId="45789" xr:uid="{0E9527BF-3334-4FCD-B3C2-4429E909BDD6}"/>
    <cellStyle name="Normal 14 7 2 4 3" xfId="41684" xr:uid="{67345241-0A86-4BC0-A8EF-98A9A88A0697}"/>
    <cellStyle name="Normal 14 7 2 5" xfId="35524" xr:uid="{010F13A8-1A2F-44B1-9C8A-0AC04ED5A645}"/>
    <cellStyle name="Normal 14 7 2 5 2" xfId="43736" xr:uid="{07A621C9-DF94-4A5E-BCBF-8E646F9416EA}"/>
    <cellStyle name="Normal 14 7 2 5 3" xfId="39631" xr:uid="{109592FD-750B-4C51-A1FB-57F2ACDB66EB}"/>
    <cellStyle name="Normal 14 7 2 6" xfId="42710" xr:uid="{F4677309-9A1A-4423-BAC4-ADEBE66CB9BD}"/>
    <cellStyle name="Normal 14 7 2 7" xfId="38605" xr:uid="{CF83148C-DEE1-4ABD-9F52-4184B191849E}"/>
    <cellStyle name="Normal 14 7 3" xfId="34735" xr:uid="{25E27621-62A9-4E99-8D52-0DC77F4A0240}"/>
    <cellStyle name="Normal 14 7 3 2" xfId="36789" xr:uid="{0F9AB59C-3D1C-42C1-BAF2-0188D86153EC}"/>
    <cellStyle name="Normal 14 7 3 2 2" xfId="45001" xr:uid="{514679A4-3CF1-4047-ABD4-CBF235D97271}"/>
    <cellStyle name="Normal 14 7 3 2 3" xfId="40896" xr:uid="{F3EF4468-6565-4103-96FC-D4908DDABBC9}"/>
    <cellStyle name="Normal 14 7 3 3" xfId="37815" xr:uid="{BCA71F80-0D04-4C3D-948A-A95279E8533D}"/>
    <cellStyle name="Normal 14 7 3 3 2" xfId="46027" xr:uid="{13589E81-A121-4EDF-8D58-D099DAD473DC}"/>
    <cellStyle name="Normal 14 7 3 3 3" xfId="41922" xr:uid="{82B28CB6-3A14-4E94-8129-1A1DCE5B8E2B}"/>
    <cellStyle name="Normal 14 7 3 4" xfId="35762" xr:uid="{A307AA9C-002F-45BC-9A1B-650CE9BB36EB}"/>
    <cellStyle name="Normal 14 7 3 4 2" xfId="43974" xr:uid="{09A099B3-0F9D-40C6-9F1D-7B90CD3AEEF9}"/>
    <cellStyle name="Normal 14 7 3 4 3" xfId="39869" xr:uid="{59D4F736-7E28-4478-9929-A343EC989F8F}"/>
    <cellStyle name="Normal 14 7 3 5" xfId="42948" xr:uid="{A67C56A1-B699-4A96-8184-654CC3F331AD}"/>
    <cellStyle name="Normal 14 7 3 6" xfId="38843" xr:uid="{08E80412-7CB1-463B-8CAB-F5B63FC06BF2}"/>
    <cellStyle name="Normal 14 7 4" xfId="36308" xr:uid="{6690644E-7DFC-4E7F-A942-F15CFED9D4C1}"/>
    <cellStyle name="Normal 14 7 4 2" xfId="44520" xr:uid="{49B7218E-BD90-4192-9086-BB261E5A4778}"/>
    <cellStyle name="Normal 14 7 4 3" xfId="40415" xr:uid="{299525FA-49E4-4F6C-9D04-8B20567A0E4C}"/>
    <cellStyle name="Normal 14 7 5" xfId="37334" xr:uid="{79513ED8-5127-4BC1-8498-D2A8BEF88992}"/>
    <cellStyle name="Normal 14 7 5 2" xfId="45546" xr:uid="{3D327EEF-2840-407A-A71C-EE243FB2BEFB}"/>
    <cellStyle name="Normal 14 7 5 3" xfId="41441" xr:uid="{6E648DCE-3A7C-421B-A154-172558B71353}"/>
    <cellStyle name="Normal 14 7 6" xfId="35281" xr:uid="{01081A53-8586-4089-9F13-C201A9B670C7}"/>
    <cellStyle name="Normal 14 7 6 2" xfId="43493" xr:uid="{29622DFD-D665-440D-8F7F-C8E31BBCC75C}"/>
    <cellStyle name="Normal 14 7 6 3" xfId="39388" xr:uid="{DD0D4CFE-F73E-4A28-872A-AAE1D10569D7}"/>
    <cellStyle name="Normal 14 7 7" xfId="42467" xr:uid="{FD8E0BE8-6555-4861-A30D-4A6E871C36EE}"/>
    <cellStyle name="Normal 14 7 8" xfId="38362" xr:uid="{9AC324FD-7568-4E4C-AB27-476B8BBBE5A0}"/>
    <cellStyle name="Normal 14 8" xfId="34439" xr:uid="{4D27C536-470F-4F40-B3DA-929653F4F075}"/>
    <cellStyle name="Normal 14 8 2" xfId="34922" xr:uid="{35FADB85-126B-402E-A817-4ACAD24908BB}"/>
    <cellStyle name="Normal 14 8 2 2" xfId="36976" xr:uid="{B9FED936-C9E2-47B8-BD08-7FDA094F2EF3}"/>
    <cellStyle name="Normal 14 8 2 2 2" xfId="45188" xr:uid="{2004BC08-9663-49D0-B216-39F1CF42DDB1}"/>
    <cellStyle name="Normal 14 8 2 2 3" xfId="41083" xr:uid="{E8A61451-4AE1-4B97-840D-54D424EC2F50}"/>
    <cellStyle name="Normal 14 8 2 3" xfId="38002" xr:uid="{B2DCE150-B3E3-48DA-8D7C-30560D992A0A}"/>
    <cellStyle name="Normal 14 8 2 3 2" xfId="46214" xr:uid="{5369FE11-A1C6-4D85-9A0A-7017D2B3490A}"/>
    <cellStyle name="Normal 14 8 2 3 3" xfId="42109" xr:uid="{BC68C9E6-B589-4725-8727-3F2133A2AA26}"/>
    <cellStyle name="Normal 14 8 2 4" xfId="35949" xr:uid="{2D2FE70E-5021-4B98-B99E-46FA797CBDCD}"/>
    <cellStyle name="Normal 14 8 2 4 2" xfId="44161" xr:uid="{462EF45E-68BB-452B-8210-AFE4159C8464}"/>
    <cellStyle name="Normal 14 8 2 4 3" xfId="40056" xr:uid="{B9360D04-E24B-4399-A3EF-BA1BF82EC401}"/>
    <cellStyle name="Normal 14 8 2 5" xfId="43135" xr:uid="{D724BB3B-28BA-40F1-880F-AB9A5D9CEE8B}"/>
    <cellStyle name="Normal 14 8 2 6" xfId="39030" xr:uid="{0F2C9CBB-E2D5-494A-9518-509B625E2E84}"/>
    <cellStyle name="Normal 14 8 3" xfId="36495" xr:uid="{0E32319B-3FE6-48CE-BC5E-65D83B8C6759}"/>
    <cellStyle name="Normal 14 8 3 2" xfId="44707" xr:uid="{F724A03C-14D9-479A-B5CB-5617A9B4FD38}"/>
    <cellStyle name="Normal 14 8 3 3" xfId="40602" xr:uid="{59E7AAD7-9604-49DE-BECF-488B519CBBD2}"/>
    <cellStyle name="Normal 14 8 4" xfId="37521" xr:uid="{C0CE0206-3A4B-464D-9FB3-C7BA2909D356}"/>
    <cellStyle name="Normal 14 8 4 2" xfId="45733" xr:uid="{1D258ACF-CC6F-4656-A8EB-545F76865CDE}"/>
    <cellStyle name="Normal 14 8 4 3" xfId="41628" xr:uid="{B3B1004B-8C8A-4EED-92C8-60AD111115A2}"/>
    <cellStyle name="Normal 14 8 5" xfId="35468" xr:uid="{B43B01AB-DA91-4252-BE5D-A560F5104590}"/>
    <cellStyle name="Normal 14 8 5 2" xfId="43680" xr:uid="{1C6BE264-3A72-4BA3-AA6F-614DD906C0B6}"/>
    <cellStyle name="Normal 14 8 5 3" xfId="39575" xr:uid="{A60F36E0-F654-4D39-BEC9-FCF208892EEB}"/>
    <cellStyle name="Normal 14 8 6" xfId="42654" xr:uid="{64B50287-8049-4FA5-9CFC-E60A250416C1}"/>
    <cellStyle name="Normal 14 8 7" xfId="38549" xr:uid="{B8FF76C9-9AF9-44DC-AEA1-BCA6BB2AAD3A}"/>
    <cellStyle name="Normal 14 9" xfId="34191" xr:uid="{09A1933A-1ED6-429F-9009-0A8091052AF5}"/>
    <cellStyle name="Normal 14 9 2" xfId="36250" xr:uid="{3D835A2C-2633-4F31-B8FC-2169E3E6E8B2}"/>
    <cellStyle name="Normal 14 9 2 2" xfId="44462" xr:uid="{724D46E8-7D77-400D-B457-F4D6640BDAC1}"/>
    <cellStyle name="Normal 14 9 2 3" xfId="40357" xr:uid="{FBE961B7-BF2D-426D-899E-4CC27B6DD28A}"/>
    <cellStyle name="Normal 14 9 3" xfId="37276" xr:uid="{E2F037A7-5CE7-4F12-9011-CE2817ABA0CC}"/>
    <cellStyle name="Normal 14 9 3 2" xfId="45488" xr:uid="{21CD875F-8508-42DB-8C34-74C8E65588FC}"/>
    <cellStyle name="Normal 14 9 3 3" xfId="41383" xr:uid="{F0960686-2A57-4D00-8115-337544FE9682}"/>
    <cellStyle name="Normal 14 9 4" xfId="35223" xr:uid="{9E9A3590-F41A-4621-97AF-86E8D45877BB}"/>
    <cellStyle name="Normal 14 9 4 2" xfId="43435" xr:uid="{4560D45D-9AF0-448D-93CC-122F299F9FD2}"/>
    <cellStyle name="Normal 14 9 4 3" xfId="39330" xr:uid="{EC27CD81-F641-428A-84E9-44A98438B841}"/>
    <cellStyle name="Normal 14 9 5" xfId="42409" xr:uid="{5745E458-C671-4D69-871F-C934977D53F6}"/>
    <cellStyle name="Normal 14 9 6" xfId="38304" xr:uid="{43284F65-D25F-44E5-93FB-5C219F098171}"/>
    <cellStyle name="Normal 15" xfId="34100" xr:uid="{C6978070-58BC-43FC-A235-A67863C6ED05}"/>
    <cellStyle name="Normal 15 2" xfId="46466" xr:uid="{DDE96D6E-A7D5-468C-AF2B-E23D36DEB9E1}"/>
    <cellStyle name="Normal 16" xfId="34101" xr:uid="{4491B330-2BEF-41DC-9F41-9A971F8629DB}"/>
    <cellStyle name="Normal 16 2" xfId="46467" xr:uid="{6F1B87BD-389E-4270-8D0F-2CC9679A9915}"/>
    <cellStyle name="Normal 17" xfId="34102" xr:uid="{6B5ADA50-BCC0-42FA-B56A-1D46787B2799}"/>
    <cellStyle name="Normal 18" xfId="34429" xr:uid="{35D760B2-DAAD-4FBB-A17F-6093191D72D2}"/>
    <cellStyle name="Normal 18 2" xfId="34913" xr:uid="{6A0DE040-9E6B-46DA-AF30-5CCBA71EE009}"/>
    <cellStyle name="Normal 18 2 2" xfId="36967" xr:uid="{9EF514B8-62C4-45AA-8E94-5D9D4F9B3AFB}"/>
    <cellStyle name="Normal 18 2 2 2" xfId="45179" xr:uid="{FDA1FEE5-D082-442C-B863-E2BDF657FAC6}"/>
    <cellStyle name="Normal 18 2 2 3" xfId="41074" xr:uid="{9547665F-3A99-4936-AE79-5B295784F97C}"/>
    <cellStyle name="Normal 18 2 3" xfId="37993" xr:uid="{0ACF279A-3975-4363-8D40-9EB2746B74FD}"/>
    <cellStyle name="Normal 18 2 3 2" xfId="46205" xr:uid="{41E392C9-26B2-426F-9501-C79F38E3A178}"/>
    <cellStyle name="Normal 18 2 3 3" xfId="42100" xr:uid="{DE6A30E2-4D28-4965-9389-0AB0B2CB7D28}"/>
    <cellStyle name="Normal 18 2 4" xfId="35940" xr:uid="{83243B1C-6D3D-4783-A6C4-151563E39C01}"/>
    <cellStyle name="Normal 18 2 4 2" xfId="44152" xr:uid="{B7A99C0B-FE51-40BC-9453-923CF98D3498}"/>
    <cellStyle name="Normal 18 2 4 3" xfId="40047" xr:uid="{908C1F2B-2A57-455C-A844-90DE7D9FED99}"/>
    <cellStyle name="Normal 18 2 5" xfId="43126" xr:uid="{13850B2D-FB9F-423E-A332-0947A54FF9FD}"/>
    <cellStyle name="Normal 18 2 6" xfId="39021" xr:uid="{0A0A4FC3-8885-44FA-B203-78C02F93164F}"/>
    <cellStyle name="Normal 18 3" xfId="36486" xr:uid="{94CDD70C-57AF-4E9D-A5D2-9140430A681E}"/>
    <cellStyle name="Normal 18 3 2" xfId="44698" xr:uid="{11EE1F14-4CA3-4476-BDAE-4774F40718AC}"/>
    <cellStyle name="Normal 18 3 3" xfId="40593" xr:uid="{9CDCBB50-B593-4426-9F08-05655AE9EB73}"/>
    <cellStyle name="Normal 18 4" xfId="37512" xr:uid="{1D3CB47F-1530-40EE-88CF-BAA358C84880}"/>
    <cellStyle name="Normal 18 4 2" xfId="45724" xr:uid="{9A9F7AA0-1E84-40CC-BD1B-F3327D166ACC}"/>
    <cellStyle name="Normal 18 4 3" xfId="41619" xr:uid="{DB39A8C6-C619-4522-9732-4F61D82B2AC3}"/>
    <cellStyle name="Normal 18 5" xfId="35459" xr:uid="{851887F3-2A5D-4118-A927-7EA3A7FD8C0F}"/>
    <cellStyle name="Normal 18 5 2" xfId="43671" xr:uid="{20FBCF8C-0AF4-4FE6-BE43-821C91A7ACAA}"/>
    <cellStyle name="Normal 18 5 3" xfId="39566" xr:uid="{6F91A0CF-98C3-41B3-9534-6AC57646D746}"/>
    <cellStyle name="Normal 18 6" xfId="42645" xr:uid="{CA8DCD47-0EA8-43BE-A99F-B0167B230395}"/>
    <cellStyle name="Normal 18 7" xfId="38540" xr:uid="{8081106D-7BDA-4E75-8776-C79D1F83102A}"/>
    <cellStyle name="Normal 19" xfId="34048" xr:uid="{21914514-7BE4-4F56-990F-686539345DFB}"/>
    <cellStyle name="Normal 2" xfId="34042" xr:uid="{B3735C66-CEAB-444B-B753-38A18FA5394E}"/>
    <cellStyle name="Normal 2 2" xfId="34104" xr:uid="{438AF6E8-4474-436D-AA9C-1FE91982A16D}"/>
    <cellStyle name="Normal 2 2 2" xfId="34105" xr:uid="{16F4742B-8D70-4A1B-AD07-95DFE8593018}"/>
    <cellStyle name="Normal 2 2 2 2" xfId="46469" xr:uid="{7673B87D-EE50-4BD0-B594-40864E3EAEAB}"/>
    <cellStyle name="Normal 2 2 3" xfId="46468" xr:uid="{84E95EBB-CFFD-43E3-BE9D-94327C7F91C8}"/>
    <cellStyle name="Normal 2 3" xfId="34106" xr:uid="{907BBF28-2504-4C71-B768-0DF1E5773DA1}"/>
    <cellStyle name="Normal 2 3 2" xfId="34150" xr:uid="{5BE3C5BE-C35E-43A3-BC3F-443F301B107D}"/>
    <cellStyle name="Normal 2 3 2 10" xfId="34208" xr:uid="{37009917-54CF-493C-81F1-B2319C5EE4E9}"/>
    <cellStyle name="Normal 2 3 2 10 2" xfId="36267" xr:uid="{BBFB0613-9C55-4050-9252-B0B6E6FB812C}"/>
    <cellStyle name="Normal 2 3 2 10 2 2" xfId="44479" xr:uid="{572CCE49-BC77-4B7D-B8FF-76BDE313638D}"/>
    <cellStyle name="Normal 2 3 2 10 2 3" xfId="40374" xr:uid="{438AC8A9-3FD8-4032-8EF0-33C5A97F0301}"/>
    <cellStyle name="Normal 2 3 2 10 3" xfId="37293" xr:uid="{D8B3CC7B-261D-446F-92C0-0C1DFEA169A7}"/>
    <cellStyle name="Normal 2 3 2 10 3 2" xfId="45505" xr:uid="{DEB0BB2C-DFF5-4E9E-8108-45F8590B0961}"/>
    <cellStyle name="Normal 2 3 2 10 3 3" xfId="41400" xr:uid="{A154B107-1A25-4DA1-B99C-039B6FA79B8A}"/>
    <cellStyle name="Normal 2 3 2 10 4" xfId="35240" xr:uid="{76280EF6-E40D-48E3-A7CF-B1E9E47F117F}"/>
    <cellStyle name="Normal 2 3 2 10 4 2" xfId="43452" xr:uid="{1FCEDFB5-3EB8-49A5-BF6C-A3C7CA4E033C}"/>
    <cellStyle name="Normal 2 3 2 10 4 3" xfId="39347" xr:uid="{3EA90D49-CAF9-4FA7-972D-018E53C522F8}"/>
    <cellStyle name="Normal 2 3 2 10 5" xfId="42426" xr:uid="{FE9AB204-13FF-4EAC-8ECA-7A884F9DDB61}"/>
    <cellStyle name="Normal 2 3 2 10 6" xfId="38321" xr:uid="{E88DE561-9B9D-4410-AE39-25DE2F9C464B}"/>
    <cellStyle name="Normal 2 3 2 11" xfId="34694" xr:uid="{6DBD6CB4-12D7-4288-992F-141D7D8916E4}"/>
    <cellStyle name="Normal 2 3 2 11 2" xfId="36748" xr:uid="{4125DFB8-229A-4041-9295-D8579F75DC93}"/>
    <cellStyle name="Normal 2 3 2 11 2 2" xfId="44960" xr:uid="{EE1B1F54-9AA6-4E0C-8D49-A0945F33D195}"/>
    <cellStyle name="Normal 2 3 2 11 2 3" xfId="40855" xr:uid="{7B3ED25A-3E29-4C0D-87ED-29CDA299E8A3}"/>
    <cellStyle name="Normal 2 3 2 11 3" xfId="37774" xr:uid="{D8101312-6330-49CD-BE4C-B1A8DB4D3E7E}"/>
    <cellStyle name="Normal 2 3 2 11 3 2" xfId="45986" xr:uid="{47A97C9D-B30F-414A-8313-5D04330F3487}"/>
    <cellStyle name="Normal 2 3 2 11 3 3" xfId="41881" xr:uid="{D591F362-C28A-41F0-969E-1A4D82ADE6CB}"/>
    <cellStyle name="Normal 2 3 2 11 4" xfId="35721" xr:uid="{725EC378-D8FC-4038-9178-A55A4E5CFFA3}"/>
    <cellStyle name="Normal 2 3 2 11 4 2" xfId="43933" xr:uid="{E7629DE8-F4DD-458A-899F-34217A40C135}"/>
    <cellStyle name="Normal 2 3 2 11 4 3" xfId="39828" xr:uid="{8CEAE5FD-EE46-4EF9-8AC6-CF58284DB433}"/>
    <cellStyle name="Normal 2 3 2 11 5" xfId="42907" xr:uid="{9CE65B66-215C-456F-ACFE-7D70A44DC158}"/>
    <cellStyle name="Normal 2 3 2 11 6" xfId="38802" xr:uid="{60E13356-1CB5-4A2F-973B-CEBB6E8C0582}"/>
    <cellStyle name="Normal 2 3 2 12" xfId="36210" xr:uid="{29AD16A0-DE48-45AD-B6FD-59F59587F0F6}"/>
    <cellStyle name="Normal 2 3 2 12 2" xfId="44422" xr:uid="{FBF0869E-C8B1-46C6-9228-E98BEA094DC1}"/>
    <cellStyle name="Normal 2 3 2 12 3" xfId="40317" xr:uid="{A0F782C2-7339-4649-B191-DD24EF282279}"/>
    <cellStyle name="Normal 2 3 2 13" xfId="37236" xr:uid="{1C7CAE74-E498-4CAF-A0B7-EC3F41BB4D95}"/>
    <cellStyle name="Normal 2 3 2 13 2" xfId="45448" xr:uid="{C305531D-2431-47B9-B0D6-062F3D5BB6DB}"/>
    <cellStyle name="Normal 2 3 2 13 3" xfId="41343" xr:uid="{4343D0C8-25F9-4683-BED3-3E9F55B9F827}"/>
    <cellStyle name="Normal 2 3 2 14" xfId="35183" xr:uid="{6ADEC898-51B7-41CC-A998-95C3A27042A8}"/>
    <cellStyle name="Normal 2 3 2 14 2" xfId="43395" xr:uid="{467BBDF7-B75B-4580-8275-91397D24B45B}"/>
    <cellStyle name="Normal 2 3 2 14 3" xfId="39290" xr:uid="{54E5C1A0-4366-49F4-8A6A-414E6816B80C}"/>
    <cellStyle name="Normal 2 3 2 15" xfId="42369" xr:uid="{BB2D78A8-EFAF-4C89-B3B0-652648B58973}"/>
    <cellStyle name="Normal 2 3 2 16" xfId="38264" xr:uid="{F4A1DA61-9CED-4105-95CE-22CC4EC653CC}"/>
    <cellStyle name="Normal 2 3 2 2" xfId="34158" xr:uid="{56E6F8C4-F59A-45EA-994B-564CF38D3B0B}"/>
    <cellStyle name="Normal 2 3 2 2 10" xfId="36190" xr:uid="{8B9EBE7D-EC09-4A3A-9BD2-8942851E89B4}"/>
    <cellStyle name="Normal 2 3 2 2 10 2" xfId="44402" xr:uid="{65CD7681-5F30-4563-A8A3-31DCABAB4AE5}"/>
    <cellStyle name="Normal 2 3 2 2 10 3" xfId="40297" xr:uid="{A4B229B1-6C43-42FE-AA7E-549DF298ADEB}"/>
    <cellStyle name="Normal 2 3 2 2 11" xfId="37244" xr:uid="{1E2753EF-974E-460F-A240-05D5CA58B63C}"/>
    <cellStyle name="Normal 2 3 2 2 11 2" xfId="45456" xr:uid="{6F3DF6AB-FD18-4B5E-9888-5795B995C341}"/>
    <cellStyle name="Normal 2 3 2 2 11 3" xfId="41351" xr:uid="{6E3355EC-3545-45FE-B233-1745BBD13EE2}"/>
    <cellStyle name="Normal 2 3 2 2 12" xfId="35191" xr:uid="{4675FD2C-9623-4A4C-A1F5-92A216BA861C}"/>
    <cellStyle name="Normal 2 3 2 2 12 2" xfId="43403" xr:uid="{DD3D090E-5C9D-4B25-BBB2-56A950688E3C}"/>
    <cellStyle name="Normal 2 3 2 2 12 3" xfId="39298" xr:uid="{3CDF3665-86EA-45F4-AB70-9588FAE13BBD}"/>
    <cellStyle name="Normal 2 3 2 2 13" xfId="38243" xr:uid="{79E6DD2F-CDCD-414D-B99C-18B5A2BE2E66}"/>
    <cellStyle name="Normal 2 3 2 2 13 2" xfId="42377" xr:uid="{861B753D-5DD4-4E5B-9542-7804B879DC68}"/>
    <cellStyle name="Normal 2 3 2 2 14" xfId="38272" xr:uid="{F4AAD518-2E77-406F-B8EE-D2F365C9FE21}"/>
    <cellStyle name="Normal 2 3 2 2 2" xfId="34332" xr:uid="{AAA2A44B-0982-495F-87C5-95280E690A87}"/>
    <cellStyle name="Normal 2 3 2 2 2 2" xfId="34577" xr:uid="{134AB737-A44D-4482-BD8A-9F01CACA3B42}"/>
    <cellStyle name="Normal 2 3 2 2 2 2 2" xfId="35060" xr:uid="{4BFB0A25-6AB7-40F8-894B-F5687A9BE4C4}"/>
    <cellStyle name="Normal 2 3 2 2 2 2 2 2" xfId="37114" xr:uid="{4533CF7F-B095-4960-85EB-21B216A8F1C4}"/>
    <cellStyle name="Normal 2 3 2 2 2 2 2 2 2" xfId="45326" xr:uid="{DC427A61-DF0B-4374-AA9C-BF995F844568}"/>
    <cellStyle name="Normal 2 3 2 2 2 2 2 2 3" xfId="41221" xr:uid="{4D77C275-38C3-458B-93FD-AA02DA4BB972}"/>
    <cellStyle name="Normal 2 3 2 2 2 2 2 3" xfId="38140" xr:uid="{637C5989-E27D-467A-87FA-711F8A106F1E}"/>
    <cellStyle name="Normal 2 3 2 2 2 2 2 3 2" xfId="46352" xr:uid="{F0AA5FC4-79BB-40E5-93BE-687D8891C87C}"/>
    <cellStyle name="Normal 2 3 2 2 2 2 2 3 3" xfId="42247" xr:uid="{11687280-2802-4C8C-9AAA-A63C5FF075C6}"/>
    <cellStyle name="Normal 2 3 2 2 2 2 2 4" xfId="36087" xr:uid="{F99EB53B-127D-4915-A835-A5FDECC890CC}"/>
    <cellStyle name="Normal 2 3 2 2 2 2 2 4 2" xfId="44299" xr:uid="{8B985CD1-DBD1-4422-9A6D-9450079E19F7}"/>
    <cellStyle name="Normal 2 3 2 2 2 2 2 4 3" xfId="40194" xr:uid="{56F0FFBC-4D52-42D8-9306-411C2AFA6EDF}"/>
    <cellStyle name="Normal 2 3 2 2 2 2 2 5" xfId="43273" xr:uid="{1A2B2ACC-2E20-41BD-99F7-CFB7D371D2FD}"/>
    <cellStyle name="Normal 2 3 2 2 2 2 2 6" xfId="39168" xr:uid="{A9A1E8FE-F795-44E6-9EE2-E6FEB44CC550}"/>
    <cellStyle name="Normal 2 3 2 2 2 2 3" xfId="36633" xr:uid="{A618F78F-89EB-40F2-A925-3744C761FDFC}"/>
    <cellStyle name="Normal 2 3 2 2 2 2 3 2" xfId="44845" xr:uid="{5098D3E0-477D-4C6D-A14F-8B664D61F8D7}"/>
    <cellStyle name="Normal 2 3 2 2 2 2 3 3" xfId="40740" xr:uid="{BF8625D1-F5FE-4E17-8495-9ABAD24DBC91}"/>
    <cellStyle name="Normal 2 3 2 2 2 2 4" xfId="37659" xr:uid="{E0FAA6A5-F8D5-4938-ACD2-DD8A90BADD83}"/>
    <cellStyle name="Normal 2 3 2 2 2 2 4 2" xfId="45871" xr:uid="{2DF9A8AE-B76E-4A4E-AB67-505D32C9517F}"/>
    <cellStyle name="Normal 2 3 2 2 2 2 4 3" xfId="41766" xr:uid="{BF044750-D53C-4BCB-BFCA-5924A1B05BF6}"/>
    <cellStyle name="Normal 2 3 2 2 2 2 5" xfId="35606" xr:uid="{4E3A3791-B054-41DF-ABAB-A50C5CBC99B5}"/>
    <cellStyle name="Normal 2 3 2 2 2 2 5 2" xfId="43818" xr:uid="{CC144B98-597C-422B-91A0-3DA953E9CD65}"/>
    <cellStyle name="Normal 2 3 2 2 2 2 5 3" xfId="39713" xr:uid="{2BA038DF-8E1E-46B3-8961-95479F387FF2}"/>
    <cellStyle name="Normal 2 3 2 2 2 2 6" xfId="42792" xr:uid="{D72F4527-D514-4547-9B25-073023A575D1}"/>
    <cellStyle name="Normal 2 3 2 2 2 2 7" xfId="38687" xr:uid="{B8456391-1F04-435D-B6F0-35E0E729F169}"/>
    <cellStyle name="Normal 2 3 2 2 2 3" xfId="34818" xr:uid="{7CE35853-1E82-46FF-8566-C84E50381662}"/>
    <cellStyle name="Normal 2 3 2 2 2 3 2" xfId="36872" xr:uid="{4A622005-B9EC-4200-912E-5FBAA5179CAC}"/>
    <cellStyle name="Normal 2 3 2 2 2 3 2 2" xfId="45084" xr:uid="{1CBEA1AD-1EDD-4A93-A9F9-EF03DEEA77BA}"/>
    <cellStyle name="Normal 2 3 2 2 2 3 2 3" xfId="40979" xr:uid="{32485E8B-4C44-4DE6-B840-BF5FF8040CD7}"/>
    <cellStyle name="Normal 2 3 2 2 2 3 3" xfId="37898" xr:uid="{44E0E71F-34BF-471F-B7F0-A1CEDCEA9877}"/>
    <cellStyle name="Normal 2 3 2 2 2 3 3 2" xfId="46110" xr:uid="{48D78804-2CC6-44C7-BE42-07FA588CED63}"/>
    <cellStyle name="Normal 2 3 2 2 2 3 3 3" xfId="42005" xr:uid="{80F590E7-9C84-4EA1-A1EE-35D509688BA9}"/>
    <cellStyle name="Normal 2 3 2 2 2 3 4" xfId="35845" xr:uid="{2651BC2C-BC4B-479B-8444-87F131EC39FA}"/>
    <cellStyle name="Normal 2 3 2 2 2 3 4 2" xfId="44057" xr:uid="{2A6AA18B-08B7-483C-9B11-2393428B9C98}"/>
    <cellStyle name="Normal 2 3 2 2 2 3 4 3" xfId="39952" xr:uid="{89B70608-0B41-4A10-9703-78C7A3A8D14D}"/>
    <cellStyle name="Normal 2 3 2 2 2 3 5" xfId="43031" xr:uid="{01DD002E-50C2-47E4-888F-E19C541F096A}"/>
    <cellStyle name="Normal 2 3 2 2 2 3 6" xfId="38926" xr:uid="{5E7BA626-EC8B-4BBD-A455-C591D9CCB24F}"/>
    <cellStyle name="Normal 2 3 2 2 2 4" xfId="36391" xr:uid="{CB1A156B-275C-4890-828B-02B9BC146A62}"/>
    <cellStyle name="Normal 2 3 2 2 2 4 2" xfId="44603" xr:uid="{D8830374-D0A1-4739-A249-5216E1056C4A}"/>
    <cellStyle name="Normal 2 3 2 2 2 4 3" xfId="40498" xr:uid="{57C89211-AE78-4D72-8B6C-4B3A7515A075}"/>
    <cellStyle name="Normal 2 3 2 2 2 5" xfId="37417" xr:uid="{FBD3F33B-3DED-422F-B0BC-1E6026005379}"/>
    <cellStyle name="Normal 2 3 2 2 2 5 2" xfId="45629" xr:uid="{07D0F073-08D9-423D-959F-77B5E9FC6E3B}"/>
    <cellStyle name="Normal 2 3 2 2 2 5 3" xfId="41524" xr:uid="{FA1D7564-99F5-4A44-807A-C1A03565FDE1}"/>
    <cellStyle name="Normal 2 3 2 2 2 6" xfId="35364" xr:uid="{D4C438CD-037E-4C90-BC0B-BE62A15603E0}"/>
    <cellStyle name="Normal 2 3 2 2 2 6 2" xfId="43576" xr:uid="{65E4A78F-C292-4D2C-8253-0544514C8299}"/>
    <cellStyle name="Normal 2 3 2 2 2 6 3" xfId="39471" xr:uid="{B9BC1F72-2D17-40B7-972B-D4CA9B839F5D}"/>
    <cellStyle name="Normal 2 3 2 2 2 7" xfId="42550" xr:uid="{D7D1782C-0E0F-4972-819E-0F5E465C24DF}"/>
    <cellStyle name="Normal 2 3 2 2 2 8" xfId="38445" xr:uid="{1129AFA2-3C72-4ED3-B233-C9E7EED3438B}"/>
    <cellStyle name="Normal 2 3 2 2 3" xfId="34375" xr:uid="{33139A80-6834-4BE8-A872-EC8FDAE1D25C}"/>
    <cellStyle name="Normal 2 3 2 2 3 2" xfId="34618" xr:uid="{58A91FE8-3925-4E96-8694-CA0864BF58EB}"/>
    <cellStyle name="Normal 2 3 2 2 3 2 2" xfId="35101" xr:uid="{EC19EE64-0D7B-493B-88C9-9BD1B9804EF4}"/>
    <cellStyle name="Normal 2 3 2 2 3 2 2 2" xfId="37155" xr:uid="{CBD2D3E0-B09F-49B8-AF7A-583A59FC2701}"/>
    <cellStyle name="Normal 2 3 2 2 3 2 2 2 2" xfId="45367" xr:uid="{F91822CA-6786-41C6-9D49-8CDC132A18A7}"/>
    <cellStyle name="Normal 2 3 2 2 3 2 2 2 3" xfId="41262" xr:uid="{A9067696-0CC0-4281-A40B-3732A4E978CC}"/>
    <cellStyle name="Normal 2 3 2 2 3 2 2 3" xfId="38181" xr:uid="{9F13746D-BBC5-41B5-8087-BEA879D3F7D4}"/>
    <cellStyle name="Normal 2 3 2 2 3 2 2 3 2" xfId="46393" xr:uid="{71566D6C-6F6A-4CF1-B563-C70D58D4E0DC}"/>
    <cellStyle name="Normal 2 3 2 2 3 2 2 3 3" xfId="42288" xr:uid="{B14CE0EF-BA06-426E-BAE8-D3A7C920D6BF}"/>
    <cellStyle name="Normal 2 3 2 2 3 2 2 4" xfId="36128" xr:uid="{2AC30FC1-5C3A-4468-957A-4472A3A0091D}"/>
    <cellStyle name="Normal 2 3 2 2 3 2 2 4 2" xfId="44340" xr:uid="{768EB3D3-52CF-47FE-BCB0-988C1593A2D9}"/>
    <cellStyle name="Normal 2 3 2 2 3 2 2 4 3" xfId="40235" xr:uid="{0FD26AB8-EC4E-40E8-92CA-788E7A713008}"/>
    <cellStyle name="Normal 2 3 2 2 3 2 2 5" xfId="43314" xr:uid="{61656904-505A-4B6B-A47A-BA6054A20868}"/>
    <cellStyle name="Normal 2 3 2 2 3 2 2 6" xfId="39209" xr:uid="{D3D4D9B2-411E-492B-90F5-81EA7E7AB897}"/>
    <cellStyle name="Normal 2 3 2 2 3 2 3" xfId="36674" xr:uid="{D51CE583-7C6A-49EF-AD14-8C699130C9A7}"/>
    <cellStyle name="Normal 2 3 2 2 3 2 3 2" xfId="44886" xr:uid="{FD52CAD4-3088-42C9-AE5B-A83EA77119C8}"/>
    <cellStyle name="Normal 2 3 2 2 3 2 3 3" xfId="40781" xr:uid="{26CC66F8-D04F-417F-92A0-52776B9138F9}"/>
    <cellStyle name="Normal 2 3 2 2 3 2 4" xfId="37700" xr:uid="{D84D3469-B3A2-48FB-BC56-81629ED81F3A}"/>
    <cellStyle name="Normal 2 3 2 2 3 2 4 2" xfId="45912" xr:uid="{8F150CD0-7103-4DFE-BA1D-E14FBD9FED70}"/>
    <cellStyle name="Normal 2 3 2 2 3 2 4 3" xfId="41807" xr:uid="{0447D296-9170-445B-88E9-E764E3E91E20}"/>
    <cellStyle name="Normal 2 3 2 2 3 2 5" xfId="35647" xr:uid="{5A53F1A2-8BAC-475B-8645-6ED92E08B032}"/>
    <cellStyle name="Normal 2 3 2 2 3 2 5 2" xfId="43859" xr:uid="{D70D6E56-4342-4B67-89D7-5E39154C5921}"/>
    <cellStyle name="Normal 2 3 2 2 3 2 5 3" xfId="39754" xr:uid="{7CD287A1-4700-4C2D-AE32-3A811D9BF4E3}"/>
    <cellStyle name="Normal 2 3 2 2 3 2 6" xfId="42833" xr:uid="{926B18D8-E887-4ACB-BCB6-A450CDE070AC}"/>
    <cellStyle name="Normal 2 3 2 2 3 2 7" xfId="38728" xr:uid="{CED203FA-35D5-4B48-A23D-FBBE3370E297}"/>
    <cellStyle name="Normal 2 3 2 2 3 3" xfId="34859" xr:uid="{A2D0BDC6-FBC4-448B-B9D7-42B6B2405FCB}"/>
    <cellStyle name="Normal 2 3 2 2 3 3 2" xfId="36913" xr:uid="{EC339D37-1508-4D6F-BDDF-3BD02A5D65A0}"/>
    <cellStyle name="Normal 2 3 2 2 3 3 2 2" xfId="45125" xr:uid="{288DED0A-2C00-4CA2-878D-A9C5096E1E49}"/>
    <cellStyle name="Normal 2 3 2 2 3 3 2 3" xfId="41020" xr:uid="{31079226-742F-418E-B6E5-40704620E174}"/>
    <cellStyle name="Normal 2 3 2 2 3 3 3" xfId="37939" xr:uid="{20B75BA7-5866-4A3E-9C53-64E6741E8CB2}"/>
    <cellStyle name="Normal 2 3 2 2 3 3 3 2" xfId="46151" xr:uid="{750ED511-9D05-417D-86BF-F018E4D49E34}"/>
    <cellStyle name="Normal 2 3 2 2 3 3 3 3" xfId="42046" xr:uid="{66E7E0AB-0FDD-4297-BE27-307E29CBAD93}"/>
    <cellStyle name="Normal 2 3 2 2 3 3 4" xfId="35886" xr:uid="{5B7651F8-7EFB-4C5B-8A51-DED418EB6BA4}"/>
    <cellStyle name="Normal 2 3 2 2 3 3 4 2" xfId="44098" xr:uid="{646E7B52-3160-4B52-A336-6E44A9C70762}"/>
    <cellStyle name="Normal 2 3 2 2 3 3 4 3" xfId="39993" xr:uid="{FA969AF5-1F02-4DF9-81DB-ED244E4EFDEB}"/>
    <cellStyle name="Normal 2 3 2 2 3 3 5" xfId="43072" xr:uid="{98B8963A-0F41-4A28-A1CB-9000B17BA7E0}"/>
    <cellStyle name="Normal 2 3 2 2 3 3 6" xfId="38967" xr:uid="{8D34DB19-3B87-464D-91FC-4D896ADA32C8}"/>
    <cellStyle name="Normal 2 3 2 2 3 4" xfId="36432" xr:uid="{7DB12C60-4949-4906-BDDE-BFDCA1EBA791}"/>
    <cellStyle name="Normal 2 3 2 2 3 4 2" xfId="44644" xr:uid="{609B4143-8287-485B-A0C9-957CC304B2C7}"/>
    <cellStyle name="Normal 2 3 2 2 3 4 3" xfId="40539" xr:uid="{79DD1806-BF38-4300-8040-D9767283E9C4}"/>
    <cellStyle name="Normal 2 3 2 2 3 5" xfId="37458" xr:uid="{28CE3AB8-BEF3-4A10-967F-8591A1ADB9C9}"/>
    <cellStyle name="Normal 2 3 2 2 3 5 2" xfId="45670" xr:uid="{074E6AFD-A5AB-44B8-8CA9-7CADE1F64DE6}"/>
    <cellStyle name="Normal 2 3 2 2 3 5 3" xfId="41565" xr:uid="{E896122F-AB8F-453E-AEEC-1E1546CF5DF8}"/>
    <cellStyle name="Normal 2 3 2 2 3 6" xfId="35405" xr:uid="{6D9E1DEF-4279-4622-B410-5B3FB7D642F8}"/>
    <cellStyle name="Normal 2 3 2 2 3 6 2" xfId="43617" xr:uid="{ECE9D0EA-4896-4B10-8A31-E26996981B2A}"/>
    <cellStyle name="Normal 2 3 2 2 3 6 3" xfId="39512" xr:uid="{D6432DE9-A42D-4CD5-A845-C4B655BE00C2}"/>
    <cellStyle name="Normal 2 3 2 2 3 7" xfId="42591" xr:uid="{20F58B7F-8B16-40CA-8B73-87CC04C8F4D0}"/>
    <cellStyle name="Normal 2 3 2 2 3 8" xfId="38486" xr:uid="{CEB1585F-B1FD-4FAB-A613-38A1674B5197}"/>
    <cellStyle name="Normal 2 3 2 2 4" xfId="34416" xr:uid="{F91891BE-A17E-439C-8410-A01D316BABBC}"/>
    <cellStyle name="Normal 2 3 2 2 4 2" xfId="34659" xr:uid="{3B126DB8-6166-44D1-8A80-6DEAC123B0A1}"/>
    <cellStyle name="Normal 2 3 2 2 4 2 2" xfId="35142" xr:uid="{57F583C6-EE20-4309-8C5B-55D37C7B50AF}"/>
    <cellStyle name="Normal 2 3 2 2 4 2 2 2" xfId="37196" xr:uid="{8A8DB948-53DA-41CB-8CC3-D7B7DCFF430D}"/>
    <cellStyle name="Normal 2 3 2 2 4 2 2 2 2" xfId="45408" xr:uid="{56EEB522-F448-4E1F-BE9B-E5FB8013C8D2}"/>
    <cellStyle name="Normal 2 3 2 2 4 2 2 2 3" xfId="41303" xr:uid="{D82168D0-69E5-4A47-ACF4-98DFB333A333}"/>
    <cellStyle name="Normal 2 3 2 2 4 2 2 3" xfId="38222" xr:uid="{06D3ACDE-E952-4103-937B-DC2580E96D4C}"/>
    <cellStyle name="Normal 2 3 2 2 4 2 2 3 2" xfId="46434" xr:uid="{9ADDDC2D-2061-4C26-9135-2320002F1B67}"/>
    <cellStyle name="Normal 2 3 2 2 4 2 2 3 3" xfId="42329" xr:uid="{D10F1AD7-E252-451A-B175-10A617C89B9D}"/>
    <cellStyle name="Normal 2 3 2 2 4 2 2 4" xfId="36169" xr:uid="{C81DDCB4-A949-49EC-933F-56FB750ABAD1}"/>
    <cellStyle name="Normal 2 3 2 2 4 2 2 4 2" xfId="44381" xr:uid="{D80837AA-9833-47AF-BDD1-8ACAA052A256}"/>
    <cellStyle name="Normal 2 3 2 2 4 2 2 4 3" xfId="40276" xr:uid="{28AAB223-97E5-4A5E-B0D7-8F2589EE8F58}"/>
    <cellStyle name="Normal 2 3 2 2 4 2 2 5" xfId="43355" xr:uid="{71E25A41-38A5-46B3-BA8A-22EC1B360830}"/>
    <cellStyle name="Normal 2 3 2 2 4 2 2 6" xfId="39250" xr:uid="{24FA82CB-4E70-41B9-A112-D31A42D8AADE}"/>
    <cellStyle name="Normal 2 3 2 2 4 2 3" xfId="36715" xr:uid="{C2908455-02B5-47B9-B5CA-BD6DFBA4F0EB}"/>
    <cellStyle name="Normal 2 3 2 2 4 2 3 2" xfId="44927" xr:uid="{69E449E5-F843-4CCE-9660-9DEF3F14792B}"/>
    <cellStyle name="Normal 2 3 2 2 4 2 3 3" xfId="40822" xr:uid="{CCE53920-02BE-4AA9-82B1-C2DF60017D2E}"/>
    <cellStyle name="Normal 2 3 2 2 4 2 4" xfId="37741" xr:uid="{4D324909-200B-4CD3-8FCD-EBD04D39CB75}"/>
    <cellStyle name="Normal 2 3 2 2 4 2 4 2" xfId="45953" xr:uid="{2EB2061D-1FA2-4294-B274-119328FE715D}"/>
    <cellStyle name="Normal 2 3 2 2 4 2 4 3" xfId="41848" xr:uid="{FFC33B3B-4A6A-4643-895B-2BFD7B56D3FD}"/>
    <cellStyle name="Normal 2 3 2 2 4 2 5" xfId="35688" xr:uid="{B8CB3351-7E73-4239-B8D1-F197A14F49DB}"/>
    <cellStyle name="Normal 2 3 2 2 4 2 5 2" xfId="43900" xr:uid="{95F91D0D-278E-493C-A951-2E8EBFB81C0B}"/>
    <cellStyle name="Normal 2 3 2 2 4 2 5 3" xfId="39795" xr:uid="{B2E44B2D-A73E-4857-B152-13108E5CD30A}"/>
    <cellStyle name="Normal 2 3 2 2 4 2 6" xfId="42874" xr:uid="{5EE67449-2001-4F92-AC3D-539C2C7606E5}"/>
    <cellStyle name="Normal 2 3 2 2 4 2 7" xfId="38769" xr:uid="{862B055C-921A-44EF-B52A-6E0BF77FDCC3}"/>
    <cellStyle name="Normal 2 3 2 2 4 3" xfId="34900" xr:uid="{BF4FC800-4325-4827-B0D8-87A49E63C492}"/>
    <cellStyle name="Normal 2 3 2 2 4 3 2" xfId="36954" xr:uid="{CF3EB863-D44B-4BD6-A1DF-FD03D1D20ED8}"/>
    <cellStyle name="Normal 2 3 2 2 4 3 2 2" xfId="45166" xr:uid="{0ADA97AA-3A37-427C-B0D8-1BFB33659503}"/>
    <cellStyle name="Normal 2 3 2 2 4 3 2 3" xfId="41061" xr:uid="{4F8D10AA-6B3C-487C-8B69-064F8C9903C6}"/>
    <cellStyle name="Normal 2 3 2 2 4 3 3" xfId="37980" xr:uid="{6033911F-5076-4280-9F50-45871AB4BE04}"/>
    <cellStyle name="Normal 2 3 2 2 4 3 3 2" xfId="46192" xr:uid="{A4B8199D-AD9C-4010-BA0A-FBE5A05D609F}"/>
    <cellStyle name="Normal 2 3 2 2 4 3 3 3" xfId="42087" xr:uid="{C7164AB9-B19F-4D87-99AD-F37332986F77}"/>
    <cellStyle name="Normal 2 3 2 2 4 3 4" xfId="35927" xr:uid="{7E159062-9124-4589-BF6C-5B345A59EDEF}"/>
    <cellStyle name="Normal 2 3 2 2 4 3 4 2" xfId="44139" xr:uid="{AB74287E-11B9-45FC-B875-E9001484CD44}"/>
    <cellStyle name="Normal 2 3 2 2 4 3 4 3" xfId="40034" xr:uid="{DEEBDB21-8CB1-4E88-8D80-5B63BAA9A6B1}"/>
    <cellStyle name="Normal 2 3 2 2 4 3 5" xfId="43113" xr:uid="{A160797E-9270-4462-9A70-8C0064F3606C}"/>
    <cellStyle name="Normal 2 3 2 2 4 3 6" xfId="39008" xr:uid="{4A9EEA3D-EF77-4B46-AF1F-0227B959FF53}"/>
    <cellStyle name="Normal 2 3 2 2 4 4" xfId="36473" xr:uid="{C56407AA-10CC-4873-842B-2AFB91864BD6}"/>
    <cellStyle name="Normal 2 3 2 2 4 4 2" xfId="44685" xr:uid="{AB218438-5AA4-41EB-90B2-07FAC7DFB0EC}"/>
    <cellStyle name="Normal 2 3 2 2 4 4 3" xfId="40580" xr:uid="{60C880DC-6D67-401E-B2E8-9F1A4BB81736}"/>
    <cellStyle name="Normal 2 3 2 2 4 5" xfId="37499" xr:uid="{8A46AD96-1962-4BB5-BBE2-119E399947AE}"/>
    <cellStyle name="Normal 2 3 2 2 4 5 2" xfId="45711" xr:uid="{55D64E2F-1DFE-403F-9C72-6542D11697D7}"/>
    <cellStyle name="Normal 2 3 2 2 4 5 3" xfId="41606" xr:uid="{7CF06609-FBF2-4DB0-AFF2-CF536C44080D}"/>
    <cellStyle name="Normal 2 3 2 2 4 6" xfId="35446" xr:uid="{2D2C926D-7BAA-497C-9F55-E36E8BC84173}"/>
    <cellStyle name="Normal 2 3 2 2 4 6 2" xfId="43658" xr:uid="{55980D11-2FD0-4688-B16A-024C06E8B93A}"/>
    <cellStyle name="Normal 2 3 2 2 4 6 3" xfId="39553" xr:uid="{627340C7-9DC3-447B-86DA-B6ADF6CB169C}"/>
    <cellStyle name="Normal 2 3 2 2 4 7" xfId="42632" xr:uid="{9C2C2E89-2E1A-49B5-BA40-177F243EEA8F}"/>
    <cellStyle name="Normal 2 3 2 2 4 8" xfId="38527" xr:uid="{D50ADE13-7E39-4D3C-A053-E0200530871C}"/>
    <cellStyle name="Normal 2 3 2 2 5" xfId="34274" xr:uid="{44E557B8-2C90-4012-986E-7949785A5AE6}"/>
    <cellStyle name="Normal 2 3 2 2 5 2" xfId="34519" xr:uid="{28FFDACF-4676-4877-9D69-A8E319AEBC26}"/>
    <cellStyle name="Normal 2 3 2 2 5 2 2" xfId="35002" xr:uid="{587FB425-1E3C-4F14-AD0E-301037F2E62A}"/>
    <cellStyle name="Normal 2 3 2 2 5 2 2 2" xfId="37056" xr:uid="{3B646B7F-1369-4246-9F72-3A59A43AB0D7}"/>
    <cellStyle name="Normal 2 3 2 2 5 2 2 2 2" xfId="45268" xr:uid="{65284724-7D88-4FEE-8C05-156BBA9CEAAA}"/>
    <cellStyle name="Normal 2 3 2 2 5 2 2 2 3" xfId="41163" xr:uid="{EA6BB79B-698B-4601-B314-0950ADAE2A43}"/>
    <cellStyle name="Normal 2 3 2 2 5 2 2 3" xfId="38082" xr:uid="{772272C1-D8FA-43A7-9331-5C50BCBAF8CE}"/>
    <cellStyle name="Normal 2 3 2 2 5 2 2 3 2" xfId="46294" xr:uid="{11367C3D-8FAF-4553-A424-0F191EF4290B}"/>
    <cellStyle name="Normal 2 3 2 2 5 2 2 3 3" xfId="42189" xr:uid="{9EEE2800-58AC-4875-8F7A-3D6ADF0375A9}"/>
    <cellStyle name="Normal 2 3 2 2 5 2 2 4" xfId="36029" xr:uid="{AB48BD1F-2745-43D9-9677-DDDC92C51F4A}"/>
    <cellStyle name="Normal 2 3 2 2 5 2 2 4 2" xfId="44241" xr:uid="{AEA9B148-3DD8-4B9D-877F-D94901E67151}"/>
    <cellStyle name="Normal 2 3 2 2 5 2 2 4 3" xfId="40136" xr:uid="{D6B4D94B-B429-4BD3-BB76-ABA7824CF771}"/>
    <cellStyle name="Normal 2 3 2 2 5 2 2 5" xfId="43215" xr:uid="{9E211201-DB81-4AD6-AFCC-8883B9148FCB}"/>
    <cellStyle name="Normal 2 3 2 2 5 2 2 6" xfId="39110" xr:uid="{0153FEB1-0DD0-41AF-98FB-33ABE1FDBB60}"/>
    <cellStyle name="Normal 2 3 2 2 5 2 3" xfId="36575" xr:uid="{FC0362A4-EAA1-460A-99A1-7C09385332F2}"/>
    <cellStyle name="Normal 2 3 2 2 5 2 3 2" xfId="44787" xr:uid="{49824575-3166-4B88-BB4F-2E9B757E99C6}"/>
    <cellStyle name="Normal 2 3 2 2 5 2 3 3" xfId="40682" xr:uid="{8D499349-E42C-4AF9-B22D-F91600D9D19B}"/>
    <cellStyle name="Normal 2 3 2 2 5 2 4" xfId="37601" xr:uid="{6430389A-3D4E-4FFF-B1F1-85D4FCA5AC05}"/>
    <cellStyle name="Normal 2 3 2 2 5 2 4 2" xfId="45813" xr:uid="{9EC5DD22-38DA-43B6-B5C0-35D438A57FE0}"/>
    <cellStyle name="Normal 2 3 2 2 5 2 4 3" xfId="41708" xr:uid="{D8FBF050-D4F0-448D-B101-C327121E3C02}"/>
    <cellStyle name="Normal 2 3 2 2 5 2 5" xfId="35548" xr:uid="{D6C466CB-066B-46EC-9CF0-880BF38893F1}"/>
    <cellStyle name="Normal 2 3 2 2 5 2 5 2" xfId="43760" xr:uid="{2994D0C1-92BF-489C-9DAE-C12D3D3C8417}"/>
    <cellStyle name="Normal 2 3 2 2 5 2 5 3" xfId="39655" xr:uid="{918E5B75-5A61-402C-B02D-1FE876C5CF74}"/>
    <cellStyle name="Normal 2 3 2 2 5 2 6" xfId="42734" xr:uid="{04F90BA5-4E1A-4559-9A56-2A060443C003}"/>
    <cellStyle name="Normal 2 3 2 2 5 2 7" xfId="38629" xr:uid="{4D635A73-530C-400F-B45A-74F2F4EEE7AF}"/>
    <cellStyle name="Normal 2 3 2 2 5 3" xfId="34760" xr:uid="{93D99DA8-B598-4F14-91A3-15926AB1DC11}"/>
    <cellStyle name="Normal 2 3 2 2 5 3 2" xfId="36814" xr:uid="{E12FCA09-D2A0-4AEF-BD09-D46BB1C97C3E}"/>
    <cellStyle name="Normal 2 3 2 2 5 3 2 2" xfId="45026" xr:uid="{95BC43EC-6C94-4A8E-B950-DD1A75B42E59}"/>
    <cellStyle name="Normal 2 3 2 2 5 3 2 3" xfId="40921" xr:uid="{B5859E7D-B2F8-44E5-ACA2-00EA373F7856}"/>
    <cellStyle name="Normal 2 3 2 2 5 3 3" xfId="37840" xr:uid="{9C89783B-0E4E-437F-900E-C2CDCC83BB43}"/>
    <cellStyle name="Normal 2 3 2 2 5 3 3 2" xfId="46052" xr:uid="{E4CE7951-4537-491F-8929-0A1B70E00D8E}"/>
    <cellStyle name="Normal 2 3 2 2 5 3 3 3" xfId="41947" xr:uid="{557F970F-E6D5-442B-BC86-4F839BBC6C84}"/>
    <cellStyle name="Normal 2 3 2 2 5 3 4" xfId="35787" xr:uid="{83D58A67-8809-4570-B4E1-0B2C495653C9}"/>
    <cellStyle name="Normal 2 3 2 2 5 3 4 2" xfId="43999" xr:uid="{3AC68314-C151-438E-A299-DA8653EF08BA}"/>
    <cellStyle name="Normal 2 3 2 2 5 3 4 3" xfId="39894" xr:uid="{FF381414-BC46-4ABB-857D-0CA595443701}"/>
    <cellStyle name="Normal 2 3 2 2 5 3 5" xfId="42973" xr:uid="{DEFEA2B1-4D27-4CC2-ADE4-5313CD46C0BD}"/>
    <cellStyle name="Normal 2 3 2 2 5 3 6" xfId="38868" xr:uid="{4061AE86-3E14-4BA8-944B-42ECC0D95E68}"/>
    <cellStyle name="Normal 2 3 2 2 5 4" xfId="36333" xr:uid="{67BCA6FA-E3E2-4E76-8A37-2A3BD2D5375A}"/>
    <cellStyle name="Normal 2 3 2 2 5 4 2" xfId="44545" xr:uid="{7DCE7C4B-AAA7-483A-81B6-FB97FAC802D3}"/>
    <cellStyle name="Normal 2 3 2 2 5 4 3" xfId="40440" xr:uid="{2D650DD6-1734-4823-82AB-4E3EF92CC831}"/>
    <cellStyle name="Normal 2 3 2 2 5 5" xfId="37359" xr:uid="{A062C218-1205-4C7B-9BF4-D3AE8EBD4875}"/>
    <cellStyle name="Normal 2 3 2 2 5 5 2" xfId="45571" xr:uid="{40F39FBC-1516-49D6-BDA3-0A609841041C}"/>
    <cellStyle name="Normal 2 3 2 2 5 5 3" xfId="41466" xr:uid="{D820CD60-FD3F-455E-A07D-8BCE2AB9581E}"/>
    <cellStyle name="Normal 2 3 2 2 5 6" xfId="35306" xr:uid="{4A51BBF1-499B-4988-AE45-C4C731E30BC7}"/>
    <cellStyle name="Normal 2 3 2 2 5 6 2" xfId="43518" xr:uid="{344F2525-D1D3-4B59-A4EC-22121AB9EEE3}"/>
    <cellStyle name="Normal 2 3 2 2 5 6 3" xfId="39413" xr:uid="{B33209DC-DF81-4FD4-84DB-B519E5EC5A46}"/>
    <cellStyle name="Normal 2 3 2 2 5 7" xfId="42492" xr:uid="{461E8B99-5FBE-4931-B691-1D718597630A}"/>
    <cellStyle name="Normal 2 3 2 2 5 8" xfId="38387" xr:uid="{06E64E22-B830-4A56-8215-0BCC247922F5}"/>
    <cellStyle name="Normal 2 3 2 2 6" xfId="34432" xr:uid="{CD28E217-8D27-4AE2-ADD8-2BC5C3B598BC}"/>
    <cellStyle name="Normal 2 3 2 2 6 2" xfId="34916" xr:uid="{87B2514E-0E28-469D-9F56-38C43C31A081}"/>
    <cellStyle name="Normal 2 3 2 2 6 2 2" xfId="36970" xr:uid="{0EC48FF3-A8E3-422A-8BC5-6D020F57EBF3}"/>
    <cellStyle name="Normal 2 3 2 2 6 2 2 2" xfId="45182" xr:uid="{FF6E1DC1-8B1F-484E-98A8-DE8C8D1ABBAD}"/>
    <cellStyle name="Normal 2 3 2 2 6 2 2 3" xfId="41077" xr:uid="{FA0832C4-C371-4806-9433-E8A93A889B09}"/>
    <cellStyle name="Normal 2 3 2 2 6 2 3" xfId="37996" xr:uid="{C40B19A7-BFAC-48A7-8467-75785B11F059}"/>
    <cellStyle name="Normal 2 3 2 2 6 2 3 2" xfId="46208" xr:uid="{77582308-7FAD-4BB4-8D9F-B4DADF24CE96}"/>
    <cellStyle name="Normal 2 3 2 2 6 2 3 3" xfId="42103" xr:uid="{41CFE15A-AD55-460D-944C-94F05BF2FA1D}"/>
    <cellStyle name="Normal 2 3 2 2 6 2 4" xfId="35943" xr:uid="{918EC4A7-3BBF-4A37-A2E8-DAC364FD511A}"/>
    <cellStyle name="Normal 2 3 2 2 6 2 4 2" xfId="44155" xr:uid="{718888A9-50D0-40BC-9658-8626F5E6FB14}"/>
    <cellStyle name="Normal 2 3 2 2 6 2 4 3" xfId="40050" xr:uid="{E22DD984-FCDE-409A-AA6D-B05E78B90631}"/>
    <cellStyle name="Normal 2 3 2 2 6 2 5" xfId="43129" xr:uid="{B6BC6D87-6C51-435F-8F60-C8B5AE15E9C4}"/>
    <cellStyle name="Normal 2 3 2 2 6 2 6" xfId="39024" xr:uid="{C27D409A-BBA0-4C2E-90E4-F481670DFAF4}"/>
    <cellStyle name="Normal 2 3 2 2 6 3" xfId="36489" xr:uid="{B76B58A8-2D8D-46B4-A76F-45F0B150B3CB}"/>
    <cellStyle name="Normal 2 3 2 2 6 3 2" xfId="44701" xr:uid="{6AA3348C-FBC8-4A12-9B1C-D93A7FB2694B}"/>
    <cellStyle name="Normal 2 3 2 2 6 3 3" xfId="40596" xr:uid="{901CAF4D-8823-4236-8C50-7262CAD5385F}"/>
    <cellStyle name="Normal 2 3 2 2 6 4" xfId="37515" xr:uid="{971105D0-B83C-46E1-ABD7-2589AE87D8A7}"/>
    <cellStyle name="Normal 2 3 2 2 6 4 2" xfId="45727" xr:uid="{5BDB26EE-94AD-4C53-A051-3C8C06E3CAB7}"/>
    <cellStyle name="Normal 2 3 2 2 6 4 3" xfId="41622" xr:uid="{D6F5C00A-C2A1-4639-8F58-D01B0BB7B4D6}"/>
    <cellStyle name="Normal 2 3 2 2 6 5" xfId="35462" xr:uid="{2E3C4413-B971-4115-B7A9-0807D42493CE}"/>
    <cellStyle name="Normal 2 3 2 2 6 5 2" xfId="43674" xr:uid="{FD641FEA-3277-424B-A4C0-F03EED9FAD9F}"/>
    <cellStyle name="Normal 2 3 2 2 6 5 3" xfId="39569" xr:uid="{7B802E06-9C58-46CA-B721-71423623B410}"/>
    <cellStyle name="Normal 2 3 2 2 6 6" xfId="42648" xr:uid="{66E649A9-220A-4CCF-B6E4-C2DCC514E46C}"/>
    <cellStyle name="Normal 2 3 2 2 6 7" xfId="38543" xr:uid="{04AB1F47-EDFF-4112-AE62-943762C9B4E4}"/>
    <cellStyle name="Normal 2 3 2 2 7" xfId="34216" xr:uid="{9A93F84E-E1F6-49A8-8D56-3003E144BD05}"/>
    <cellStyle name="Normal 2 3 2 2 7 2" xfId="36275" xr:uid="{9A6D250A-9C37-468D-86A4-D07865E5BEF1}"/>
    <cellStyle name="Normal 2 3 2 2 7 2 2" xfId="44487" xr:uid="{3DCE9013-37FE-4BF5-9C99-F069F3884CB4}"/>
    <cellStyle name="Normal 2 3 2 2 7 2 3" xfId="40382" xr:uid="{253EA1AF-6C27-488B-ACD6-F9443153E1C6}"/>
    <cellStyle name="Normal 2 3 2 2 7 3" xfId="37301" xr:uid="{15DD1605-3AAB-46F2-A973-ADDEBA8632BC}"/>
    <cellStyle name="Normal 2 3 2 2 7 3 2" xfId="45513" xr:uid="{5F5E8D49-A7B3-4703-BC77-81CF8AA4CCB4}"/>
    <cellStyle name="Normal 2 3 2 2 7 3 3" xfId="41408" xr:uid="{2C431F10-4247-484C-B896-E0D2F6254FD0}"/>
    <cellStyle name="Normal 2 3 2 2 7 4" xfId="35248" xr:uid="{B5C6200F-6AE6-4620-8835-82D13618F425}"/>
    <cellStyle name="Normal 2 3 2 2 7 4 2" xfId="43460" xr:uid="{D14C82F7-F30E-44DA-9660-961187C8209B}"/>
    <cellStyle name="Normal 2 3 2 2 7 4 3" xfId="39355" xr:uid="{B00610A5-AA78-4FEC-B405-3A90EE489E64}"/>
    <cellStyle name="Normal 2 3 2 2 7 5" xfId="42434" xr:uid="{09A6B4D1-5145-4852-88E2-231AD6D3A297}"/>
    <cellStyle name="Normal 2 3 2 2 7 6" xfId="38329" xr:uid="{CE1534E2-C0AD-4ED2-ABDD-A044BAACE59A}"/>
    <cellStyle name="Normal 2 3 2 2 8" xfId="34702" xr:uid="{EE21217A-DCC1-4A8D-8315-343700916865}"/>
    <cellStyle name="Normal 2 3 2 2 8 2" xfId="36756" xr:uid="{254FEBEA-011D-4D13-B8C3-7318E008DF34}"/>
    <cellStyle name="Normal 2 3 2 2 8 2 2" xfId="44968" xr:uid="{74C0F8FC-0855-4FA9-9F36-4F2A8E73C215}"/>
    <cellStyle name="Normal 2 3 2 2 8 2 3" xfId="40863" xr:uid="{BEBBDB3B-D24F-474E-B33B-60C6F60F27B1}"/>
    <cellStyle name="Normal 2 3 2 2 8 3" xfId="37782" xr:uid="{0B92543D-5540-4D83-93DF-4D02D890B69C}"/>
    <cellStyle name="Normal 2 3 2 2 8 3 2" xfId="45994" xr:uid="{DDE84A7D-EBC0-4DF8-B1A3-E5721F90FF3E}"/>
    <cellStyle name="Normal 2 3 2 2 8 3 3" xfId="41889" xr:uid="{71052C74-3769-43E3-A8F3-BF90ED52F7F9}"/>
    <cellStyle name="Normal 2 3 2 2 8 4" xfId="35729" xr:uid="{13882C4D-D072-4ABA-B3C7-E052B3132DD2}"/>
    <cellStyle name="Normal 2 3 2 2 8 4 2" xfId="43941" xr:uid="{ABA6D8C9-E35A-46EC-8BE9-11C26C83E77B}"/>
    <cellStyle name="Normal 2 3 2 2 8 4 3" xfId="39836" xr:uid="{9EE90422-99A2-47D3-9430-BB53D29A5403}"/>
    <cellStyle name="Normal 2 3 2 2 8 5" xfId="42915" xr:uid="{11918172-D166-4684-87A4-1E560FCB25BC}"/>
    <cellStyle name="Normal 2 3 2 2 8 6" xfId="38810" xr:uid="{2FDD450B-FA79-42BF-8CE4-4E7715CE3281}"/>
    <cellStyle name="Normal 2 3 2 2 9" xfId="36218" xr:uid="{BA2BA4D4-0507-41B3-AFB4-0F0A4679F27A}"/>
    <cellStyle name="Normal 2 3 2 2 9 2" xfId="44430" xr:uid="{B9FDB125-B38C-410D-8F82-FC7D4FD443C8}"/>
    <cellStyle name="Normal 2 3 2 2 9 3" xfId="40325" xr:uid="{B3ABEFB8-69A1-493C-B271-4B091920DE1E}"/>
    <cellStyle name="Normal 2 3 2 3" xfId="34154" xr:uid="{7B823CFA-F6C7-46AF-BFFE-7186B14E61DB}"/>
    <cellStyle name="Normal 2 3 2 3 10" xfId="37240" xr:uid="{0C6EA9BD-CC48-48C1-8127-AA3465D7EF5C}"/>
    <cellStyle name="Normal 2 3 2 3 10 2" xfId="45452" xr:uid="{375206D0-CCD9-4A6E-BB91-3A53B49D0684}"/>
    <cellStyle name="Normal 2 3 2 3 10 3" xfId="41347" xr:uid="{E0EBD1DF-BFB5-40E3-8688-A734A87C4563}"/>
    <cellStyle name="Normal 2 3 2 3 11" xfId="35187" xr:uid="{1A46BF77-2D82-4889-A504-D290C93C5246}"/>
    <cellStyle name="Normal 2 3 2 3 11 2" xfId="43399" xr:uid="{77D1FA8E-EFA1-4969-BD7D-0F10D1D60516}"/>
    <cellStyle name="Normal 2 3 2 3 11 3" xfId="39294" xr:uid="{E59805AC-5A97-416B-9FD4-4B84A2F4326C}"/>
    <cellStyle name="Normal 2 3 2 3 12" xfId="42373" xr:uid="{4C00DB95-BFE6-4FEF-806F-3DF7B4D512D5}"/>
    <cellStyle name="Normal 2 3 2 3 13" xfId="38268" xr:uid="{BD8DA9FF-C0F9-4FC3-8FA6-8D809141DFA2}"/>
    <cellStyle name="Normal 2 3 2 3 2" xfId="34328" xr:uid="{505A52E7-50B2-42D8-BC01-91B735C2A8CC}"/>
    <cellStyle name="Normal 2 3 2 3 2 2" xfId="34573" xr:uid="{530E1CC7-237F-42E3-93C4-C1BBCD919CC0}"/>
    <cellStyle name="Normal 2 3 2 3 2 2 2" xfId="35056" xr:uid="{72EC16F6-E1FA-4B3F-A12B-27CF99B7C0FE}"/>
    <cellStyle name="Normal 2 3 2 3 2 2 2 2" xfId="37110" xr:uid="{0A9A1BEB-CACC-4F56-9931-F7C62AE37823}"/>
    <cellStyle name="Normal 2 3 2 3 2 2 2 2 2" xfId="45322" xr:uid="{B5F1A1B5-851D-4A54-A74F-3F2B75AB8B5C}"/>
    <cellStyle name="Normal 2 3 2 3 2 2 2 2 3" xfId="41217" xr:uid="{060929F0-F905-4876-B8B7-CFE48C2751A5}"/>
    <cellStyle name="Normal 2 3 2 3 2 2 2 3" xfId="38136" xr:uid="{EAF5BE4A-302C-4865-970B-EAA98E6B60DC}"/>
    <cellStyle name="Normal 2 3 2 3 2 2 2 3 2" xfId="46348" xr:uid="{F40F2192-F878-4E4F-9EEF-F8627C13C967}"/>
    <cellStyle name="Normal 2 3 2 3 2 2 2 3 3" xfId="42243" xr:uid="{CDA26AAD-8DF7-44B0-B43C-D3E64C3679F0}"/>
    <cellStyle name="Normal 2 3 2 3 2 2 2 4" xfId="36083" xr:uid="{CFA96BBD-2536-41D7-85D5-6A3D8E4282EA}"/>
    <cellStyle name="Normal 2 3 2 3 2 2 2 4 2" xfId="44295" xr:uid="{2BDE7EA5-EAC9-4AE7-8CD8-10176DD89FA6}"/>
    <cellStyle name="Normal 2 3 2 3 2 2 2 4 3" xfId="40190" xr:uid="{6B17F05A-F189-4883-9814-4EF7FF1ABC84}"/>
    <cellStyle name="Normal 2 3 2 3 2 2 2 5" xfId="43269" xr:uid="{6A5BF3F3-F4AD-41CA-A3B0-3C073314FE1F}"/>
    <cellStyle name="Normal 2 3 2 3 2 2 2 6" xfId="39164" xr:uid="{75BA76CE-A50B-44CB-B9B1-6F09902DEA74}"/>
    <cellStyle name="Normal 2 3 2 3 2 2 3" xfId="36629" xr:uid="{6EEDB10A-675E-4AAA-B09D-597273D6DED2}"/>
    <cellStyle name="Normal 2 3 2 3 2 2 3 2" xfId="44841" xr:uid="{14E3A85A-730E-440C-9708-80EC90455073}"/>
    <cellStyle name="Normal 2 3 2 3 2 2 3 3" xfId="40736" xr:uid="{EFDE4182-3411-4BCC-B1E2-99933C2B18AB}"/>
    <cellStyle name="Normal 2 3 2 3 2 2 4" xfId="37655" xr:uid="{9B62538F-A6E2-4412-A761-7C4E86FA0CA2}"/>
    <cellStyle name="Normal 2 3 2 3 2 2 4 2" xfId="45867" xr:uid="{5F5F033B-F838-4FE4-8AF4-7CAB3B49CB31}"/>
    <cellStyle name="Normal 2 3 2 3 2 2 4 3" xfId="41762" xr:uid="{F30A9FBA-F790-4D1E-B5E1-686F5494C90A}"/>
    <cellStyle name="Normal 2 3 2 3 2 2 5" xfId="35602" xr:uid="{CCF18596-F423-4286-9257-9985B099F647}"/>
    <cellStyle name="Normal 2 3 2 3 2 2 5 2" xfId="43814" xr:uid="{DA05B505-CC91-43A0-92E0-257B51D76300}"/>
    <cellStyle name="Normal 2 3 2 3 2 2 5 3" xfId="39709" xr:uid="{EDFCAFDA-CD6A-4A09-8E08-356FA8F0242F}"/>
    <cellStyle name="Normal 2 3 2 3 2 2 6" xfId="42788" xr:uid="{6DE4A62A-1BEE-4B86-8B9C-EF1984F5F899}"/>
    <cellStyle name="Normal 2 3 2 3 2 2 7" xfId="38683" xr:uid="{1ED4A81C-6142-46EC-B8E4-BC169CC18313}"/>
    <cellStyle name="Normal 2 3 2 3 2 3" xfId="34814" xr:uid="{11928BE2-8CC4-4140-82B1-8C22A560A72F}"/>
    <cellStyle name="Normal 2 3 2 3 2 3 2" xfId="36868" xr:uid="{DCF9B05B-D0B9-4DBB-B512-FC14E935784E}"/>
    <cellStyle name="Normal 2 3 2 3 2 3 2 2" xfId="45080" xr:uid="{718FFC61-5986-4309-8BEA-3EFEB9FFDAFF}"/>
    <cellStyle name="Normal 2 3 2 3 2 3 2 3" xfId="40975" xr:uid="{95E95F0B-3632-40AF-B9FB-F57D9F325AB5}"/>
    <cellStyle name="Normal 2 3 2 3 2 3 3" xfId="37894" xr:uid="{7ED4921C-0BA4-489A-9D77-BBB88F197EA7}"/>
    <cellStyle name="Normal 2 3 2 3 2 3 3 2" xfId="46106" xr:uid="{3BB621D8-89C4-4D16-A1F4-560F2CC9B457}"/>
    <cellStyle name="Normal 2 3 2 3 2 3 3 3" xfId="42001" xr:uid="{072D7D4B-312F-4102-AD2D-A4114878AC40}"/>
    <cellStyle name="Normal 2 3 2 3 2 3 4" xfId="35841" xr:uid="{CDAE4638-13B0-4AD7-AF5E-00B8FD7CEB9F}"/>
    <cellStyle name="Normal 2 3 2 3 2 3 4 2" xfId="44053" xr:uid="{DE1F4A03-A147-4A2B-88BE-117061E9AA8F}"/>
    <cellStyle name="Normal 2 3 2 3 2 3 4 3" xfId="39948" xr:uid="{9C3E1D72-93AB-410B-A36D-E910B08D1C38}"/>
    <cellStyle name="Normal 2 3 2 3 2 3 5" xfId="43027" xr:uid="{19234F49-28F8-4E32-B1A4-DCF715E067D7}"/>
    <cellStyle name="Normal 2 3 2 3 2 3 6" xfId="38922" xr:uid="{7918487B-388C-48E7-8C0D-9F375B8E43F4}"/>
    <cellStyle name="Normal 2 3 2 3 2 4" xfId="36387" xr:uid="{EFD0C871-9831-43D5-A97E-B5A023925DAA}"/>
    <cellStyle name="Normal 2 3 2 3 2 4 2" xfId="44599" xr:uid="{382974C4-EE6D-4EAF-848D-D9408A9A3320}"/>
    <cellStyle name="Normal 2 3 2 3 2 4 3" xfId="40494" xr:uid="{EB48197C-D0C6-4FDE-8F7B-467BFCA74881}"/>
    <cellStyle name="Normal 2 3 2 3 2 5" xfId="37413" xr:uid="{0E782022-8A35-45B6-B680-80FEDA196A10}"/>
    <cellStyle name="Normal 2 3 2 3 2 5 2" xfId="45625" xr:uid="{F9E5F8CC-252C-461E-84A6-3FB1D6C8D300}"/>
    <cellStyle name="Normal 2 3 2 3 2 5 3" xfId="41520" xr:uid="{65C55BB5-637A-4982-826C-36882DEBF5F1}"/>
    <cellStyle name="Normal 2 3 2 3 2 6" xfId="35360" xr:uid="{481FEBBF-F157-4D50-AABC-E448FBE5A4C6}"/>
    <cellStyle name="Normal 2 3 2 3 2 6 2" xfId="43572" xr:uid="{6195110F-7061-4251-BE85-70DAD93D5763}"/>
    <cellStyle name="Normal 2 3 2 3 2 6 3" xfId="39467" xr:uid="{51CAF903-163E-455A-8A9B-E5BE74BE5F5E}"/>
    <cellStyle name="Normal 2 3 2 3 2 7" xfId="42546" xr:uid="{DA887A19-9365-4869-A139-F9A86EBAC749}"/>
    <cellStyle name="Normal 2 3 2 3 2 8" xfId="38441" xr:uid="{87AF6E10-6519-4B98-8AC1-490FDED3B99F}"/>
    <cellStyle name="Normal 2 3 2 3 3" xfId="34371" xr:uid="{21F9CBEF-1E5C-4EA1-961D-21647E00C56C}"/>
    <cellStyle name="Normal 2 3 2 3 3 2" xfId="34614" xr:uid="{D4EA31E6-F3C4-449F-A3D2-B8BBFF7CC31F}"/>
    <cellStyle name="Normal 2 3 2 3 3 2 2" xfId="35097" xr:uid="{AD53F14A-66A3-4039-A471-FC724C949456}"/>
    <cellStyle name="Normal 2 3 2 3 3 2 2 2" xfId="37151" xr:uid="{281DBC82-E67E-48BA-B948-597C406507A9}"/>
    <cellStyle name="Normal 2 3 2 3 3 2 2 2 2" xfId="45363" xr:uid="{EBCD4D5E-B7A7-4374-AF7B-F7692649AF4B}"/>
    <cellStyle name="Normal 2 3 2 3 3 2 2 2 3" xfId="41258" xr:uid="{D9188348-A963-4799-B18B-625CCABD4930}"/>
    <cellStyle name="Normal 2 3 2 3 3 2 2 3" xfId="38177" xr:uid="{118C038A-B067-4FB1-B36B-721D712B0A95}"/>
    <cellStyle name="Normal 2 3 2 3 3 2 2 3 2" xfId="46389" xr:uid="{5AB40C6B-AF53-4A17-B273-593EFB8E280C}"/>
    <cellStyle name="Normal 2 3 2 3 3 2 2 3 3" xfId="42284" xr:uid="{CEA649AE-F6F7-4A71-B8F2-A722D6B7A84B}"/>
    <cellStyle name="Normal 2 3 2 3 3 2 2 4" xfId="36124" xr:uid="{5BEDD166-90F4-45C6-8514-BD5D9C641240}"/>
    <cellStyle name="Normal 2 3 2 3 3 2 2 4 2" xfId="44336" xr:uid="{B13AF9C3-4260-4960-A993-78E17976C00A}"/>
    <cellStyle name="Normal 2 3 2 3 3 2 2 4 3" xfId="40231" xr:uid="{32DB185A-9697-4610-8B4C-92C5E07111FF}"/>
    <cellStyle name="Normal 2 3 2 3 3 2 2 5" xfId="43310" xr:uid="{E41E2F03-D37E-4D57-9A2A-C43CC8AFF813}"/>
    <cellStyle name="Normal 2 3 2 3 3 2 2 6" xfId="39205" xr:uid="{EC5FCB74-E3AE-4419-BA4E-D1D5A51F0656}"/>
    <cellStyle name="Normal 2 3 2 3 3 2 3" xfId="36670" xr:uid="{0318D8FD-9737-4F7C-AEA6-9B1DE1A3CB00}"/>
    <cellStyle name="Normal 2 3 2 3 3 2 3 2" xfId="44882" xr:uid="{E20C3CED-5F7C-4FC1-8515-2CB844EFDEDA}"/>
    <cellStyle name="Normal 2 3 2 3 3 2 3 3" xfId="40777" xr:uid="{E465DCF0-2838-4151-8B5B-9462CFFE6D10}"/>
    <cellStyle name="Normal 2 3 2 3 3 2 4" xfId="37696" xr:uid="{2570E543-4B37-4788-A7ED-D1E26B67F876}"/>
    <cellStyle name="Normal 2 3 2 3 3 2 4 2" xfId="45908" xr:uid="{649D21F9-C866-46BE-BAD9-8EF91ED54032}"/>
    <cellStyle name="Normal 2 3 2 3 3 2 4 3" xfId="41803" xr:uid="{B457F925-6232-4847-9210-8034162BBC0C}"/>
    <cellStyle name="Normal 2 3 2 3 3 2 5" xfId="35643" xr:uid="{988A3EB7-1B96-4542-975F-F7B2280CF2F6}"/>
    <cellStyle name="Normal 2 3 2 3 3 2 5 2" xfId="43855" xr:uid="{567F6870-BEAB-413C-B72F-FADFA382C490}"/>
    <cellStyle name="Normal 2 3 2 3 3 2 5 3" xfId="39750" xr:uid="{E617466B-5038-4BDB-9AEA-AF45D2420472}"/>
    <cellStyle name="Normal 2 3 2 3 3 2 6" xfId="42829" xr:uid="{8B7679CD-F097-46B7-9F04-D0CC39E77990}"/>
    <cellStyle name="Normal 2 3 2 3 3 2 7" xfId="38724" xr:uid="{6F0FAAA7-DF08-433B-84E3-AECE0C6852F7}"/>
    <cellStyle name="Normal 2 3 2 3 3 3" xfId="34855" xr:uid="{818605DE-E269-429C-9D12-CEA4B367EC8B}"/>
    <cellStyle name="Normal 2 3 2 3 3 3 2" xfId="36909" xr:uid="{CC750FAF-FAF0-4596-9F23-D00A5792C064}"/>
    <cellStyle name="Normal 2 3 2 3 3 3 2 2" xfId="45121" xr:uid="{B54F1439-7EC3-45DF-916F-9F3FC0FF834B}"/>
    <cellStyle name="Normal 2 3 2 3 3 3 2 3" xfId="41016" xr:uid="{5F893D1C-1E67-47BA-AEAF-35C0D6A610E0}"/>
    <cellStyle name="Normal 2 3 2 3 3 3 3" xfId="37935" xr:uid="{0CA5CED4-03A8-4C9B-92A9-B748679237AF}"/>
    <cellStyle name="Normal 2 3 2 3 3 3 3 2" xfId="46147" xr:uid="{85C37A14-843D-4D9C-BD77-35D5AB5280BF}"/>
    <cellStyle name="Normal 2 3 2 3 3 3 3 3" xfId="42042" xr:uid="{08D45F1F-2874-4D5C-A88B-364868824BE1}"/>
    <cellStyle name="Normal 2 3 2 3 3 3 4" xfId="35882" xr:uid="{365A1987-E014-42A2-8646-336DDB8E5455}"/>
    <cellStyle name="Normal 2 3 2 3 3 3 4 2" xfId="44094" xr:uid="{9F30D53F-C867-41E9-90F7-4C6E4908BE56}"/>
    <cellStyle name="Normal 2 3 2 3 3 3 4 3" xfId="39989" xr:uid="{23B139C9-EC55-48E5-8C6E-5EA2B4E198CD}"/>
    <cellStyle name="Normal 2 3 2 3 3 3 5" xfId="43068" xr:uid="{555E2930-D0F3-459A-841D-0EEBAF9EC262}"/>
    <cellStyle name="Normal 2 3 2 3 3 3 6" xfId="38963" xr:uid="{7E38367E-9E73-4E72-9071-7A93AF392C37}"/>
    <cellStyle name="Normal 2 3 2 3 3 4" xfId="36428" xr:uid="{F859DEB7-63D8-4902-821A-2B5BD221D47A}"/>
    <cellStyle name="Normal 2 3 2 3 3 4 2" xfId="44640" xr:uid="{2CB12431-9AFE-4BBD-B8D1-71609758F55D}"/>
    <cellStyle name="Normal 2 3 2 3 3 4 3" xfId="40535" xr:uid="{319C8624-2295-44DC-988D-BDCB0DF04145}"/>
    <cellStyle name="Normal 2 3 2 3 3 5" xfId="37454" xr:uid="{D6E6E0C4-8367-47E6-A34C-8248F415E7F2}"/>
    <cellStyle name="Normal 2 3 2 3 3 5 2" xfId="45666" xr:uid="{AED30B7D-605D-4DF3-8876-2BEB89ABC143}"/>
    <cellStyle name="Normal 2 3 2 3 3 5 3" xfId="41561" xr:uid="{0DE9A59C-FD01-407D-8D5B-DE834E9E1BB6}"/>
    <cellStyle name="Normal 2 3 2 3 3 6" xfId="35401" xr:uid="{1648AC3F-C7BA-44DC-90F0-425363F99329}"/>
    <cellStyle name="Normal 2 3 2 3 3 6 2" xfId="43613" xr:uid="{5A639A5F-494F-4227-B831-36553394C872}"/>
    <cellStyle name="Normal 2 3 2 3 3 6 3" xfId="39508" xr:uid="{39F02C89-3A84-4373-89C8-BA03E0286598}"/>
    <cellStyle name="Normal 2 3 2 3 3 7" xfId="42587" xr:uid="{81A119C4-3FB1-4FEC-A796-C12970D26E77}"/>
    <cellStyle name="Normal 2 3 2 3 3 8" xfId="38482" xr:uid="{F3056A0D-408F-4227-8CD7-ECFE3D99EB8B}"/>
    <cellStyle name="Normal 2 3 2 3 4" xfId="34412" xr:uid="{E4F0147B-E656-4A1F-93DE-99EDFD5F5373}"/>
    <cellStyle name="Normal 2 3 2 3 4 2" xfId="34655" xr:uid="{851B1F9F-95E4-4A0C-BE0E-47935A971220}"/>
    <cellStyle name="Normal 2 3 2 3 4 2 2" xfId="35138" xr:uid="{D84036BD-67E1-44AA-887C-10F972093C33}"/>
    <cellStyle name="Normal 2 3 2 3 4 2 2 2" xfId="37192" xr:uid="{539AEE79-B2C5-4E37-AE01-79197B99CF53}"/>
    <cellStyle name="Normal 2 3 2 3 4 2 2 2 2" xfId="45404" xr:uid="{E79C188F-87E1-4572-B4A0-A096D928E071}"/>
    <cellStyle name="Normal 2 3 2 3 4 2 2 2 3" xfId="41299" xr:uid="{95FCA650-DA03-4D44-BCAB-A5C43A22C848}"/>
    <cellStyle name="Normal 2 3 2 3 4 2 2 3" xfId="38218" xr:uid="{E0E93CBD-21B4-48AF-81DF-4D35D3897A1C}"/>
    <cellStyle name="Normal 2 3 2 3 4 2 2 3 2" xfId="46430" xr:uid="{10BE45F7-8098-4C48-910F-563DB42D85FA}"/>
    <cellStyle name="Normal 2 3 2 3 4 2 2 3 3" xfId="42325" xr:uid="{CFEDABEB-0D2C-449E-8CBD-3E4F82329186}"/>
    <cellStyle name="Normal 2 3 2 3 4 2 2 4" xfId="36165" xr:uid="{2E8702C9-A2AA-4A6D-B779-C9F7E4982CA3}"/>
    <cellStyle name="Normal 2 3 2 3 4 2 2 4 2" xfId="44377" xr:uid="{60E115D6-E912-4F7B-BE93-E8A1F9D01565}"/>
    <cellStyle name="Normal 2 3 2 3 4 2 2 4 3" xfId="40272" xr:uid="{166ED618-BC62-407D-8E77-6D4EC6650CF8}"/>
    <cellStyle name="Normal 2 3 2 3 4 2 2 5" xfId="43351" xr:uid="{EB1FC3DC-7AF6-4679-A230-D1E9DC7A0109}"/>
    <cellStyle name="Normal 2 3 2 3 4 2 2 6" xfId="39246" xr:uid="{1ACAE98D-4470-4AD7-B014-6723F4300462}"/>
    <cellStyle name="Normal 2 3 2 3 4 2 3" xfId="36711" xr:uid="{1392617C-FCD5-46C0-8531-2B122F2942AE}"/>
    <cellStyle name="Normal 2 3 2 3 4 2 3 2" xfId="44923" xr:uid="{BCEC056B-A092-49EE-87A9-8FA5C03AE3D7}"/>
    <cellStyle name="Normal 2 3 2 3 4 2 3 3" xfId="40818" xr:uid="{B5051971-E175-4CAD-8CD4-586222AF85ED}"/>
    <cellStyle name="Normal 2 3 2 3 4 2 4" xfId="37737" xr:uid="{7A690720-FACB-49BA-A525-603D5B73B31E}"/>
    <cellStyle name="Normal 2 3 2 3 4 2 4 2" xfId="45949" xr:uid="{7FE8E592-EF2D-41C3-9EC4-218659A83715}"/>
    <cellStyle name="Normal 2 3 2 3 4 2 4 3" xfId="41844" xr:uid="{FD0C8EE1-3B1D-47B2-8F42-3EAF88899A73}"/>
    <cellStyle name="Normal 2 3 2 3 4 2 5" xfId="35684" xr:uid="{A5A8B379-8EBF-49D0-A32B-F25F24521ABE}"/>
    <cellStyle name="Normal 2 3 2 3 4 2 5 2" xfId="43896" xr:uid="{2E09DE28-1FB0-469E-8D86-9EBC6D01D714}"/>
    <cellStyle name="Normal 2 3 2 3 4 2 5 3" xfId="39791" xr:uid="{02A3874C-4D3F-48F8-9CF0-34B5A23ABAF5}"/>
    <cellStyle name="Normal 2 3 2 3 4 2 6" xfId="42870" xr:uid="{350B634F-CEE1-4040-A0C0-FCDAC260F586}"/>
    <cellStyle name="Normal 2 3 2 3 4 2 7" xfId="38765" xr:uid="{05C8D351-68AE-4E57-BFD5-5C6B3A527BFE}"/>
    <cellStyle name="Normal 2 3 2 3 4 3" xfId="34896" xr:uid="{187BB43C-7BCA-48DD-9690-ECE3F6F3C504}"/>
    <cellStyle name="Normal 2 3 2 3 4 3 2" xfId="36950" xr:uid="{5ECCF89E-7705-4FD1-8B19-FDD51CA32296}"/>
    <cellStyle name="Normal 2 3 2 3 4 3 2 2" xfId="45162" xr:uid="{ECA84069-F5D3-422C-B5EA-227DE802C481}"/>
    <cellStyle name="Normal 2 3 2 3 4 3 2 3" xfId="41057" xr:uid="{54551DFD-E7FB-44A6-AD37-ECF415C8DB56}"/>
    <cellStyle name="Normal 2 3 2 3 4 3 3" xfId="37976" xr:uid="{E4AFA3BE-AD53-4523-99BF-D48ADB52E0A4}"/>
    <cellStyle name="Normal 2 3 2 3 4 3 3 2" xfId="46188" xr:uid="{F0B5E281-C55A-4E97-A30E-96C44D0528F7}"/>
    <cellStyle name="Normal 2 3 2 3 4 3 3 3" xfId="42083" xr:uid="{5DD22FC7-FA79-4E7B-AB89-60B04095704F}"/>
    <cellStyle name="Normal 2 3 2 3 4 3 4" xfId="35923" xr:uid="{48139495-E56B-4948-996B-7A0D0A821748}"/>
    <cellStyle name="Normal 2 3 2 3 4 3 4 2" xfId="44135" xr:uid="{0F9A4AFC-B71C-433E-BB3C-90699B277646}"/>
    <cellStyle name="Normal 2 3 2 3 4 3 4 3" xfId="40030" xr:uid="{ACAF9B04-2435-4BFD-8686-3BB2B0218247}"/>
    <cellStyle name="Normal 2 3 2 3 4 3 5" xfId="43109" xr:uid="{BA2D912F-7AD6-4EDE-8F36-B9D8D32FCD8A}"/>
    <cellStyle name="Normal 2 3 2 3 4 3 6" xfId="39004" xr:uid="{818E5D58-720C-48EF-B1AC-83440E424E9F}"/>
    <cellStyle name="Normal 2 3 2 3 4 4" xfId="36469" xr:uid="{DA0B7821-AE19-4B67-84DA-3D2862FA667B}"/>
    <cellStyle name="Normal 2 3 2 3 4 4 2" xfId="44681" xr:uid="{4B392201-251E-4B92-8AC3-B2C7664DDFD8}"/>
    <cellStyle name="Normal 2 3 2 3 4 4 3" xfId="40576" xr:uid="{590D87C2-4030-4737-A531-AC59322B56A5}"/>
    <cellStyle name="Normal 2 3 2 3 4 5" xfId="37495" xr:uid="{4B0C62CD-1D59-489F-A1A0-093418480A86}"/>
    <cellStyle name="Normal 2 3 2 3 4 5 2" xfId="45707" xr:uid="{7BEF49EA-7118-4489-8BD2-ABDA2B6C24B9}"/>
    <cellStyle name="Normal 2 3 2 3 4 5 3" xfId="41602" xr:uid="{314C5D74-C2E5-4B76-8A87-5C20FB7B209A}"/>
    <cellStyle name="Normal 2 3 2 3 4 6" xfId="35442" xr:uid="{321DC568-034E-4D3A-A766-50003B4A46FF}"/>
    <cellStyle name="Normal 2 3 2 3 4 6 2" xfId="43654" xr:uid="{7928A201-88B6-4B68-8A25-B7BA8A0361D7}"/>
    <cellStyle name="Normal 2 3 2 3 4 6 3" xfId="39549" xr:uid="{862A27DD-F2F4-4A2C-B726-F8121C04CEFB}"/>
    <cellStyle name="Normal 2 3 2 3 4 7" xfId="42628" xr:uid="{88DCB7FB-7F82-4BC2-A13B-A820FB5832F3}"/>
    <cellStyle name="Normal 2 3 2 3 4 8" xfId="38523" xr:uid="{F08DC862-2A95-46F6-B079-917329051058}"/>
    <cellStyle name="Normal 2 3 2 3 5" xfId="34270" xr:uid="{482F5AA2-5337-4692-ABFA-9D82BC1CE86C}"/>
    <cellStyle name="Normal 2 3 2 3 5 2" xfId="34516" xr:uid="{056D9E1B-9AC0-47CE-947C-B2BBEFB54ACF}"/>
    <cellStyle name="Normal 2 3 2 3 5 2 2" xfId="34999" xr:uid="{77E2F740-4F86-4378-9FC4-FD644BE43A92}"/>
    <cellStyle name="Normal 2 3 2 3 5 2 2 2" xfId="37053" xr:uid="{09352786-D1B0-43F0-9FDA-4294B10E6C30}"/>
    <cellStyle name="Normal 2 3 2 3 5 2 2 2 2" xfId="45265" xr:uid="{A19BF2B4-BFB9-44A7-8200-02DE54A82CC5}"/>
    <cellStyle name="Normal 2 3 2 3 5 2 2 2 3" xfId="41160" xr:uid="{68552C91-E6FE-42FB-84E9-FE6466BF9C29}"/>
    <cellStyle name="Normal 2 3 2 3 5 2 2 3" xfId="38079" xr:uid="{B67DEE4B-7EE1-4829-A6D9-93E485407182}"/>
    <cellStyle name="Normal 2 3 2 3 5 2 2 3 2" xfId="46291" xr:uid="{684D3135-24C9-413F-B276-E4929E3DAE3B}"/>
    <cellStyle name="Normal 2 3 2 3 5 2 2 3 3" xfId="42186" xr:uid="{31192919-34FE-4BFA-A439-584C0FEB164D}"/>
    <cellStyle name="Normal 2 3 2 3 5 2 2 4" xfId="36026" xr:uid="{043F06C7-0686-46E5-B6DA-B81C0AEDD43F}"/>
    <cellStyle name="Normal 2 3 2 3 5 2 2 4 2" xfId="44238" xr:uid="{CB870899-8600-439A-BC6D-A9ED7D4D480C}"/>
    <cellStyle name="Normal 2 3 2 3 5 2 2 4 3" xfId="40133" xr:uid="{81B5D748-32BB-4D9E-B2DD-9AC8F3BADBCA}"/>
    <cellStyle name="Normal 2 3 2 3 5 2 2 5" xfId="43212" xr:uid="{0E85A7AA-E701-4E99-B828-FB60E0E81E39}"/>
    <cellStyle name="Normal 2 3 2 3 5 2 2 6" xfId="39107" xr:uid="{D416FA61-B2B3-48A6-9C0E-0969FF9AB9DD}"/>
    <cellStyle name="Normal 2 3 2 3 5 2 3" xfId="36572" xr:uid="{DFA3F1C1-5045-470D-B9B3-3B90E638E28D}"/>
    <cellStyle name="Normal 2 3 2 3 5 2 3 2" xfId="44784" xr:uid="{9C39597A-600C-42A5-AAC3-BF7F7894CF6D}"/>
    <cellStyle name="Normal 2 3 2 3 5 2 3 3" xfId="40679" xr:uid="{30BD218F-9D78-43F4-8EA2-304E71AA3F97}"/>
    <cellStyle name="Normal 2 3 2 3 5 2 4" xfId="37598" xr:uid="{521CFA0C-2C42-4C23-A43D-1D08ADADAEBA}"/>
    <cellStyle name="Normal 2 3 2 3 5 2 4 2" xfId="45810" xr:uid="{7E49C0DA-9E2F-4898-B0C4-3E86700FDCDD}"/>
    <cellStyle name="Normal 2 3 2 3 5 2 4 3" xfId="41705" xr:uid="{2C798ED1-7642-4991-8FA6-6300FC289E4B}"/>
    <cellStyle name="Normal 2 3 2 3 5 2 5" xfId="35545" xr:uid="{69C17C61-5045-4D81-AF84-5F8B65FF01B9}"/>
    <cellStyle name="Normal 2 3 2 3 5 2 5 2" xfId="43757" xr:uid="{FF6B5603-CC29-4751-89DE-7853C1EED921}"/>
    <cellStyle name="Normal 2 3 2 3 5 2 5 3" xfId="39652" xr:uid="{7FDE457E-2147-4CCF-AD7D-9F1446C72DC3}"/>
    <cellStyle name="Normal 2 3 2 3 5 2 6" xfId="42731" xr:uid="{45AD8481-201A-45B9-8414-6FED87A49063}"/>
    <cellStyle name="Normal 2 3 2 3 5 2 7" xfId="38626" xr:uid="{E949685C-30CE-40B6-AC84-3E4EE324F907}"/>
    <cellStyle name="Normal 2 3 2 3 5 3" xfId="34756" xr:uid="{5EEFC11F-1CDB-4021-98C7-CEE41BE6E0EC}"/>
    <cellStyle name="Normal 2 3 2 3 5 3 2" xfId="36810" xr:uid="{848371CF-1852-476C-9583-7289AEFD277C}"/>
    <cellStyle name="Normal 2 3 2 3 5 3 2 2" xfId="45022" xr:uid="{23D672DE-0663-413D-95C8-04040E6AE900}"/>
    <cellStyle name="Normal 2 3 2 3 5 3 2 3" xfId="40917" xr:uid="{D64A8BEA-30EA-41BE-8987-8C3B6180CF05}"/>
    <cellStyle name="Normal 2 3 2 3 5 3 3" xfId="37836" xr:uid="{D3BDBF48-22FB-467E-91B3-021C814F842D}"/>
    <cellStyle name="Normal 2 3 2 3 5 3 3 2" xfId="46048" xr:uid="{062C7E8C-9DDB-4EC5-8A10-E58A0166F384}"/>
    <cellStyle name="Normal 2 3 2 3 5 3 3 3" xfId="41943" xr:uid="{0655EEC4-21DD-4824-804F-F487D768CC95}"/>
    <cellStyle name="Normal 2 3 2 3 5 3 4" xfId="35783" xr:uid="{C5D9AA13-A1CA-40A5-82D8-CC8E9B3D5D3C}"/>
    <cellStyle name="Normal 2 3 2 3 5 3 4 2" xfId="43995" xr:uid="{43B2F713-0044-4E63-8D33-A4AD02FBAB31}"/>
    <cellStyle name="Normal 2 3 2 3 5 3 4 3" xfId="39890" xr:uid="{A95F7B5E-89E1-40A3-83C7-D5700936A597}"/>
    <cellStyle name="Normal 2 3 2 3 5 3 5" xfId="42969" xr:uid="{6E4BC350-4F5C-4899-B1B2-24BA39A11A51}"/>
    <cellStyle name="Normal 2 3 2 3 5 3 6" xfId="38864" xr:uid="{31F45581-F5E5-42AD-9B51-88C1FE8F34CC}"/>
    <cellStyle name="Normal 2 3 2 3 5 4" xfId="36329" xr:uid="{8D28D7E6-C123-451D-B4E8-A03230211161}"/>
    <cellStyle name="Normal 2 3 2 3 5 4 2" xfId="44541" xr:uid="{A81D009F-B6A2-4181-B767-31D8AAA2D875}"/>
    <cellStyle name="Normal 2 3 2 3 5 4 3" xfId="40436" xr:uid="{B9F3C82E-8E5E-4CC7-9B5E-D6F30D682558}"/>
    <cellStyle name="Normal 2 3 2 3 5 5" xfId="37355" xr:uid="{FE48615A-1657-4633-A81B-760AD435FD7C}"/>
    <cellStyle name="Normal 2 3 2 3 5 5 2" xfId="45567" xr:uid="{ADF0494D-A165-41AE-9F4C-9173018ED1C4}"/>
    <cellStyle name="Normal 2 3 2 3 5 5 3" xfId="41462" xr:uid="{71E0F99A-F7BC-4FEB-87D7-E62FCC360044}"/>
    <cellStyle name="Normal 2 3 2 3 5 6" xfId="35302" xr:uid="{D78F54B9-81C9-49E3-97E5-A3F0EFBE6597}"/>
    <cellStyle name="Normal 2 3 2 3 5 6 2" xfId="43514" xr:uid="{9330783F-CF60-4B38-9BE4-A3527C345434}"/>
    <cellStyle name="Normal 2 3 2 3 5 6 3" xfId="39409" xr:uid="{DBCC17C0-4CC7-4386-9467-0DB47F1E87F7}"/>
    <cellStyle name="Normal 2 3 2 3 5 7" xfId="42488" xr:uid="{1EBDA1B5-9424-42C5-8A80-A1147F5190E5}"/>
    <cellStyle name="Normal 2 3 2 3 5 8" xfId="38383" xr:uid="{8C32FAA3-45C2-40B9-8C07-E61FA87B928C}"/>
    <cellStyle name="Normal 2 3 2 3 6" xfId="34459" xr:uid="{64550B72-BCA2-474E-A4E0-0FE68902CE2F}"/>
    <cellStyle name="Normal 2 3 2 3 6 2" xfId="34942" xr:uid="{3BFAB2D4-5590-48BB-AE8B-D9347FDE59CB}"/>
    <cellStyle name="Normal 2 3 2 3 6 2 2" xfId="36996" xr:uid="{429E805C-24FC-48C1-A560-B8F46A241828}"/>
    <cellStyle name="Normal 2 3 2 3 6 2 2 2" xfId="45208" xr:uid="{94258E4E-42D8-4EC9-9602-7A1C7490C288}"/>
    <cellStyle name="Normal 2 3 2 3 6 2 2 3" xfId="41103" xr:uid="{DD3F21DB-94A8-4EE9-AC0E-3D14E8C66BF0}"/>
    <cellStyle name="Normal 2 3 2 3 6 2 3" xfId="38022" xr:uid="{F38130F5-6644-430B-A15F-A3615246D4D4}"/>
    <cellStyle name="Normal 2 3 2 3 6 2 3 2" xfId="46234" xr:uid="{8E470806-4A05-4030-BE25-5BA5D5647D4C}"/>
    <cellStyle name="Normal 2 3 2 3 6 2 3 3" xfId="42129" xr:uid="{5180F419-B947-4FA7-9F06-FD31FC2BD80B}"/>
    <cellStyle name="Normal 2 3 2 3 6 2 4" xfId="35969" xr:uid="{855BD59B-892B-451C-9CF8-C2E9A5549565}"/>
    <cellStyle name="Normal 2 3 2 3 6 2 4 2" xfId="44181" xr:uid="{BE5F952F-C98F-4C13-8054-171F79D6E610}"/>
    <cellStyle name="Normal 2 3 2 3 6 2 4 3" xfId="40076" xr:uid="{EEBE6939-E064-47A4-9B0A-507468FE60DB}"/>
    <cellStyle name="Normal 2 3 2 3 6 2 5" xfId="43155" xr:uid="{7F98F0AF-DB9E-4787-8516-C92098FC3FE8}"/>
    <cellStyle name="Normal 2 3 2 3 6 2 6" xfId="39050" xr:uid="{6C7A0E4B-F9CB-4780-AD23-0928B8A2172A}"/>
    <cellStyle name="Normal 2 3 2 3 6 3" xfId="36515" xr:uid="{E25EE7E3-3518-40B6-AFDC-2FE2099C7587}"/>
    <cellStyle name="Normal 2 3 2 3 6 3 2" xfId="44727" xr:uid="{300755AE-CA62-496B-84B5-42783C305CBC}"/>
    <cellStyle name="Normal 2 3 2 3 6 3 3" xfId="40622" xr:uid="{0C9B8FE8-3BE9-4E13-A0B1-B2BAC0FA939A}"/>
    <cellStyle name="Normal 2 3 2 3 6 4" xfId="37541" xr:uid="{24C7640C-DD30-43D8-A818-789674D0B083}"/>
    <cellStyle name="Normal 2 3 2 3 6 4 2" xfId="45753" xr:uid="{7EF62A84-8F84-4803-ACFB-34BC6CEF9463}"/>
    <cellStyle name="Normal 2 3 2 3 6 4 3" xfId="41648" xr:uid="{81C81F2D-657A-4D0C-BE69-C558EC87F585}"/>
    <cellStyle name="Normal 2 3 2 3 6 5" xfId="35488" xr:uid="{951717F5-F4DF-4E28-8A01-42A8DE0E13A9}"/>
    <cellStyle name="Normal 2 3 2 3 6 5 2" xfId="43700" xr:uid="{D331324E-C81C-415A-A0E1-C01C81AC1EE8}"/>
    <cellStyle name="Normal 2 3 2 3 6 5 3" xfId="39595" xr:uid="{910FDC9D-1293-4484-95CC-34830AECBA73}"/>
    <cellStyle name="Normal 2 3 2 3 6 6" xfId="42674" xr:uid="{9B8DBD80-4096-4D49-8CD4-B25111238DBE}"/>
    <cellStyle name="Normal 2 3 2 3 6 7" xfId="38569" xr:uid="{01EC50E1-E178-4666-B6C0-5B742D18E065}"/>
    <cellStyle name="Normal 2 3 2 3 7" xfId="34212" xr:uid="{93DF8FF2-433E-4511-9554-DB885F20348F}"/>
    <cellStyle name="Normal 2 3 2 3 7 2" xfId="36271" xr:uid="{510AFF5E-FEBC-4B92-9196-00389F63DBDB}"/>
    <cellStyle name="Normal 2 3 2 3 7 2 2" xfId="44483" xr:uid="{AF8BCFBA-045D-4354-9C8B-32817FDD04AA}"/>
    <cellStyle name="Normal 2 3 2 3 7 2 3" xfId="40378" xr:uid="{0B1A4914-DA26-46FD-8E55-EC133CCD26AB}"/>
    <cellStyle name="Normal 2 3 2 3 7 3" xfId="37297" xr:uid="{0DBB16D2-4883-496A-85FB-DBDB0B04B2C2}"/>
    <cellStyle name="Normal 2 3 2 3 7 3 2" xfId="45509" xr:uid="{015C2585-9BB7-4FA5-BCDC-24A0CF0566D5}"/>
    <cellStyle name="Normal 2 3 2 3 7 3 3" xfId="41404" xr:uid="{F19409EC-3A3B-492E-9B2B-3BBEA2AF42CA}"/>
    <cellStyle name="Normal 2 3 2 3 7 4" xfId="35244" xr:uid="{B1F46998-7E64-41A3-8C5A-A633B89BEDC5}"/>
    <cellStyle name="Normal 2 3 2 3 7 4 2" xfId="43456" xr:uid="{092E7AC2-A728-4C94-A67E-740776331112}"/>
    <cellStyle name="Normal 2 3 2 3 7 4 3" xfId="39351" xr:uid="{F69284CF-A50E-464B-8733-11FE886B4F55}"/>
    <cellStyle name="Normal 2 3 2 3 7 5" xfId="42430" xr:uid="{E4A6B265-68C7-4F49-A939-8DD2740656EA}"/>
    <cellStyle name="Normal 2 3 2 3 7 6" xfId="38325" xr:uid="{A69D0480-CBD6-4FC8-A424-3E3AA6B3861D}"/>
    <cellStyle name="Normal 2 3 2 3 8" xfId="34698" xr:uid="{7F04A277-8ABD-4DC3-A40E-983D4584880B}"/>
    <cellStyle name="Normal 2 3 2 3 8 2" xfId="36752" xr:uid="{F431C2BA-A7FC-42CC-AD9D-06B0783B4EA8}"/>
    <cellStyle name="Normal 2 3 2 3 8 2 2" xfId="44964" xr:uid="{5586DAA9-4B44-4008-B11C-B4C3D0383302}"/>
    <cellStyle name="Normal 2 3 2 3 8 2 3" xfId="40859" xr:uid="{439DBF42-9EFC-497D-AF17-E3A4E6431D3F}"/>
    <cellStyle name="Normal 2 3 2 3 8 3" xfId="37778" xr:uid="{91D547B6-5B63-4EB7-B8B4-35B58E9793BF}"/>
    <cellStyle name="Normal 2 3 2 3 8 3 2" xfId="45990" xr:uid="{E6AD273B-9A9B-4AD8-A587-EF1198C69D30}"/>
    <cellStyle name="Normal 2 3 2 3 8 3 3" xfId="41885" xr:uid="{FCEEB0DC-03BD-47E2-9EA2-A99AB1BF3E6E}"/>
    <cellStyle name="Normal 2 3 2 3 8 4" xfId="35725" xr:uid="{AF3A1D80-1BFC-4C7B-901E-D8476918D160}"/>
    <cellStyle name="Normal 2 3 2 3 8 4 2" xfId="43937" xr:uid="{400BBB37-40D3-4D20-A372-040982FDD613}"/>
    <cellStyle name="Normal 2 3 2 3 8 4 3" xfId="39832" xr:uid="{B213D5FF-6541-40E6-B8F7-AAE5CD8B01FD}"/>
    <cellStyle name="Normal 2 3 2 3 8 5" xfId="42911" xr:uid="{EA9F59FE-277C-42C6-98D4-69FE4E7B3A0E}"/>
    <cellStyle name="Normal 2 3 2 3 8 6" xfId="38806" xr:uid="{0E2265B5-454B-4E43-A8FC-3F1D80B62B9D}"/>
    <cellStyle name="Normal 2 3 2 3 9" xfId="36214" xr:uid="{2D5333C6-C3B3-4385-8438-6BD277B1CA86}"/>
    <cellStyle name="Normal 2 3 2 3 9 2" xfId="44426" xr:uid="{A38FFB65-3683-40B2-A1D2-8C5E3247EF06}"/>
    <cellStyle name="Normal 2 3 2 3 9 3" xfId="40321" xr:uid="{E2AB4043-4CF2-4177-929D-4A4CAC518E28}"/>
    <cellStyle name="Normal 2 3 2 4" xfId="34168" xr:uid="{57B8E7FF-AD8D-41D6-8AF6-6221FBB88DB8}"/>
    <cellStyle name="Normal 2 3 2 4 10" xfId="38282" xr:uid="{A70E7F5D-D46D-4559-9961-FCB41ACF646D}"/>
    <cellStyle name="Normal 2 3 2 4 2" xfId="34284" xr:uid="{37EC9334-112C-44ED-B7F3-9CF331EAFD44}"/>
    <cellStyle name="Normal 2 3 2 4 2 2" xfId="34529" xr:uid="{EB21E1A8-E486-4C52-81E5-AB0B1AFDC5B1}"/>
    <cellStyle name="Normal 2 3 2 4 2 2 2" xfId="35012" xr:uid="{976A4404-7CF2-4B8C-A6BE-8615A1493B0B}"/>
    <cellStyle name="Normal 2 3 2 4 2 2 2 2" xfId="37066" xr:uid="{43F425E2-9454-47C5-A6CB-B36361751BA6}"/>
    <cellStyle name="Normal 2 3 2 4 2 2 2 2 2" xfId="45278" xr:uid="{5189B527-9957-4243-BC50-B68121A9C50E}"/>
    <cellStyle name="Normal 2 3 2 4 2 2 2 2 3" xfId="41173" xr:uid="{5B0C0243-A887-4EDF-BE8C-B2401830243F}"/>
    <cellStyle name="Normal 2 3 2 4 2 2 2 3" xfId="38092" xr:uid="{8293E1A7-A4FA-4A84-84F9-916BEAEB1AA1}"/>
    <cellStyle name="Normal 2 3 2 4 2 2 2 3 2" xfId="46304" xr:uid="{3E241E28-9D00-4BC7-868B-FA1F93645BB6}"/>
    <cellStyle name="Normal 2 3 2 4 2 2 2 3 3" xfId="42199" xr:uid="{E6B5AEA8-4F11-4A9C-A205-02AF76DD7A46}"/>
    <cellStyle name="Normal 2 3 2 4 2 2 2 4" xfId="36039" xr:uid="{0325A0AB-1D7A-4787-B3AE-B76C4847E0BB}"/>
    <cellStyle name="Normal 2 3 2 4 2 2 2 4 2" xfId="44251" xr:uid="{1B5913EA-0A21-45A6-A453-FA02E2DC5BB8}"/>
    <cellStyle name="Normal 2 3 2 4 2 2 2 4 3" xfId="40146" xr:uid="{7BD9FDCD-34A8-45B9-8647-AD1599F1E541}"/>
    <cellStyle name="Normal 2 3 2 4 2 2 2 5" xfId="43225" xr:uid="{A8663B9F-3E8C-4F0A-8094-2332D8419398}"/>
    <cellStyle name="Normal 2 3 2 4 2 2 2 6" xfId="39120" xr:uid="{7E7EF2EB-0D4C-4A6B-AFD9-69CEFFEEBDBB}"/>
    <cellStyle name="Normal 2 3 2 4 2 2 3" xfId="36585" xr:uid="{20232EE1-BE39-463E-A400-84761F4DC983}"/>
    <cellStyle name="Normal 2 3 2 4 2 2 3 2" xfId="44797" xr:uid="{423C33ED-3446-45D8-BB8B-4ED3D889CA91}"/>
    <cellStyle name="Normal 2 3 2 4 2 2 3 3" xfId="40692" xr:uid="{02A79EE4-C894-4182-8E5F-1EFC022D6F53}"/>
    <cellStyle name="Normal 2 3 2 4 2 2 4" xfId="37611" xr:uid="{1679C10F-434D-44B1-B92E-24CB03E18DCA}"/>
    <cellStyle name="Normal 2 3 2 4 2 2 4 2" xfId="45823" xr:uid="{D16C35A4-7C3C-4EAA-B85C-DEC96D6DB807}"/>
    <cellStyle name="Normal 2 3 2 4 2 2 4 3" xfId="41718" xr:uid="{A6132010-9DEF-4BDA-9CD1-933D09D5EE23}"/>
    <cellStyle name="Normal 2 3 2 4 2 2 5" xfId="35558" xr:uid="{4B281EDF-DF23-49A8-8101-1E2598BC02CE}"/>
    <cellStyle name="Normal 2 3 2 4 2 2 5 2" xfId="43770" xr:uid="{AC5CA8C0-28E2-4422-8301-BE7EA90817FD}"/>
    <cellStyle name="Normal 2 3 2 4 2 2 5 3" xfId="39665" xr:uid="{71EEF682-30D4-4197-84A3-81136C445BDA}"/>
    <cellStyle name="Normal 2 3 2 4 2 2 6" xfId="42744" xr:uid="{7CB4F29C-B98A-4105-AAEA-F3A49B610349}"/>
    <cellStyle name="Normal 2 3 2 4 2 2 7" xfId="38639" xr:uid="{A7171A59-8DA1-41B8-AF70-7B60F4CCAAC1}"/>
    <cellStyle name="Normal 2 3 2 4 2 3" xfId="34770" xr:uid="{572D6F41-9B7F-4443-9AAE-6D908DD8D2C0}"/>
    <cellStyle name="Normal 2 3 2 4 2 3 2" xfId="36824" xr:uid="{A9BCB096-FFC2-48FC-8D6E-C80B209AB0F9}"/>
    <cellStyle name="Normal 2 3 2 4 2 3 2 2" xfId="45036" xr:uid="{9CC9676E-1A38-4024-9EA4-29D3C55D906F}"/>
    <cellStyle name="Normal 2 3 2 4 2 3 2 3" xfId="40931" xr:uid="{BDECD415-57DF-4BBC-9FB0-D417E311360C}"/>
    <cellStyle name="Normal 2 3 2 4 2 3 3" xfId="37850" xr:uid="{A555CEFA-8393-409B-977D-A287E940844F}"/>
    <cellStyle name="Normal 2 3 2 4 2 3 3 2" xfId="46062" xr:uid="{91BE2205-5AAD-4432-8234-CAECF9E3C9EA}"/>
    <cellStyle name="Normal 2 3 2 4 2 3 3 3" xfId="41957" xr:uid="{A72C523C-C115-49F9-B29E-04198509019A}"/>
    <cellStyle name="Normal 2 3 2 4 2 3 4" xfId="35797" xr:uid="{95B5CB90-30B4-42C4-9E88-C5299F16F3CA}"/>
    <cellStyle name="Normal 2 3 2 4 2 3 4 2" xfId="44009" xr:uid="{0071D9E8-B1B5-4C20-86F2-67C2DC9AF37B}"/>
    <cellStyle name="Normal 2 3 2 4 2 3 4 3" xfId="39904" xr:uid="{0E76ABF7-B40C-4FF0-8757-0FB7AF2AE6AD}"/>
    <cellStyle name="Normal 2 3 2 4 2 3 5" xfId="42983" xr:uid="{4E5A2313-DE5D-4892-BBAA-C0536973B7DB}"/>
    <cellStyle name="Normal 2 3 2 4 2 3 6" xfId="38878" xr:uid="{5D0C9C1E-C59A-4B54-BDDF-70F19276252A}"/>
    <cellStyle name="Normal 2 3 2 4 2 4" xfId="36343" xr:uid="{7B678863-5259-4CF2-9762-8FD68D628E4E}"/>
    <cellStyle name="Normal 2 3 2 4 2 4 2" xfId="44555" xr:uid="{56DF5963-5AB2-4A70-AAEE-092E4642E410}"/>
    <cellStyle name="Normal 2 3 2 4 2 4 3" xfId="40450" xr:uid="{801851B0-7D80-4928-8933-4D4917ADD64F}"/>
    <cellStyle name="Normal 2 3 2 4 2 5" xfId="37369" xr:uid="{07625334-F670-4DF0-B7C7-0CAC06A56345}"/>
    <cellStyle name="Normal 2 3 2 4 2 5 2" xfId="45581" xr:uid="{7D991DB5-A4A0-43AE-B647-37B915D833E4}"/>
    <cellStyle name="Normal 2 3 2 4 2 5 3" xfId="41476" xr:uid="{B3071DBA-273C-4A82-B16C-6B6AE36861C0}"/>
    <cellStyle name="Normal 2 3 2 4 2 6" xfId="35316" xr:uid="{BD0DE409-1557-4BA4-98C9-5B3EAD6742F1}"/>
    <cellStyle name="Normal 2 3 2 4 2 6 2" xfId="43528" xr:uid="{355A1194-7FDA-48B4-934D-49CF8B68319E}"/>
    <cellStyle name="Normal 2 3 2 4 2 6 3" xfId="39423" xr:uid="{83C15425-77D0-466E-B817-A2FD2F432BA2}"/>
    <cellStyle name="Normal 2 3 2 4 2 7" xfId="42502" xr:uid="{98D9CB50-6DC7-4022-9CF6-08AE49539323}"/>
    <cellStyle name="Normal 2 3 2 4 2 8" xfId="38397" xr:uid="{A582CBE5-371E-42A9-99E7-5BE625ADA258}"/>
    <cellStyle name="Normal 2 3 2 4 3" xfId="34472" xr:uid="{184E6085-1556-4ADD-A3C0-8CF00827CA27}"/>
    <cellStyle name="Normal 2 3 2 4 3 2" xfId="34955" xr:uid="{980D9D69-2A3C-4DD8-81E6-89F61CC221BF}"/>
    <cellStyle name="Normal 2 3 2 4 3 2 2" xfId="37009" xr:uid="{0FB74AC6-9391-45A0-8375-9D35F734063B}"/>
    <cellStyle name="Normal 2 3 2 4 3 2 2 2" xfId="45221" xr:uid="{52CB9693-A596-4701-AF5E-7B158A9B759F}"/>
    <cellStyle name="Normal 2 3 2 4 3 2 2 3" xfId="41116" xr:uid="{8981090F-916E-4FBD-BDFF-60E5E48262F8}"/>
    <cellStyle name="Normal 2 3 2 4 3 2 3" xfId="38035" xr:uid="{D9288813-1AD8-4BD5-86E5-B544A1DBBF87}"/>
    <cellStyle name="Normal 2 3 2 4 3 2 3 2" xfId="46247" xr:uid="{B4E314EC-3361-4723-ADD6-B86655B0DC03}"/>
    <cellStyle name="Normal 2 3 2 4 3 2 3 3" xfId="42142" xr:uid="{A69D54B2-34DE-4F0D-A537-A5C2F95396EE}"/>
    <cellStyle name="Normal 2 3 2 4 3 2 4" xfId="35982" xr:uid="{3C092359-5DA9-4D42-B224-B91840E802B2}"/>
    <cellStyle name="Normal 2 3 2 4 3 2 4 2" xfId="44194" xr:uid="{456F961D-BDAB-462C-81E7-3D24C4EAA31B}"/>
    <cellStyle name="Normal 2 3 2 4 3 2 4 3" xfId="40089" xr:uid="{780FDB75-826C-4582-B1D9-D31759E5E8DC}"/>
    <cellStyle name="Normal 2 3 2 4 3 2 5" xfId="43168" xr:uid="{0F02D16D-7DF7-485C-9FA8-0AE01B462594}"/>
    <cellStyle name="Normal 2 3 2 4 3 2 6" xfId="39063" xr:uid="{B5076666-66FA-4F10-A822-4A855E053452}"/>
    <cellStyle name="Normal 2 3 2 4 3 3" xfId="36528" xr:uid="{C5127076-63D4-4450-B528-75AC7B5DD0DE}"/>
    <cellStyle name="Normal 2 3 2 4 3 3 2" xfId="44740" xr:uid="{14D22395-25FD-4022-B28D-D1D1F13F7041}"/>
    <cellStyle name="Normal 2 3 2 4 3 3 3" xfId="40635" xr:uid="{02353075-B799-491B-BB07-0DF1939B4FAA}"/>
    <cellStyle name="Normal 2 3 2 4 3 4" xfId="37554" xr:uid="{1ACBD853-B970-4401-A1E7-D6947642B458}"/>
    <cellStyle name="Normal 2 3 2 4 3 4 2" xfId="45766" xr:uid="{5CC00B44-0A3B-4A7B-9C5A-008EF01CF342}"/>
    <cellStyle name="Normal 2 3 2 4 3 4 3" xfId="41661" xr:uid="{8E8284A5-948F-4740-B532-BBA848313B81}"/>
    <cellStyle name="Normal 2 3 2 4 3 5" xfId="35501" xr:uid="{C0C32AAC-FFFB-4903-A917-7DC860DDC2EC}"/>
    <cellStyle name="Normal 2 3 2 4 3 5 2" xfId="43713" xr:uid="{323D0702-1D99-4AA2-8EB4-A32707E84610}"/>
    <cellStyle name="Normal 2 3 2 4 3 5 3" xfId="39608" xr:uid="{2B853317-5AB5-43C6-A983-3708757A564B}"/>
    <cellStyle name="Normal 2 3 2 4 3 6" xfId="42687" xr:uid="{7B81B598-B5FF-41B2-A2D2-E57C154AEF3F}"/>
    <cellStyle name="Normal 2 3 2 4 3 7" xfId="38582" xr:uid="{E3F0BAFA-0DFF-4C10-8E39-8AAA773FAC70}"/>
    <cellStyle name="Normal 2 3 2 4 4" xfId="34226" xr:uid="{9B0B6927-EDE6-422B-9130-70A5293FEAE2}"/>
    <cellStyle name="Normal 2 3 2 4 4 2" xfId="36285" xr:uid="{F1028B3D-052F-4788-8E6D-69A2B1C4398D}"/>
    <cellStyle name="Normal 2 3 2 4 4 2 2" xfId="44497" xr:uid="{A5B45730-401E-4E6C-BC79-F473EACB6827}"/>
    <cellStyle name="Normal 2 3 2 4 4 2 3" xfId="40392" xr:uid="{B3215BD3-ED42-443E-A4E2-79FFAD022FCE}"/>
    <cellStyle name="Normal 2 3 2 4 4 3" xfId="37311" xr:uid="{F979EC26-A96E-47B7-A82E-C54B1E33D584}"/>
    <cellStyle name="Normal 2 3 2 4 4 3 2" xfId="45523" xr:uid="{5D665E2A-191B-403C-9255-E5DE574A2F59}"/>
    <cellStyle name="Normal 2 3 2 4 4 3 3" xfId="41418" xr:uid="{F0389BDF-8FAF-4AAE-88BA-EC08E5725CAD}"/>
    <cellStyle name="Normal 2 3 2 4 4 4" xfId="35258" xr:uid="{EBBE01DE-488B-447D-8F8D-F59B2A92993D}"/>
    <cellStyle name="Normal 2 3 2 4 4 4 2" xfId="43470" xr:uid="{87BE31B1-408A-4712-BA5D-4B727E73E72E}"/>
    <cellStyle name="Normal 2 3 2 4 4 4 3" xfId="39365" xr:uid="{D0D32D3D-55E9-4AE4-A9B0-853D0A0DF93F}"/>
    <cellStyle name="Normal 2 3 2 4 4 5" xfId="42444" xr:uid="{78036AE3-D9B1-4BFA-954C-BB17FF615C9A}"/>
    <cellStyle name="Normal 2 3 2 4 4 6" xfId="38339" xr:uid="{2AD34368-E4A5-4542-BE80-E9A0EE78FA29}"/>
    <cellStyle name="Normal 2 3 2 4 5" xfId="34712" xr:uid="{F09565F1-6033-46E3-BFA0-4874A57FDD6D}"/>
    <cellStyle name="Normal 2 3 2 4 5 2" xfId="36766" xr:uid="{CD6650F0-AE51-4263-99F4-40E4EEED5C19}"/>
    <cellStyle name="Normal 2 3 2 4 5 2 2" xfId="44978" xr:uid="{60F490D9-EB45-455A-839B-0A1AFB9851E3}"/>
    <cellStyle name="Normal 2 3 2 4 5 2 3" xfId="40873" xr:uid="{01F17C91-F976-442C-963C-5521F0D54A6D}"/>
    <cellStyle name="Normal 2 3 2 4 5 3" xfId="37792" xr:uid="{A4494B51-7E40-43ED-B861-422FB2555D4E}"/>
    <cellStyle name="Normal 2 3 2 4 5 3 2" xfId="46004" xr:uid="{A5A5DAAE-6B30-4E91-83C2-A98BF77697F6}"/>
    <cellStyle name="Normal 2 3 2 4 5 3 3" xfId="41899" xr:uid="{364A583B-4603-431E-9706-8223F47B8794}"/>
    <cellStyle name="Normal 2 3 2 4 5 4" xfId="35739" xr:uid="{3CF196B4-6C7A-4D2A-AC2D-7F604464CF56}"/>
    <cellStyle name="Normal 2 3 2 4 5 4 2" xfId="43951" xr:uid="{50C7231E-EF88-438F-B915-055F41B39D1F}"/>
    <cellStyle name="Normal 2 3 2 4 5 4 3" xfId="39846" xr:uid="{AA8C4DB6-E803-46C0-90A4-AEBF8703BC98}"/>
    <cellStyle name="Normal 2 3 2 4 5 5" xfId="42925" xr:uid="{CDD082DA-6E3F-4351-9D3D-0A1129C036E1}"/>
    <cellStyle name="Normal 2 3 2 4 5 6" xfId="38820" xr:uid="{E4155F2C-4F48-4D93-A2D4-94C8DAECF861}"/>
    <cellStyle name="Normal 2 3 2 4 6" xfId="36228" xr:uid="{B2D7296B-7275-49EB-A881-359C14A7253A}"/>
    <cellStyle name="Normal 2 3 2 4 6 2" xfId="44440" xr:uid="{1B1491C3-F941-4765-90AE-DD4BC165A7C4}"/>
    <cellStyle name="Normal 2 3 2 4 6 3" xfId="40335" xr:uid="{AB062AEE-2F7D-4C48-B11C-3B4CDC668D45}"/>
    <cellStyle name="Normal 2 3 2 4 7" xfId="37254" xr:uid="{310E6499-45C0-4F46-A002-FB11D308C98E}"/>
    <cellStyle name="Normal 2 3 2 4 7 2" xfId="45466" xr:uid="{C8CA3BCC-985C-4701-9919-CF7A53F6648F}"/>
    <cellStyle name="Normal 2 3 2 4 7 3" xfId="41361" xr:uid="{69DA061C-EC87-4ABD-AF34-A1A6F1928406}"/>
    <cellStyle name="Normal 2 3 2 4 8" xfId="35201" xr:uid="{EACBB908-7068-4648-9F2C-94AA307B3142}"/>
    <cellStyle name="Normal 2 3 2 4 8 2" xfId="43413" xr:uid="{6EEBA80C-51E2-4B00-907D-DC3D777E8CE8}"/>
    <cellStyle name="Normal 2 3 2 4 8 3" xfId="39308" xr:uid="{410C091F-F60B-49F7-A4F0-79957271F96B}"/>
    <cellStyle name="Normal 2 3 2 4 9" xfId="42387" xr:uid="{376BA57C-1DC5-42BA-91EC-93E71A1ECCE6}"/>
    <cellStyle name="Normal 2 3 2 5" xfId="34324" xr:uid="{2CBB59E1-0623-451D-B9CF-3632C06E723B}"/>
    <cellStyle name="Normal 2 3 2 5 2" xfId="34569" xr:uid="{62239BEF-543B-489B-A56B-9F8D6B756CE5}"/>
    <cellStyle name="Normal 2 3 2 5 2 2" xfId="35052" xr:uid="{943BDB91-6964-443C-8AD7-10D09BEB2D5C}"/>
    <cellStyle name="Normal 2 3 2 5 2 2 2" xfId="37106" xr:uid="{AD813522-EC18-48AC-9723-C79D5A5EF895}"/>
    <cellStyle name="Normal 2 3 2 5 2 2 2 2" xfId="45318" xr:uid="{AE2FA89E-AB18-4173-B6C1-855090833351}"/>
    <cellStyle name="Normal 2 3 2 5 2 2 2 3" xfId="41213" xr:uid="{96FEAEA7-A1C5-4B37-BB75-3A4AA61E36DF}"/>
    <cellStyle name="Normal 2 3 2 5 2 2 3" xfId="38132" xr:uid="{73B77E2F-AFC3-4BD1-879D-C1FBA5A2E946}"/>
    <cellStyle name="Normal 2 3 2 5 2 2 3 2" xfId="46344" xr:uid="{FE28FCF6-8499-4BA6-B038-27A633608505}"/>
    <cellStyle name="Normal 2 3 2 5 2 2 3 3" xfId="42239" xr:uid="{9B6C085E-0AEE-4D0A-9B68-BDC7566781B8}"/>
    <cellStyle name="Normal 2 3 2 5 2 2 4" xfId="36079" xr:uid="{5B383A4D-7A27-4719-AF41-D90A20842F7F}"/>
    <cellStyle name="Normal 2 3 2 5 2 2 4 2" xfId="44291" xr:uid="{3F395B71-3943-4255-87D4-9E2D382343BC}"/>
    <cellStyle name="Normal 2 3 2 5 2 2 4 3" xfId="40186" xr:uid="{A9C4F351-4650-43A8-98AA-5238B07E7578}"/>
    <cellStyle name="Normal 2 3 2 5 2 2 5" xfId="43265" xr:uid="{7960A5A2-95F9-41C1-8876-3E4EA7BE6C47}"/>
    <cellStyle name="Normal 2 3 2 5 2 2 6" xfId="39160" xr:uid="{552ABDE0-1FC5-41D6-A1EB-7FFAA2CFDEDC}"/>
    <cellStyle name="Normal 2 3 2 5 2 3" xfId="36625" xr:uid="{82C4C0AA-D37E-4BB6-A77E-15F64AE43DD1}"/>
    <cellStyle name="Normal 2 3 2 5 2 3 2" xfId="44837" xr:uid="{B589DEE8-450E-4CCA-BA5D-1045C37A43AA}"/>
    <cellStyle name="Normal 2 3 2 5 2 3 3" xfId="40732" xr:uid="{2A6A4085-128E-42B9-B1F1-AEC1810B995D}"/>
    <cellStyle name="Normal 2 3 2 5 2 4" xfId="37651" xr:uid="{0E34DCB3-1B4E-4B24-909A-9ECBE0721434}"/>
    <cellStyle name="Normal 2 3 2 5 2 4 2" xfId="45863" xr:uid="{86E5AEDD-67F1-4755-8B1D-B668BF43BC48}"/>
    <cellStyle name="Normal 2 3 2 5 2 4 3" xfId="41758" xr:uid="{58A8C113-D402-48BD-9814-A9EABB1DA819}"/>
    <cellStyle name="Normal 2 3 2 5 2 5" xfId="35598" xr:uid="{F2EA1810-F702-4EA9-8E8E-7871815AE130}"/>
    <cellStyle name="Normal 2 3 2 5 2 5 2" xfId="43810" xr:uid="{38906411-BA5B-40D0-8EA0-6874C1D1F3DA}"/>
    <cellStyle name="Normal 2 3 2 5 2 5 3" xfId="39705" xr:uid="{D7B52A46-1A68-44A9-858F-F4C3C5E3E6D4}"/>
    <cellStyle name="Normal 2 3 2 5 2 6" xfId="42784" xr:uid="{12D35E74-635D-49CD-B62A-D22F2DEDAFF5}"/>
    <cellStyle name="Normal 2 3 2 5 2 7" xfId="38679" xr:uid="{689E7B3E-B07F-4824-B75E-4707BF5F2B7B}"/>
    <cellStyle name="Normal 2 3 2 5 3" xfId="34810" xr:uid="{641F8F2F-99D3-4EB5-A3A5-B51977FAFDC7}"/>
    <cellStyle name="Normal 2 3 2 5 3 2" xfId="36864" xr:uid="{4F327C66-35DF-4F2A-9CAD-A388C9AEA937}"/>
    <cellStyle name="Normal 2 3 2 5 3 2 2" xfId="45076" xr:uid="{0BC5B57B-04D9-4A13-9892-B436497DB933}"/>
    <cellStyle name="Normal 2 3 2 5 3 2 3" xfId="40971" xr:uid="{2D809457-30DB-4DE9-BF04-BDA6BD837C23}"/>
    <cellStyle name="Normal 2 3 2 5 3 3" xfId="37890" xr:uid="{49D48FDE-1D21-4972-8A95-B0B479017C25}"/>
    <cellStyle name="Normal 2 3 2 5 3 3 2" xfId="46102" xr:uid="{E8A0303F-CB4D-4B9F-B180-A6B80B2A2A30}"/>
    <cellStyle name="Normal 2 3 2 5 3 3 3" xfId="41997" xr:uid="{DD1CB8D9-FA03-4743-9B46-71D45CF991D3}"/>
    <cellStyle name="Normal 2 3 2 5 3 4" xfId="35837" xr:uid="{8204C969-2A1E-4F48-BFFD-AF9790B107B6}"/>
    <cellStyle name="Normal 2 3 2 5 3 4 2" xfId="44049" xr:uid="{2E7A3787-DE89-40D9-8864-1C797F84392D}"/>
    <cellStyle name="Normal 2 3 2 5 3 4 3" xfId="39944" xr:uid="{9879F9E4-F8CF-4856-8063-BFE7D47F16F8}"/>
    <cellStyle name="Normal 2 3 2 5 3 5" xfId="43023" xr:uid="{AF23C01E-BC60-40E1-A728-5BE312CC4B11}"/>
    <cellStyle name="Normal 2 3 2 5 3 6" xfId="38918" xr:uid="{293975C6-ABF1-41D8-BF23-027C817DDAEB}"/>
    <cellStyle name="Normal 2 3 2 5 4" xfId="36383" xr:uid="{24478E4E-AFC1-41C7-807C-6C8366735923}"/>
    <cellStyle name="Normal 2 3 2 5 4 2" xfId="44595" xr:uid="{66B26B73-9A3A-4A03-A610-D95C4FB8FCDE}"/>
    <cellStyle name="Normal 2 3 2 5 4 3" xfId="40490" xr:uid="{CFADD028-EE47-4144-BB3B-37C04EDF94C2}"/>
    <cellStyle name="Normal 2 3 2 5 5" xfId="37409" xr:uid="{C2B1411B-4445-4C87-ACFD-01BC4F2ABEE6}"/>
    <cellStyle name="Normal 2 3 2 5 5 2" xfId="45621" xr:uid="{2BCBE725-AA4F-4087-B5C6-D6E4BD5F6506}"/>
    <cellStyle name="Normal 2 3 2 5 5 3" xfId="41516" xr:uid="{7EB2FA5A-F34C-4218-90F6-7B0C63E561A2}"/>
    <cellStyle name="Normal 2 3 2 5 6" xfId="35356" xr:uid="{0BCD3ABF-81F1-448C-8615-BC55A4DAE06C}"/>
    <cellStyle name="Normal 2 3 2 5 6 2" xfId="43568" xr:uid="{648B5488-8B14-4676-A460-45F3A75984DF}"/>
    <cellStyle name="Normal 2 3 2 5 6 3" xfId="39463" xr:uid="{B7A7BB0F-1CE5-4C03-9428-87F22934CAC8}"/>
    <cellStyle name="Normal 2 3 2 5 7" xfId="42542" xr:uid="{15003FAC-2526-4FA0-8D42-0D9517F7887C}"/>
    <cellStyle name="Normal 2 3 2 5 8" xfId="38437" xr:uid="{63490F96-C2D1-4E9E-8F8E-C2A47AA6BCBE}"/>
    <cellStyle name="Normal 2 3 2 6" xfId="34367" xr:uid="{220655BF-4DFF-4C04-B12D-A8D23B76A59E}"/>
    <cellStyle name="Normal 2 3 2 6 2" xfId="34610" xr:uid="{9AD94FE0-52F1-4648-AC13-1625121E564C}"/>
    <cellStyle name="Normal 2 3 2 6 2 2" xfId="35093" xr:uid="{893C8213-FA42-470A-9051-E917BF4C9E17}"/>
    <cellStyle name="Normal 2 3 2 6 2 2 2" xfId="37147" xr:uid="{3C7AC736-B194-426E-9304-86B006B29AC7}"/>
    <cellStyle name="Normal 2 3 2 6 2 2 2 2" xfId="45359" xr:uid="{89F1BA0A-4380-4DD3-98E7-5F4230257CE7}"/>
    <cellStyle name="Normal 2 3 2 6 2 2 2 3" xfId="41254" xr:uid="{77656334-E9ED-4558-A52A-702E6C0BC908}"/>
    <cellStyle name="Normal 2 3 2 6 2 2 3" xfId="38173" xr:uid="{35EBE5DB-5147-4A08-A047-218103926629}"/>
    <cellStyle name="Normal 2 3 2 6 2 2 3 2" xfId="46385" xr:uid="{2314D1D9-BFC8-43B5-900D-D31A9D92FD31}"/>
    <cellStyle name="Normal 2 3 2 6 2 2 3 3" xfId="42280" xr:uid="{704164F7-E30D-4518-9282-3FF818C31ECF}"/>
    <cellStyle name="Normal 2 3 2 6 2 2 4" xfId="36120" xr:uid="{1B77E627-6313-4B64-A494-CFC257567912}"/>
    <cellStyle name="Normal 2 3 2 6 2 2 4 2" xfId="44332" xr:uid="{654E703D-F958-4A61-8B21-FCFFBF47BBE2}"/>
    <cellStyle name="Normal 2 3 2 6 2 2 4 3" xfId="40227" xr:uid="{4F56F351-1D68-4DA5-9CBF-47297A7E9D69}"/>
    <cellStyle name="Normal 2 3 2 6 2 2 5" xfId="43306" xr:uid="{FAF2F945-DA73-49BC-9DD9-B06EB691B1A7}"/>
    <cellStyle name="Normal 2 3 2 6 2 2 6" xfId="39201" xr:uid="{4CAB5B70-F639-426F-B5A5-A10C0A0FB239}"/>
    <cellStyle name="Normal 2 3 2 6 2 3" xfId="36666" xr:uid="{4D6C6F3E-7E17-4E18-95C3-008A3D8E125E}"/>
    <cellStyle name="Normal 2 3 2 6 2 3 2" xfId="44878" xr:uid="{1E1A9038-D0E3-4F28-BAD2-181A5D07B068}"/>
    <cellStyle name="Normal 2 3 2 6 2 3 3" xfId="40773" xr:uid="{518438E3-2C7C-4990-94D3-DF8F8674485F}"/>
    <cellStyle name="Normal 2 3 2 6 2 4" xfId="37692" xr:uid="{CC89599B-838D-4568-99D3-D020122327C9}"/>
    <cellStyle name="Normal 2 3 2 6 2 4 2" xfId="45904" xr:uid="{EAF5094C-99FE-4694-98CE-A8C61292088E}"/>
    <cellStyle name="Normal 2 3 2 6 2 4 3" xfId="41799" xr:uid="{2BEE493D-E02E-4CBA-A8EF-C692678695E7}"/>
    <cellStyle name="Normal 2 3 2 6 2 5" xfId="35639" xr:uid="{A85FAB47-D52F-4FF9-B894-0F189C772D63}"/>
    <cellStyle name="Normal 2 3 2 6 2 5 2" xfId="43851" xr:uid="{EAC17F20-A144-4AE5-B29B-399823BEB98C}"/>
    <cellStyle name="Normal 2 3 2 6 2 5 3" xfId="39746" xr:uid="{0AFEDEE4-FE1E-4728-A243-B07F2DAD392A}"/>
    <cellStyle name="Normal 2 3 2 6 2 6" xfId="42825" xr:uid="{7C48A387-0A56-4C58-95B5-8723300BEDE1}"/>
    <cellStyle name="Normal 2 3 2 6 2 7" xfId="38720" xr:uid="{D6005E97-56F6-4261-B814-5838E15A1649}"/>
    <cellStyle name="Normal 2 3 2 6 3" xfId="34851" xr:uid="{0571D454-B24A-4C43-80C3-5B691860EF9F}"/>
    <cellStyle name="Normal 2 3 2 6 3 2" xfId="36905" xr:uid="{57A909F7-52C4-475B-AF70-E67411990C81}"/>
    <cellStyle name="Normal 2 3 2 6 3 2 2" xfId="45117" xr:uid="{A1BACFF1-EF33-42F1-AE31-A449B588DB87}"/>
    <cellStyle name="Normal 2 3 2 6 3 2 3" xfId="41012" xr:uid="{F982D544-EA96-4D86-9CB3-D5C691643F71}"/>
    <cellStyle name="Normal 2 3 2 6 3 3" xfId="37931" xr:uid="{06DA1E03-BF87-461F-9113-243EB367BC2E}"/>
    <cellStyle name="Normal 2 3 2 6 3 3 2" xfId="46143" xr:uid="{0EB8DA4D-A2C8-4607-BA98-FDF558CB93F0}"/>
    <cellStyle name="Normal 2 3 2 6 3 3 3" xfId="42038" xr:uid="{EABCF40F-2387-41BC-A687-1084F9AF3CA1}"/>
    <cellStyle name="Normal 2 3 2 6 3 4" xfId="35878" xr:uid="{206ED224-8B95-491C-B271-97C151E5FA2D}"/>
    <cellStyle name="Normal 2 3 2 6 3 4 2" xfId="44090" xr:uid="{62F6E675-0E11-4A2D-A477-E7154C167B1C}"/>
    <cellStyle name="Normal 2 3 2 6 3 4 3" xfId="39985" xr:uid="{B2F02FDE-4858-4F2A-BCEC-129943CA8F64}"/>
    <cellStyle name="Normal 2 3 2 6 3 5" xfId="43064" xr:uid="{C6ED41C7-816A-423A-8046-BFB9395F6214}"/>
    <cellStyle name="Normal 2 3 2 6 3 6" xfId="38959" xr:uid="{14F59015-B6B1-43D1-A153-DF3A2112CE4D}"/>
    <cellStyle name="Normal 2 3 2 6 4" xfId="36424" xr:uid="{700E3F9A-389E-4DF1-8774-8D64ECA08D18}"/>
    <cellStyle name="Normal 2 3 2 6 4 2" xfId="44636" xr:uid="{55E069EE-0478-4998-B376-5F89C04DDFA7}"/>
    <cellStyle name="Normal 2 3 2 6 4 3" xfId="40531" xr:uid="{0089A8EC-E4DE-419E-8798-745C208CB4D0}"/>
    <cellStyle name="Normal 2 3 2 6 5" xfId="37450" xr:uid="{97B3EEB1-79EE-41CE-BD59-C23F4B8E0BED}"/>
    <cellStyle name="Normal 2 3 2 6 5 2" xfId="45662" xr:uid="{70188F54-8626-4591-8B2B-60A61ACB1758}"/>
    <cellStyle name="Normal 2 3 2 6 5 3" xfId="41557" xr:uid="{9D58D899-D57C-48EE-A347-2C2ACB0BC08F}"/>
    <cellStyle name="Normal 2 3 2 6 6" xfId="35397" xr:uid="{ACECD344-C218-4455-87AB-FDE8B30E67C7}"/>
    <cellStyle name="Normal 2 3 2 6 6 2" xfId="43609" xr:uid="{B42BD0CF-E0E6-4683-8969-1F771F8D5FB6}"/>
    <cellStyle name="Normal 2 3 2 6 6 3" xfId="39504" xr:uid="{5768C456-3ACB-4E41-BB10-7B09AA78A6F8}"/>
    <cellStyle name="Normal 2 3 2 6 7" xfId="42583" xr:uid="{5B296A07-22BA-46EC-AD31-628F4E39946F}"/>
    <cellStyle name="Normal 2 3 2 6 8" xfId="38478" xr:uid="{0C4CB8D8-F2C9-4AA2-9F05-7C90D1D0B8D0}"/>
    <cellStyle name="Normal 2 3 2 7" xfId="34408" xr:uid="{8299973B-5F8A-4115-A573-3FB9DD0CA5A0}"/>
    <cellStyle name="Normal 2 3 2 7 2" xfId="34651" xr:uid="{CFF85C6C-C0FF-40DD-91CA-DA1F26245F88}"/>
    <cellStyle name="Normal 2 3 2 7 2 2" xfId="35134" xr:uid="{E846E6FB-5665-4099-8470-F3336D5CADEB}"/>
    <cellStyle name="Normal 2 3 2 7 2 2 2" xfId="37188" xr:uid="{3FBB85C6-D4FE-404B-9B99-F07C7570DF2F}"/>
    <cellStyle name="Normal 2 3 2 7 2 2 2 2" xfId="45400" xr:uid="{497CB738-22CF-4ACE-ABDF-2ADB441288B8}"/>
    <cellStyle name="Normal 2 3 2 7 2 2 2 3" xfId="41295" xr:uid="{5B6FFA8D-8008-4563-9925-4D4A233D5C2F}"/>
    <cellStyle name="Normal 2 3 2 7 2 2 3" xfId="38214" xr:uid="{7A54D254-AF52-45AD-AA92-DB84A02878E4}"/>
    <cellStyle name="Normal 2 3 2 7 2 2 3 2" xfId="46426" xr:uid="{0711E56A-DDEC-4ECB-8544-780E8A3F09CA}"/>
    <cellStyle name="Normal 2 3 2 7 2 2 3 3" xfId="42321" xr:uid="{CAAA991C-FD42-49DD-A9F3-34C7767919C1}"/>
    <cellStyle name="Normal 2 3 2 7 2 2 4" xfId="36161" xr:uid="{30F19B3E-0BAC-491B-BAC5-7FC9F982DCDB}"/>
    <cellStyle name="Normal 2 3 2 7 2 2 4 2" xfId="44373" xr:uid="{8C767E68-7C1F-42C3-B4AD-B5B93E4B54E7}"/>
    <cellStyle name="Normal 2 3 2 7 2 2 4 3" xfId="40268" xr:uid="{ABBC7F34-56C4-4ECF-AF72-DF1E10295975}"/>
    <cellStyle name="Normal 2 3 2 7 2 2 5" xfId="43347" xr:uid="{94AF7754-6F7F-4920-BB50-8A48FF02FF62}"/>
    <cellStyle name="Normal 2 3 2 7 2 2 6" xfId="39242" xr:uid="{6DDCC69B-FDFA-4998-AC30-B08CE79AC310}"/>
    <cellStyle name="Normal 2 3 2 7 2 3" xfId="36707" xr:uid="{AB029C72-9299-4B16-9EAF-2784069B3117}"/>
    <cellStyle name="Normal 2 3 2 7 2 3 2" xfId="44919" xr:uid="{F0F8CC35-9BF3-4602-87A7-2327E9C58EBC}"/>
    <cellStyle name="Normal 2 3 2 7 2 3 3" xfId="40814" xr:uid="{5C579663-BDC1-494F-8359-EA4354A1989D}"/>
    <cellStyle name="Normal 2 3 2 7 2 4" xfId="37733" xr:uid="{C05611FD-F8ED-49C4-B66F-A63610664034}"/>
    <cellStyle name="Normal 2 3 2 7 2 4 2" xfId="45945" xr:uid="{7C859BDA-39CB-49B2-A917-F4E4618EEA94}"/>
    <cellStyle name="Normal 2 3 2 7 2 4 3" xfId="41840" xr:uid="{39D7CF58-5984-491A-9BC2-93D0EA8C3EDC}"/>
    <cellStyle name="Normal 2 3 2 7 2 5" xfId="35680" xr:uid="{AD571BAA-73D4-4D87-BA50-F1B1CBF789EE}"/>
    <cellStyle name="Normal 2 3 2 7 2 5 2" xfId="43892" xr:uid="{A08A1CBB-8E30-40A8-91AB-A086B7C0DF01}"/>
    <cellStyle name="Normal 2 3 2 7 2 5 3" xfId="39787" xr:uid="{8A796276-3DD2-48B7-95F4-DDD23238E967}"/>
    <cellStyle name="Normal 2 3 2 7 2 6" xfId="42866" xr:uid="{3A4D889A-0561-43AD-9EFD-8A3CF62CDF2C}"/>
    <cellStyle name="Normal 2 3 2 7 2 7" xfId="38761" xr:uid="{CC7C4A28-F9E0-4714-9240-CB2EADB886DC}"/>
    <cellStyle name="Normal 2 3 2 7 3" xfId="34892" xr:uid="{38186286-3DF5-474E-A0AD-A0BAB0169F22}"/>
    <cellStyle name="Normal 2 3 2 7 3 2" xfId="36946" xr:uid="{1877DBA0-B969-4355-985D-3BC266EA383C}"/>
    <cellStyle name="Normal 2 3 2 7 3 2 2" xfId="45158" xr:uid="{495E3D4E-47A0-4D5E-BC9F-6CC64850A22B}"/>
    <cellStyle name="Normal 2 3 2 7 3 2 3" xfId="41053" xr:uid="{419FD2BA-632B-4DFF-8662-F6E002DFCB10}"/>
    <cellStyle name="Normal 2 3 2 7 3 3" xfId="37972" xr:uid="{43E30159-EB4C-4DA1-9936-EBB5722EEC33}"/>
    <cellStyle name="Normal 2 3 2 7 3 3 2" xfId="46184" xr:uid="{2A2C15C9-C638-43AD-AFBD-D4D9D954CE51}"/>
    <cellStyle name="Normal 2 3 2 7 3 3 3" xfId="42079" xr:uid="{C88B789A-68D9-4CD9-A6A3-62FF92E091C9}"/>
    <cellStyle name="Normal 2 3 2 7 3 4" xfId="35919" xr:uid="{734B8ABE-90B9-44A5-B4FB-D22D72281085}"/>
    <cellStyle name="Normal 2 3 2 7 3 4 2" xfId="44131" xr:uid="{FD0E121C-7251-46A6-B28C-EE8EA974FE7D}"/>
    <cellStyle name="Normal 2 3 2 7 3 4 3" xfId="40026" xr:uid="{11D1B524-580B-400D-9AB8-874B05CEAAC1}"/>
    <cellStyle name="Normal 2 3 2 7 3 5" xfId="43105" xr:uid="{E755C7C2-A978-4223-A1A8-71BD4AECE8B4}"/>
    <cellStyle name="Normal 2 3 2 7 3 6" xfId="39000" xr:uid="{B2A821E9-2A59-42ED-B9C9-7D9A6041A8D1}"/>
    <cellStyle name="Normal 2 3 2 7 4" xfId="36465" xr:uid="{863C4914-DFD4-4962-978B-018F50A61445}"/>
    <cellStyle name="Normal 2 3 2 7 4 2" xfId="44677" xr:uid="{2F507153-E83F-4934-9769-DB7E179EF0D3}"/>
    <cellStyle name="Normal 2 3 2 7 4 3" xfId="40572" xr:uid="{8FACF8A7-8C60-4001-847F-B2DEB77440C7}"/>
    <cellStyle name="Normal 2 3 2 7 5" xfId="37491" xr:uid="{EC3E8855-DA07-4204-B795-A1F160C4B752}"/>
    <cellStyle name="Normal 2 3 2 7 5 2" xfId="45703" xr:uid="{4B9C497C-8A55-45EB-8D87-8F64CCC1AE1F}"/>
    <cellStyle name="Normal 2 3 2 7 5 3" xfId="41598" xr:uid="{3BE26FA8-6A55-446E-9D54-BB5E7A868964}"/>
    <cellStyle name="Normal 2 3 2 7 6" xfId="35438" xr:uid="{FED8CDC4-AA17-4B40-80FB-3D71911BB214}"/>
    <cellStyle name="Normal 2 3 2 7 6 2" xfId="43650" xr:uid="{2A7A9FD6-5207-43A7-B392-A63D5794E711}"/>
    <cellStyle name="Normal 2 3 2 7 6 3" xfId="39545" xr:uid="{2872362B-FED7-4741-8E2A-4B70C32031A2}"/>
    <cellStyle name="Normal 2 3 2 7 7" xfId="42624" xr:uid="{2BA6BFDB-5C77-4A3F-A534-728955AB5CDB}"/>
    <cellStyle name="Normal 2 3 2 7 8" xfId="38519" xr:uid="{E05DCB7F-591F-4B20-AC12-402DA41A4DE3}"/>
    <cellStyle name="Normal 2 3 2 8" xfId="34266" xr:uid="{F675BC38-9A9C-493C-936A-7A9EDC7F69FA}"/>
    <cellStyle name="Normal 2 3 2 8 2" xfId="34512" xr:uid="{51824E7B-A89F-4D8E-BEB9-066B90026806}"/>
    <cellStyle name="Normal 2 3 2 8 2 2" xfId="34995" xr:uid="{C923B4BC-273A-4585-963F-5F700326DC50}"/>
    <cellStyle name="Normal 2 3 2 8 2 2 2" xfId="37049" xr:uid="{1D2F2BFF-6EF6-40DC-B34B-8C51685B7DFB}"/>
    <cellStyle name="Normal 2 3 2 8 2 2 2 2" xfId="45261" xr:uid="{3193AE15-EC8D-4913-AC46-73336326D2B0}"/>
    <cellStyle name="Normal 2 3 2 8 2 2 2 3" xfId="41156" xr:uid="{92AA68B3-8E07-4B3F-ADEC-1367FFC9D531}"/>
    <cellStyle name="Normal 2 3 2 8 2 2 3" xfId="38075" xr:uid="{88AD6A99-E2B9-4964-9333-D4416B0C5CAC}"/>
    <cellStyle name="Normal 2 3 2 8 2 2 3 2" xfId="46287" xr:uid="{C3D5CF11-4D0E-4262-85FB-9C440A357AD9}"/>
    <cellStyle name="Normal 2 3 2 8 2 2 3 3" xfId="42182" xr:uid="{923E2781-C2BC-48FD-8815-4E63C4B141A1}"/>
    <cellStyle name="Normal 2 3 2 8 2 2 4" xfId="36022" xr:uid="{3BB6F9EC-6ADA-45E8-8923-BFD8D4464197}"/>
    <cellStyle name="Normal 2 3 2 8 2 2 4 2" xfId="44234" xr:uid="{4F862BA5-A420-485E-943F-39E0A6709A35}"/>
    <cellStyle name="Normal 2 3 2 8 2 2 4 3" xfId="40129" xr:uid="{676342BA-4F45-4649-BB62-BD770113ADB2}"/>
    <cellStyle name="Normal 2 3 2 8 2 2 5" xfId="43208" xr:uid="{5A6A121F-5789-4EEC-808C-4146670FBFA0}"/>
    <cellStyle name="Normal 2 3 2 8 2 2 6" xfId="39103" xr:uid="{4FF0E4AC-58FE-4A98-929A-78682579E9A1}"/>
    <cellStyle name="Normal 2 3 2 8 2 3" xfId="36568" xr:uid="{AD75F6D9-4ED5-4E75-BBD1-F3D3B565A966}"/>
    <cellStyle name="Normal 2 3 2 8 2 3 2" xfId="44780" xr:uid="{FFAAD4C0-5CCB-4E1D-8F23-67A4C4C6F5FE}"/>
    <cellStyle name="Normal 2 3 2 8 2 3 3" xfId="40675" xr:uid="{472FD3C6-30A0-499D-8472-363F62327DC0}"/>
    <cellStyle name="Normal 2 3 2 8 2 4" xfId="37594" xr:uid="{7B22E9F6-2B6F-48C2-8521-15DDEC94C429}"/>
    <cellStyle name="Normal 2 3 2 8 2 4 2" xfId="45806" xr:uid="{E35BB628-B6DE-4F81-B15B-CB91B69DF667}"/>
    <cellStyle name="Normal 2 3 2 8 2 4 3" xfId="41701" xr:uid="{72FA7F49-2D5F-4EE8-98B4-0029314F1CC6}"/>
    <cellStyle name="Normal 2 3 2 8 2 5" xfId="35541" xr:uid="{A52610D3-83C4-4A73-9170-FC1702789C45}"/>
    <cellStyle name="Normal 2 3 2 8 2 5 2" xfId="43753" xr:uid="{60465CE5-3291-4CE1-BC7F-4D5213B40E23}"/>
    <cellStyle name="Normal 2 3 2 8 2 5 3" xfId="39648" xr:uid="{6E88CEFD-5035-4CFD-95FC-335DF0A6E0EF}"/>
    <cellStyle name="Normal 2 3 2 8 2 6" xfId="42727" xr:uid="{7981A2FC-0961-4840-8DF3-BDDBECB94A80}"/>
    <cellStyle name="Normal 2 3 2 8 2 7" xfId="38622" xr:uid="{3041AE52-ED18-42FD-B99E-8C14E9E4791A}"/>
    <cellStyle name="Normal 2 3 2 8 3" xfId="34752" xr:uid="{D0D75D67-B1A3-484C-9D95-C88414C338ED}"/>
    <cellStyle name="Normal 2 3 2 8 3 2" xfId="36806" xr:uid="{74C3D8F9-68CF-4B8D-A788-20FF094F1C38}"/>
    <cellStyle name="Normal 2 3 2 8 3 2 2" xfId="45018" xr:uid="{6206DF81-3AAB-4043-82B8-AA8D5180518D}"/>
    <cellStyle name="Normal 2 3 2 8 3 2 3" xfId="40913" xr:uid="{07C97732-124A-4E5B-B7A5-72F287B266E5}"/>
    <cellStyle name="Normal 2 3 2 8 3 3" xfId="37832" xr:uid="{77818E23-9AB0-44D4-9BE8-75D65B014773}"/>
    <cellStyle name="Normal 2 3 2 8 3 3 2" xfId="46044" xr:uid="{DE5C0EC5-BF37-4597-8080-6B5BE58A3319}"/>
    <cellStyle name="Normal 2 3 2 8 3 3 3" xfId="41939" xr:uid="{2B4CC7D3-9A02-49E5-BBC5-A2314454E681}"/>
    <cellStyle name="Normal 2 3 2 8 3 4" xfId="35779" xr:uid="{47CEED78-22D2-472E-B238-D743F9902C17}"/>
    <cellStyle name="Normal 2 3 2 8 3 4 2" xfId="43991" xr:uid="{23D19DB9-8FA7-4676-8DF0-7B962450D7D0}"/>
    <cellStyle name="Normal 2 3 2 8 3 4 3" xfId="39886" xr:uid="{32279582-4CD2-4E11-879A-52CD5B5C9BB2}"/>
    <cellStyle name="Normal 2 3 2 8 3 5" xfId="42965" xr:uid="{BAC2FA32-B90F-4AF7-9B2A-94716F3BEFFF}"/>
    <cellStyle name="Normal 2 3 2 8 3 6" xfId="38860" xr:uid="{DEE88092-D34E-4B0D-8D7B-468CAD42D167}"/>
    <cellStyle name="Normal 2 3 2 8 4" xfId="36325" xr:uid="{805E5B06-DF2D-4056-B9CF-0D92EACE5319}"/>
    <cellStyle name="Normal 2 3 2 8 4 2" xfId="44537" xr:uid="{63EC7D55-5F47-4BD9-9337-EC7C80BB4EE0}"/>
    <cellStyle name="Normal 2 3 2 8 4 3" xfId="40432" xr:uid="{D440AB45-E3F1-45A0-8FF1-AD7F41EAFB09}"/>
    <cellStyle name="Normal 2 3 2 8 5" xfId="37351" xr:uid="{F8FD5E91-B964-4D03-A868-819CC3F3D15A}"/>
    <cellStyle name="Normal 2 3 2 8 5 2" xfId="45563" xr:uid="{FA47BBAD-5A3A-4138-9576-D3DE2A3F2103}"/>
    <cellStyle name="Normal 2 3 2 8 5 3" xfId="41458" xr:uid="{8645369A-8C75-410D-95BF-1EC8BE47E24E}"/>
    <cellStyle name="Normal 2 3 2 8 6" xfId="35298" xr:uid="{7830F68E-8947-4983-88B4-7866830E09A6}"/>
    <cellStyle name="Normal 2 3 2 8 6 2" xfId="43510" xr:uid="{2AEACF6D-78E3-46A1-9C55-6700647ED467}"/>
    <cellStyle name="Normal 2 3 2 8 6 3" xfId="39405" xr:uid="{4D133DB7-763E-4BF3-ACEB-531BD84EA719}"/>
    <cellStyle name="Normal 2 3 2 8 7" xfId="42484" xr:uid="{6984C1E8-5A0C-42B5-B89A-436BC99445B3}"/>
    <cellStyle name="Normal 2 3 2 8 8" xfId="38379" xr:uid="{18E2338B-0928-448D-9B0C-C2B987666945}"/>
    <cellStyle name="Normal 2 3 2 9" xfId="34430" xr:uid="{6C8ED2E2-3968-4DFF-8C61-E838EA76A448}"/>
    <cellStyle name="Normal 2 3 2 9 2" xfId="34914" xr:uid="{0FF947D7-642A-4CB6-8A12-13E71FA1E433}"/>
    <cellStyle name="Normal 2 3 2 9 2 2" xfId="36968" xr:uid="{E7BDC0C3-559E-4F85-81B8-3390676FEBD1}"/>
    <cellStyle name="Normal 2 3 2 9 2 2 2" xfId="45180" xr:uid="{FEFBC1CF-C26B-4E7B-9B5E-DAEE924D5232}"/>
    <cellStyle name="Normal 2 3 2 9 2 2 3" xfId="41075" xr:uid="{06C7983F-E760-4CD2-BB7A-0023D1C38C4D}"/>
    <cellStyle name="Normal 2 3 2 9 2 3" xfId="37994" xr:uid="{2D0C12AF-B10D-4580-B5ED-01264542231E}"/>
    <cellStyle name="Normal 2 3 2 9 2 3 2" xfId="46206" xr:uid="{B6D5DADC-DFF0-47A8-919F-8883795ECD79}"/>
    <cellStyle name="Normal 2 3 2 9 2 3 3" xfId="42101" xr:uid="{134A147F-4A05-4A18-813C-337A921D8E99}"/>
    <cellStyle name="Normal 2 3 2 9 2 4" xfId="35941" xr:uid="{777221A1-C8B4-4F89-A342-302974478971}"/>
    <cellStyle name="Normal 2 3 2 9 2 4 2" xfId="44153" xr:uid="{BD75B3D4-2D98-4E8F-9036-54511B0F3733}"/>
    <cellStyle name="Normal 2 3 2 9 2 4 3" xfId="40048" xr:uid="{28AE41A6-254B-400D-A114-FFAFEBFBBD49}"/>
    <cellStyle name="Normal 2 3 2 9 2 5" xfId="43127" xr:uid="{29F893A2-3BDA-4F42-8070-8B36682BBC72}"/>
    <cellStyle name="Normal 2 3 2 9 2 6" xfId="39022" xr:uid="{041F0838-197F-4682-8939-46D7C5070D08}"/>
    <cellStyle name="Normal 2 3 2 9 3" xfId="36487" xr:uid="{0433ACD2-868D-43BC-8396-08FC881CF0D5}"/>
    <cellStyle name="Normal 2 3 2 9 3 2" xfId="44699" xr:uid="{3B3A857C-895B-4D14-A470-95B382C1EDFD}"/>
    <cellStyle name="Normal 2 3 2 9 3 3" xfId="40594" xr:uid="{37E08C19-A49A-4F16-AE2B-1755A2146933}"/>
    <cellStyle name="Normal 2 3 2 9 4" xfId="37513" xr:uid="{CF37664C-ED45-4D40-A311-56E184120965}"/>
    <cellStyle name="Normal 2 3 2 9 4 2" xfId="45725" xr:uid="{59FEAEF9-8692-4F99-903C-1D9A05FE0BE5}"/>
    <cellStyle name="Normal 2 3 2 9 4 3" xfId="41620" xr:uid="{51A03FB0-9DAF-4E5A-AFAD-33D857FA8F1A}"/>
    <cellStyle name="Normal 2 3 2 9 5" xfId="35460" xr:uid="{280001DF-17CF-46EE-8D55-361A40E786A3}"/>
    <cellStyle name="Normal 2 3 2 9 5 2" xfId="43672" xr:uid="{787A8B5A-864D-4E7A-8A64-16B971C61C86}"/>
    <cellStyle name="Normal 2 3 2 9 5 3" xfId="39567" xr:uid="{804E0776-F58B-4333-845A-7CC6624EA192}"/>
    <cellStyle name="Normal 2 3 2 9 6" xfId="42646" xr:uid="{89DFB72A-E9AF-4F52-9153-7EAC8620B9B8}"/>
    <cellStyle name="Normal 2 3 2 9 7" xfId="38541" xr:uid="{883FD5A7-644E-4334-8EAB-ECF75109DD72}"/>
    <cellStyle name="Normal 2 3 3" xfId="46470" xr:uid="{1F1945F9-7634-4680-AAB7-7AD992887799}"/>
    <cellStyle name="Normal 2 4" xfId="34107" xr:uid="{E70F4090-FC83-4F6B-975A-0073C31717DB}"/>
    <cellStyle name="Normal 2 5" xfId="34103" xr:uid="{6642E33F-093F-4A20-8B8C-F450C6ED4DAE}"/>
    <cellStyle name="Normal 20" xfId="46455" xr:uid="{3C0F2B8C-C8C8-4229-BB7A-15A1BA9A9929}"/>
    <cellStyle name="Normal 3" xfId="34046" xr:uid="{A2C5372A-C8D0-4357-AA1A-30DD93CAD23B}"/>
    <cellStyle name="Normal 3 2" xfId="34109" xr:uid="{74F7F05A-88FC-41D9-86DD-7D210A14611C}"/>
    <cellStyle name="Normal 3 2 2" xfId="34110" xr:uid="{17FEFB9D-2AE3-4EAC-A683-F30D1DB3D951}"/>
    <cellStyle name="Normal 3 2 2 2" xfId="34111" xr:uid="{33071C71-7550-402A-A170-A6F98D1C1285}"/>
    <cellStyle name="Normal 3 2 2 2 2" xfId="46472" xr:uid="{CDBBD685-AA11-4784-B8DA-81EE9ED843E3}"/>
    <cellStyle name="Normal 3 2 3" xfId="34112" xr:uid="{2C994C51-7590-4B9D-A347-ED73556EF811}"/>
    <cellStyle name="Normal 3 2 3 2" xfId="46473" xr:uid="{B5337CBF-A248-4E4A-BFD0-5ABAD0C25A04}"/>
    <cellStyle name="Normal 3 2 4" xfId="46471" xr:uid="{2B33F6E6-6047-42C5-B598-5982AE53BFF7}"/>
    <cellStyle name="Normal 3 2 5" xfId="47086" xr:uid="{1C19B00B-34B2-4B1C-99CB-A96F6E02DA31}"/>
    <cellStyle name="Normal 3 3" xfId="34113" xr:uid="{FC62AB7F-AE46-4B39-80D3-A6C9E93AF71D}"/>
    <cellStyle name="Normal 3 3 2" xfId="34114" xr:uid="{F8A98ACB-D265-4B74-BE9F-7EBC75EFB939}"/>
    <cellStyle name="Normal 3 4" xfId="34339" xr:uid="{1E4FB5D0-E03F-422B-B928-2DBB612BFF7A}"/>
    <cellStyle name="Normal 3 4 10" xfId="38451" xr:uid="{466ACDE1-6238-4277-9B00-1F2F1305F356}"/>
    <cellStyle name="Normal 3 4 2" xfId="34381" xr:uid="{5CB1332D-F994-44C3-932B-B3B0164E17DB}"/>
    <cellStyle name="Normal 3 4 2 2" xfId="34624" xr:uid="{8E24D805-4D90-43A9-9590-465839A55963}"/>
    <cellStyle name="Normal 3 4 2 2 2" xfId="35107" xr:uid="{D50A48C7-BA67-4004-8184-5FC227356F04}"/>
    <cellStyle name="Normal 3 4 2 2 2 2" xfId="37161" xr:uid="{E33AF78E-30E4-4A71-93D1-EE3CF6EE488B}"/>
    <cellStyle name="Normal 3 4 2 2 2 2 2" xfId="45373" xr:uid="{7B60EC4D-B56B-4A4C-AF27-28C48690B43A}"/>
    <cellStyle name="Normal 3 4 2 2 2 2 3" xfId="41268" xr:uid="{A63248D0-6885-4F16-B3B4-9A9AF99AAEAC}"/>
    <cellStyle name="Normal 3 4 2 2 2 3" xfId="38187" xr:uid="{8F4EB712-19AC-4A04-9323-6210BA49492F}"/>
    <cellStyle name="Normal 3 4 2 2 2 3 2" xfId="46399" xr:uid="{1BD582FF-ACDC-4B2C-B72A-F20E69CC8B30}"/>
    <cellStyle name="Normal 3 4 2 2 2 3 3" xfId="42294" xr:uid="{ECD353A0-8A76-439B-BE58-11704F2B6D35}"/>
    <cellStyle name="Normal 3 4 2 2 2 4" xfId="36134" xr:uid="{405D5BDA-ACF8-4B73-80D3-504FAE270BCD}"/>
    <cellStyle name="Normal 3 4 2 2 2 4 2" xfId="44346" xr:uid="{7A22DABE-77EA-4A07-8F81-28D06B086F3A}"/>
    <cellStyle name="Normal 3 4 2 2 2 4 3" xfId="40241" xr:uid="{793BB775-1842-481A-8B12-6CC287A44931}"/>
    <cellStyle name="Normal 3 4 2 2 2 5" xfId="43320" xr:uid="{74D235AA-0761-4842-9581-31C9FD157FE8}"/>
    <cellStyle name="Normal 3 4 2 2 2 6" xfId="39215" xr:uid="{59B90229-B254-47CA-B605-79B6478FEE59}"/>
    <cellStyle name="Normal 3 4 2 2 3" xfId="36680" xr:uid="{3EDA53B1-C9CF-42D4-99AB-97E69F7E03CA}"/>
    <cellStyle name="Normal 3 4 2 2 3 2" xfId="44892" xr:uid="{91F957AC-25CE-4EF6-BA00-8C73F5E4E084}"/>
    <cellStyle name="Normal 3 4 2 2 3 3" xfId="40787" xr:uid="{C292A686-9D4C-4791-901C-F531055D297B}"/>
    <cellStyle name="Normal 3 4 2 2 4" xfId="37706" xr:uid="{F8503AEB-26AE-4D92-B70C-5A1D312FFC29}"/>
    <cellStyle name="Normal 3 4 2 2 4 2" xfId="45918" xr:uid="{9415D411-11CB-452B-8FC4-2C7971AA38EA}"/>
    <cellStyle name="Normal 3 4 2 2 4 3" xfId="41813" xr:uid="{5DEAF62D-8466-4A98-9D75-1E7C45B0C763}"/>
    <cellStyle name="Normal 3 4 2 2 5" xfId="35653" xr:uid="{33EB0C34-6558-4038-9418-71593E579E7B}"/>
    <cellStyle name="Normal 3 4 2 2 5 2" xfId="43865" xr:uid="{77B06FDB-BD9F-441D-8CF5-E3321AC2E412}"/>
    <cellStyle name="Normal 3 4 2 2 5 3" xfId="39760" xr:uid="{AA37F567-9260-4ADA-A838-B3F3785E7C34}"/>
    <cellStyle name="Normal 3 4 2 2 6" xfId="42839" xr:uid="{FA6A1B9C-B4AD-4558-B239-70A495C6EFDD}"/>
    <cellStyle name="Normal 3 4 2 2 7" xfId="38734" xr:uid="{A627456C-4940-4D17-B918-E82A179C466A}"/>
    <cellStyle name="Normal 3 4 2 3" xfId="34865" xr:uid="{BA766FD7-BD41-49B8-AA4D-5256C60408C1}"/>
    <cellStyle name="Normal 3 4 2 3 2" xfId="36919" xr:uid="{69E8BF30-0774-4B60-B417-133DB8585DB4}"/>
    <cellStyle name="Normal 3 4 2 3 2 2" xfId="45131" xr:uid="{5554E3C1-9A49-4237-8EE5-ABB952FCEF5E}"/>
    <cellStyle name="Normal 3 4 2 3 2 3" xfId="41026" xr:uid="{9E7C23C1-6559-465C-AC01-DE1F68DD235F}"/>
    <cellStyle name="Normal 3 4 2 3 3" xfId="37945" xr:uid="{4208C535-EA87-4D63-B062-88F2D2576072}"/>
    <cellStyle name="Normal 3 4 2 3 3 2" xfId="46157" xr:uid="{8BDCC068-C548-436F-9E17-A0F2112E2F88}"/>
    <cellStyle name="Normal 3 4 2 3 3 3" xfId="42052" xr:uid="{3BF48133-3033-4919-8C67-60AFF25B1F8D}"/>
    <cellStyle name="Normal 3 4 2 3 4" xfId="35892" xr:uid="{25B718AB-EAA8-4AC4-8248-CBAC4D60DBAC}"/>
    <cellStyle name="Normal 3 4 2 3 4 2" xfId="44104" xr:uid="{6D65052B-B974-4056-B573-F7645021E87E}"/>
    <cellStyle name="Normal 3 4 2 3 4 3" xfId="39999" xr:uid="{88B5C8DE-C859-4617-9EF0-1EFEEEDAA7E5}"/>
    <cellStyle name="Normal 3 4 2 3 5" xfId="43078" xr:uid="{C0F8C13A-961B-4578-A092-B93949CC58D4}"/>
    <cellStyle name="Normal 3 4 2 3 6" xfId="38973" xr:uid="{DA24753F-5767-4C85-A40E-1A2DB7F9FD9B}"/>
    <cellStyle name="Normal 3 4 2 4" xfId="36438" xr:uid="{06EB045A-1048-42BC-869B-D196E89E9F3D}"/>
    <cellStyle name="Normal 3 4 2 4 2" xfId="44650" xr:uid="{33CD1DDA-35EE-47FB-93C8-8923A28A6125}"/>
    <cellStyle name="Normal 3 4 2 4 3" xfId="40545" xr:uid="{71FB686D-0A1C-4395-916E-50DBB813152E}"/>
    <cellStyle name="Normal 3 4 2 5" xfId="37464" xr:uid="{EB657D51-F76D-43FE-BCC4-3E07CF4E90D6}"/>
    <cellStyle name="Normal 3 4 2 5 2" xfId="45676" xr:uid="{8CD359B0-4140-477F-ABEA-2789C05AA8C0}"/>
    <cellStyle name="Normal 3 4 2 5 3" xfId="41571" xr:uid="{A16B6A2D-7C78-4C77-88E8-CF8AC65E1902}"/>
    <cellStyle name="Normal 3 4 2 6" xfId="35411" xr:uid="{818CCCDF-048A-437F-AFC6-6A60344ECBD7}"/>
    <cellStyle name="Normal 3 4 2 6 2" xfId="43623" xr:uid="{479F6209-7E69-462F-9116-715B88B3532F}"/>
    <cellStyle name="Normal 3 4 2 6 3" xfId="39518" xr:uid="{EDDFAE69-00CB-44C6-A3C1-1B5096757CD4}"/>
    <cellStyle name="Normal 3 4 2 7" xfId="42597" xr:uid="{06009BF8-B271-435A-81AA-7B9B1ECFD809}"/>
    <cellStyle name="Normal 3 4 2 8" xfId="38492" xr:uid="{A30281CA-97AE-4C00-95C1-E731E427396C}"/>
    <cellStyle name="Normal 3 4 3" xfId="34422" xr:uid="{9333170B-A267-4FE2-9191-6022E7D3236F}"/>
    <cellStyle name="Normal 3 4 3 2" xfId="34665" xr:uid="{5BF49ABC-945D-4DFB-AFBF-7A4A18559C4F}"/>
    <cellStyle name="Normal 3 4 3 2 2" xfId="35148" xr:uid="{A989EEBE-7D93-4647-BE1D-4A010394FFE3}"/>
    <cellStyle name="Normal 3 4 3 2 2 2" xfId="37202" xr:uid="{2A2CB08A-3424-4480-B563-670699CD7E7F}"/>
    <cellStyle name="Normal 3 4 3 2 2 2 2" xfId="45414" xr:uid="{6DE5CD78-1228-4CBA-A658-91F9A817082E}"/>
    <cellStyle name="Normal 3 4 3 2 2 2 3" xfId="41309" xr:uid="{FBC37F7C-5C15-4954-888A-39727116ABCD}"/>
    <cellStyle name="Normal 3 4 3 2 2 3" xfId="38228" xr:uid="{0A9E5862-85C4-42A3-9C34-D857438A52BF}"/>
    <cellStyle name="Normal 3 4 3 2 2 3 2" xfId="46440" xr:uid="{BAD7683C-1638-4AD9-9379-CE6951499A79}"/>
    <cellStyle name="Normal 3 4 3 2 2 3 3" xfId="42335" xr:uid="{FC052A95-2104-41E7-9BE1-45D17DD76119}"/>
    <cellStyle name="Normal 3 4 3 2 2 4" xfId="36175" xr:uid="{E28375E2-3989-4CDE-A2EF-F00BE9911F0F}"/>
    <cellStyle name="Normal 3 4 3 2 2 4 2" xfId="44387" xr:uid="{58F5081B-A85E-47C0-8E46-578444DF97E8}"/>
    <cellStyle name="Normal 3 4 3 2 2 4 3" xfId="40282" xr:uid="{AFE364C0-B3EC-4DCB-BDCA-E589DFFE3D44}"/>
    <cellStyle name="Normal 3 4 3 2 2 5" xfId="43361" xr:uid="{8C9DE86B-2E37-47C6-8918-5E1D5BEFBCE4}"/>
    <cellStyle name="Normal 3 4 3 2 2 6" xfId="39256" xr:uid="{93E7E6AA-4070-4540-9539-FA6EF5CDA922}"/>
    <cellStyle name="Normal 3 4 3 2 3" xfId="36721" xr:uid="{4BB0A04B-A6FC-4518-BCAD-3500B2D3E30C}"/>
    <cellStyle name="Normal 3 4 3 2 3 2" xfId="44933" xr:uid="{DEC53AAB-D15B-41C8-9447-AF54574F19F9}"/>
    <cellStyle name="Normal 3 4 3 2 3 3" xfId="40828" xr:uid="{CE049BE0-9D5A-455F-8D5C-5575EB732F7F}"/>
    <cellStyle name="Normal 3 4 3 2 4" xfId="37747" xr:uid="{DF9A5999-5913-4B9E-810B-EBF871D5DFE2}"/>
    <cellStyle name="Normal 3 4 3 2 4 2" xfId="45959" xr:uid="{52835BCF-A017-432A-BE25-71C26508A5FE}"/>
    <cellStyle name="Normal 3 4 3 2 4 3" xfId="41854" xr:uid="{BB97FAC6-03F8-4C92-A0FC-60680FB54BBB}"/>
    <cellStyle name="Normal 3 4 3 2 5" xfId="35694" xr:uid="{F112617D-60DE-477A-9FA7-E7CEC1817E0F}"/>
    <cellStyle name="Normal 3 4 3 2 5 2" xfId="43906" xr:uid="{8FA17EC7-E1F2-44A7-BB90-D8FFF5D00A76}"/>
    <cellStyle name="Normal 3 4 3 2 5 3" xfId="39801" xr:uid="{7D2E2092-1599-429E-BF8E-46099F47D185}"/>
    <cellStyle name="Normal 3 4 3 2 6" xfId="42880" xr:uid="{963F945D-26F4-483F-BB5C-F9F19C6D4ED2}"/>
    <cellStyle name="Normal 3 4 3 2 7" xfId="38775" xr:uid="{A9EBCAA8-550C-4395-8165-C71417BAE1E1}"/>
    <cellStyle name="Normal 3 4 3 3" xfId="34906" xr:uid="{97E40BF8-B763-433F-BCA2-C6853D5542B2}"/>
    <cellStyle name="Normal 3 4 3 3 2" xfId="36960" xr:uid="{C211DF14-93AD-410D-9D37-BF5B2C36595C}"/>
    <cellStyle name="Normal 3 4 3 3 2 2" xfId="45172" xr:uid="{2780114B-FB04-4D47-8BFD-989D4DA0D656}"/>
    <cellStyle name="Normal 3 4 3 3 2 3" xfId="41067" xr:uid="{61B5542C-EA50-4D50-87C1-77CB6D8C1F16}"/>
    <cellStyle name="Normal 3 4 3 3 3" xfId="37986" xr:uid="{754F8530-C9C9-407D-A50B-284AEE9C8242}"/>
    <cellStyle name="Normal 3 4 3 3 3 2" xfId="46198" xr:uid="{4E14CD49-A2F1-4CBE-8AC6-054711CBA16A}"/>
    <cellStyle name="Normal 3 4 3 3 3 3" xfId="42093" xr:uid="{6496CA3E-CD4A-48EA-91A7-C909E91EAD59}"/>
    <cellStyle name="Normal 3 4 3 3 4" xfId="35933" xr:uid="{C0C5EB0A-F7D8-41DC-99FF-952B9902211B}"/>
    <cellStyle name="Normal 3 4 3 3 4 2" xfId="44145" xr:uid="{66215177-7E8E-471E-86F8-199740354FD1}"/>
    <cellStyle name="Normal 3 4 3 3 4 3" xfId="40040" xr:uid="{E7BCE111-8952-4884-8105-AE5FF04A7712}"/>
    <cellStyle name="Normal 3 4 3 3 5" xfId="43119" xr:uid="{0FA995E8-6435-46CC-BBAB-045F45FA5540}"/>
    <cellStyle name="Normal 3 4 3 3 6" xfId="39014" xr:uid="{AF2E98CA-CED6-43C7-897C-B86C5826C575}"/>
    <cellStyle name="Normal 3 4 3 4" xfId="36479" xr:uid="{F13F6D05-07F7-4E3D-B599-D429EB51E1D8}"/>
    <cellStyle name="Normal 3 4 3 4 2" xfId="44691" xr:uid="{75575F0A-7D26-4B6A-A3DF-AF543AC9D47D}"/>
    <cellStyle name="Normal 3 4 3 4 3" xfId="40586" xr:uid="{C3BD716D-EACE-4572-9A3C-142587930354}"/>
    <cellStyle name="Normal 3 4 3 5" xfId="37505" xr:uid="{8F099E42-22ED-4B82-A571-4EAB76E1ECFA}"/>
    <cellStyle name="Normal 3 4 3 5 2" xfId="45717" xr:uid="{69BFE42C-4506-40A4-A157-87FE671FA53C}"/>
    <cellStyle name="Normal 3 4 3 5 3" xfId="41612" xr:uid="{2C074647-C6DD-4F26-9E85-7313110698EA}"/>
    <cellStyle name="Normal 3 4 3 6" xfId="35452" xr:uid="{B843BA97-FF65-4B71-8104-FE3BE63D00E6}"/>
    <cellStyle name="Normal 3 4 3 6 2" xfId="43664" xr:uid="{F8594103-55AB-4844-8E7A-F462A08531A2}"/>
    <cellStyle name="Normal 3 4 3 6 3" xfId="39559" xr:uid="{D72EE97C-E349-40B4-B5E0-861A2D8285D3}"/>
    <cellStyle name="Normal 3 4 3 7" xfId="42638" xr:uid="{B53461E0-4604-4048-A5DA-CAA4A1E594C5}"/>
    <cellStyle name="Normal 3 4 3 8" xfId="38533" xr:uid="{E83DD992-31F4-431C-9D29-1AF67502649A}"/>
    <cellStyle name="Normal 3 4 4" xfId="34583" xr:uid="{51F55E4B-02CB-47E4-A70F-35617D19E8C4}"/>
    <cellStyle name="Normal 3 4 4 2" xfId="35066" xr:uid="{FFDF763E-C571-4DBF-B5B2-0403699BF6FB}"/>
    <cellStyle name="Normal 3 4 4 2 2" xfId="37120" xr:uid="{812ADB19-E104-4C4C-96E4-63889FC9A1EB}"/>
    <cellStyle name="Normal 3 4 4 2 2 2" xfId="45332" xr:uid="{21EEE390-BC3D-480F-91B3-6B59A87E041A}"/>
    <cellStyle name="Normal 3 4 4 2 2 3" xfId="41227" xr:uid="{C370D177-3C7C-4E17-8F16-6A3ECF7019C3}"/>
    <cellStyle name="Normal 3 4 4 2 3" xfId="38146" xr:uid="{88E0ECAB-0EDE-48B6-9553-AED0F1CB6774}"/>
    <cellStyle name="Normal 3 4 4 2 3 2" xfId="46358" xr:uid="{55AA3397-92D7-4416-BA7B-4956FFF14E51}"/>
    <cellStyle name="Normal 3 4 4 2 3 3" xfId="42253" xr:uid="{9C22CB8C-C4D4-4082-8426-B0AE7FB00F1E}"/>
    <cellStyle name="Normal 3 4 4 2 4" xfId="36093" xr:uid="{3890DAF2-6F75-4838-BB2B-E50CB6C4E72C}"/>
    <cellStyle name="Normal 3 4 4 2 4 2" xfId="44305" xr:uid="{284D1943-5600-4B56-85BE-75DDA4368AAB}"/>
    <cellStyle name="Normal 3 4 4 2 4 3" xfId="40200" xr:uid="{26F653C0-1D52-4597-B828-F7BE2DEAF514}"/>
    <cellStyle name="Normal 3 4 4 2 5" xfId="43279" xr:uid="{926BE092-08C9-46D7-9D64-37512908DE79}"/>
    <cellStyle name="Normal 3 4 4 2 6" xfId="39174" xr:uid="{E2868C42-8503-4042-81A1-5C4C87861824}"/>
    <cellStyle name="Normal 3 4 4 3" xfId="36639" xr:uid="{B43711BD-F5AA-49B7-9884-6ACB20BFDCC9}"/>
    <cellStyle name="Normal 3 4 4 3 2" xfId="44851" xr:uid="{2843E998-5264-402D-92B8-57D0C6DD9E15}"/>
    <cellStyle name="Normal 3 4 4 3 3" xfId="40746" xr:uid="{B33A832B-250D-457F-AB81-48B8D63C8BB9}"/>
    <cellStyle name="Normal 3 4 4 4" xfId="37665" xr:uid="{5689DA91-7618-472B-A783-B14A5C6F2525}"/>
    <cellStyle name="Normal 3 4 4 4 2" xfId="45877" xr:uid="{7A6C8618-421D-4A5C-A4BF-94F7D589EF3E}"/>
    <cellStyle name="Normal 3 4 4 4 3" xfId="41772" xr:uid="{5EAF28E8-3AD5-44FB-A467-848D5E1F4EC9}"/>
    <cellStyle name="Normal 3 4 4 5" xfId="35612" xr:uid="{6BB51806-28EB-451C-AD5F-C402D9775823}"/>
    <cellStyle name="Normal 3 4 4 5 2" xfId="43824" xr:uid="{DB202376-0E07-4BBC-AFCA-755B53AF2B62}"/>
    <cellStyle name="Normal 3 4 4 5 3" xfId="39719" xr:uid="{FB752924-847C-4830-A4C4-B5E1B6183F8E}"/>
    <cellStyle name="Normal 3 4 4 6" xfId="42798" xr:uid="{A6D921D2-01AE-450A-A853-5764F3BB8CE0}"/>
    <cellStyle name="Normal 3 4 4 7" xfId="38693" xr:uid="{67AFBE6B-6EA2-42DF-88AE-0FF812053E0F}"/>
    <cellStyle name="Normal 3 4 5" xfId="34824" xr:uid="{B972275F-45EF-4BC1-B429-AF597CE28452}"/>
    <cellStyle name="Normal 3 4 5 2" xfId="36878" xr:uid="{C8349CDD-FF44-4878-8168-69344E65C2C7}"/>
    <cellStyle name="Normal 3 4 5 2 2" xfId="45090" xr:uid="{30C77A58-74B4-4801-B274-7A2B984DD21E}"/>
    <cellStyle name="Normal 3 4 5 2 3" xfId="40985" xr:uid="{0F8DBD2C-2F02-49C5-B644-F1D9C54644C2}"/>
    <cellStyle name="Normal 3 4 5 3" xfId="37904" xr:uid="{590A76D4-BD56-49B6-9964-18B566B35889}"/>
    <cellStyle name="Normal 3 4 5 3 2" xfId="46116" xr:uid="{931DFC9D-980B-47BA-B431-BC833316BEA4}"/>
    <cellStyle name="Normal 3 4 5 3 3" xfId="42011" xr:uid="{CE1B79DA-7578-460C-9E2D-76B0EA2DC31B}"/>
    <cellStyle name="Normal 3 4 5 4" xfId="35851" xr:uid="{831FE55E-E429-488B-9AE0-353847F33BDD}"/>
    <cellStyle name="Normal 3 4 5 4 2" xfId="44063" xr:uid="{5D65B594-3745-4352-85DB-17C069D8E0C3}"/>
    <cellStyle name="Normal 3 4 5 4 3" xfId="39958" xr:uid="{2D4C70AF-1C7B-4EAA-96D6-D48B218FE47F}"/>
    <cellStyle name="Normal 3 4 5 5" xfId="43037" xr:uid="{A3126374-2A59-45AA-8DBE-B9DE98ACED4A}"/>
    <cellStyle name="Normal 3 4 5 6" xfId="38932" xr:uid="{116ED529-7A0C-446F-9ECB-283084D3CCCE}"/>
    <cellStyle name="Normal 3 4 6" xfId="36397" xr:uid="{3E1F3A58-E5D3-4FF2-9A33-FB2950E1A9DF}"/>
    <cellStyle name="Normal 3 4 6 2" xfId="44609" xr:uid="{68D018BF-B782-4484-B4C9-94CBE7EF3BE1}"/>
    <cellStyle name="Normal 3 4 6 3" xfId="40504" xr:uid="{DBC14956-BFB0-4290-B59D-193576F404C8}"/>
    <cellStyle name="Normal 3 4 7" xfId="37423" xr:uid="{54769B7C-6A38-4A3C-89DD-32032A8DB23A}"/>
    <cellStyle name="Normal 3 4 7 2" xfId="45635" xr:uid="{DA88366A-EA7B-4F87-B837-8985EE92FF14}"/>
    <cellStyle name="Normal 3 4 7 3" xfId="41530" xr:uid="{2B56A285-F2DC-482E-90DB-66CB70DCEA70}"/>
    <cellStyle name="Normal 3 4 8" xfId="35370" xr:uid="{5FDAFA6B-488C-4245-A2EF-35BAEEFCBE2D}"/>
    <cellStyle name="Normal 3 4 8 2" xfId="43582" xr:uid="{0BE569E8-3050-404E-9C85-BA2051C250B6}"/>
    <cellStyle name="Normal 3 4 8 3" xfId="39477" xr:uid="{E172B25C-95CD-4389-8881-79212C3C5017}"/>
    <cellStyle name="Normal 3 4 9" xfId="42556" xr:uid="{BEBDCE6A-ACD9-46F9-BB3B-FA21300848AE}"/>
    <cellStyle name="Normal 3 5" xfId="34108" xr:uid="{D5E91E59-FC9D-4D0F-AED1-23459C38BD0F}"/>
    <cellStyle name="Normal 4" xfId="34115" xr:uid="{2CA53ED6-6024-4868-9575-83643D344C0B}"/>
    <cellStyle name="Normal 4 2" xfId="34116" xr:uid="{8295B9DB-21F7-4F87-8C70-2DFEF075C7B1}"/>
    <cellStyle name="Normal 4 3" xfId="34117" xr:uid="{11D2DCFF-1A5E-40C3-A69C-C6706E00C7F8}"/>
    <cellStyle name="Normal 5" xfId="34118" xr:uid="{2C4A8BF6-A164-45F3-8FDA-1DD3CFF0FB50}"/>
    <cellStyle name="Normal 5 2" xfId="34119" xr:uid="{2BF52356-E20E-44F6-B1E9-05C3B667BD41}"/>
    <cellStyle name="Normal 5 2 2" xfId="35162" xr:uid="{15A5164A-73A3-4A85-B997-D4CCE15FA6F4}"/>
    <cellStyle name="Normal 5 2 2 2" xfId="37215" xr:uid="{B178DEDA-DD01-4DD3-9CCA-7EBCB3A4966F}"/>
    <cellStyle name="Normal 5 2 2 2 2" xfId="45427" xr:uid="{7BC932EF-475D-4B63-8C02-55C2D642A3BC}"/>
    <cellStyle name="Normal 5 2 2 2 3" xfId="41322" xr:uid="{C2644103-4A4D-4C98-BB35-A02A96AEAE8F}"/>
    <cellStyle name="Normal 5 2 2 3" xfId="38241" xr:uid="{1D4467AF-58B9-468E-AFC8-2B89391BC209}"/>
    <cellStyle name="Normal 5 2 2 3 2" xfId="46453" xr:uid="{F2842775-A536-4CDD-B7AE-0DA47740DA59}"/>
    <cellStyle name="Normal 5 2 2 3 3" xfId="42348" xr:uid="{FC2B3E76-4F6A-4588-8B86-C0FF37AA974C}"/>
    <cellStyle name="Normal 5 2 2 4" xfId="36188" xr:uid="{9CB9000F-BE69-410B-8563-98A6FD467A15}"/>
    <cellStyle name="Normal 5 2 2 4 2" xfId="44400" xr:uid="{86EA6287-A6BC-4B22-B32E-4714D61ACB65}"/>
    <cellStyle name="Normal 5 2 2 4 3" xfId="40295" xr:uid="{81F2FF05-2CA9-4CE1-BC01-C5B23EF90725}"/>
    <cellStyle name="Normal 5 2 2 5" xfId="43374" xr:uid="{6AEBBD8F-0B04-4C8B-94CA-317F9C8A6BF6}"/>
    <cellStyle name="Normal 5 2 2 6" xfId="39269" xr:uid="{A8DE9893-466C-435E-8A30-D069525A87BE}"/>
    <cellStyle name="Normal 5 3" xfId="34120" xr:uid="{8AD4236E-D4A5-4304-BC9A-D8A2DA34B4F2}"/>
    <cellStyle name="Normal 5 4" xfId="34121" xr:uid="{3A4C6A8E-3EC1-4ED1-861A-7B8F0AA0E027}"/>
    <cellStyle name="Normal 5 4 10" xfId="36194" xr:uid="{8C8AB7D9-6897-48A6-A5D1-AC59056DE320}"/>
    <cellStyle name="Normal 5 4 10 2" xfId="44406" xr:uid="{798E9594-D497-4050-80A1-99DA2C28A196}"/>
    <cellStyle name="Normal 5 4 10 3" xfId="40301" xr:uid="{BA007227-A019-405D-B437-AC495BD8B1D4}"/>
    <cellStyle name="Normal 5 4 11" xfId="37220" xr:uid="{42EDA316-CB37-4BEB-9ADB-110664AF8E31}"/>
    <cellStyle name="Normal 5 4 11 2" xfId="45432" xr:uid="{48A20D1C-2F82-456E-953C-06A3E2314F1D}"/>
    <cellStyle name="Normal 5 4 11 3" xfId="41327" xr:uid="{FE444145-0801-4BFB-801D-1217575E8ABB}"/>
    <cellStyle name="Normal 5 4 12" xfId="35167" xr:uid="{0860A3E1-32A3-4475-A9D6-93D088013A07}"/>
    <cellStyle name="Normal 5 4 12 2" xfId="43379" xr:uid="{50CC8757-CE05-4BC4-8BA0-1CCF43B87CC7}"/>
    <cellStyle name="Normal 5 4 12 3" xfId="39274" xr:uid="{F1805316-7034-4275-990E-B28FD8A9A631}"/>
    <cellStyle name="Normal 5 4 13" xfId="42353" xr:uid="{132B5502-5335-4202-8D14-B28709754C72}"/>
    <cellStyle name="Normal 5 4 14" xfId="38248" xr:uid="{0A4DB930-40FD-4736-A9ED-30A9ADAD9ED4}"/>
    <cellStyle name="Normal 5 4 2" xfId="34169" xr:uid="{68212AAE-8ACD-4325-A028-83CC3572CDEC}"/>
    <cellStyle name="Normal 5 4 2 10" xfId="38283" xr:uid="{77D6E63A-413B-4E23-BA6F-830DB12CE42D}"/>
    <cellStyle name="Normal 5 4 2 2" xfId="34285" xr:uid="{889CC41E-78C5-43A8-B23A-D8FE524D9060}"/>
    <cellStyle name="Normal 5 4 2 2 2" xfId="34530" xr:uid="{50513739-9662-4ECB-B2AE-9455757BA199}"/>
    <cellStyle name="Normal 5 4 2 2 2 2" xfId="35013" xr:uid="{8EB4E1D6-D94B-4873-8502-2CBACA0135A5}"/>
    <cellStyle name="Normal 5 4 2 2 2 2 2" xfId="37067" xr:uid="{AB8B7496-75BD-4D0D-ACD1-1DBE00BD9A8E}"/>
    <cellStyle name="Normal 5 4 2 2 2 2 2 2" xfId="45279" xr:uid="{59EFB164-9FF5-405C-911E-4FCE558A0F21}"/>
    <cellStyle name="Normal 5 4 2 2 2 2 2 3" xfId="41174" xr:uid="{A9C01BAF-4DA0-4610-BF6A-3D98ADA0641F}"/>
    <cellStyle name="Normal 5 4 2 2 2 2 3" xfId="38093" xr:uid="{3D9EA7FF-84BA-4E05-A9F0-11EDDCC3CEE5}"/>
    <cellStyle name="Normal 5 4 2 2 2 2 3 2" xfId="46305" xr:uid="{B9200015-59F6-460F-9661-74165A07E085}"/>
    <cellStyle name="Normal 5 4 2 2 2 2 3 3" xfId="42200" xr:uid="{968398CC-AA8F-4E3B-8F14-DC12216D24E2}"/>
    <cellStyle name="Normal 5 4 2 2 2 2 4" xfId="36040" xr:uid="{E007E3A3-101D-4FD7-8A7F-1950730D3A9A}"/>
    <cellStyle name="Normal 5 4 2 2 2 2 4 2" xfId="44252" xr:uid="{AC8E1A4C-674A-4AA8-B5C5-3B3CCA47A4E8}"/>
    <cellStyle name="Normal 5 4 2 2 2 2 4 3" xfId="40147" xr:uid="{EE34256C-A288-4C01-8F6F-5DAD635EDD76}"/>
    <cellStyle name="Normal 5 4 2 2 2 2 5" xfId="43226" xr:uid="{05A2DD9F-AFDB-403D-8DBE-98221DEE81FC}"/>
    <cellStyle name="Normal 5 4 2 2 2 2 6" xfId="39121" xr:uid="{02D5B3D9-4665-49FE-8F13-445BF0CCDA60}"/>
    <cellStyle name="Normal 5 4 2 2 2 3" xfId="36586" xr:uid="{CD121D07-9998-4EBB-8C83-A320AB1E78CF}"/>
    <cellStyle name="Normal 5 4 2 2 2 3 2" xfId="44798" xr:uid="{9BAF4A4C-3027-4950-B41B-83B2039898B6}"/>
    <cellStyle name="Normal 5 4 2 2 2 3 3" xfId="40693" xr:uid="{4017EE9D-D788-42D8-8A34-E5E12890797C}"/>
    <cellStyle name="Normal 5 4 2 2 2 4" xfId="37612" xr:uid="{39A6CB22-1B80-4A01-9673-FAA8AA0949B6}"/>
    <cellStyle name="Normal 5 4 2 2 2 4 2" xfId="45824" xr:uid="{6E9A6E37-4466-453B-B7FC-BE161AD4158A}"/>
    <cellStyle name="Normal 5 4 2 2 2 4 3" xfId="41719" xr:uid="{CE41D498-8249-4AA5-AAAE-013025BCF3EC}"/>
    <cellStyle name="Normal 5 4 2 2 2 5" xfId="35559" xr:uid="{2186A863-763A-4EBE-A737-7EA489F14B62}"/>
    <cellStyle name="Normal 5 4 2 2 2 5 2" xfId="43771" xr:uid="{DC71DF04-23E9-42E6-80FA-6EE96A1AFB97}"/>
    <cellStyle name="Normal 5 4 2 2 2 5 3" xfId="39666" xr:uid="{E939B1C7-B452-4F47-B9F4-2B9EB01D953C}"/>
    <cellStyle name="Normal 5 4 2 2 2 6" xfId="42745" xr:uid="{359E896E-55A6-427E-ACF3-D108C297F9FA}"/>
    <cellStyle name="Normal 5 4 2 2 2 7" xfId="38640" xr:uid="{9D5886E9-9BA4-4D60-A9D5-ACC21AC80984}"/>
    <cellStyle name="Normal 5 4 2 2 3" xfId="34771" xr:uid="{864581B0-69B6-449C-A68E-A4C5696D1C85}"/>
    <cellStyle name="Normal 5 4 2 2 3 2" xfId="36825" xr:uid="{0B865965-5EDE-45DF-A01C-7C9456F37EDA}"/>
    <cellStyle name="Normal 5 4 2 2 3 2 2" xfId="45037" xr:uid="{6B1F5FA4-3684-4F7F-B3DE-7601D9CF659C}"/>
    <cellStyle name="Normal 5 4 2 2 3 2 3" xfId="40932" xr:uid="{BED780E2-E7A6-4919-A0FA-EE72D70F3539}"/>
    <cellStyle name="Normal 5 4 2 2 3 3" xfId="37851" xr:uid="{1CD7B8DF-B230-4F9F-9876-15E575FEF7DE}"/>
    <cellStyle name="Normal 5 4 2 2 3 3 2" xfId="46063" xr:uid="{A8F0AFF6-8AA6-49DC-A3D7-CFB82721F8CF}"/>
    <cellStyle name="Normal 5 4 2 2 3 3 3" xfId="41958" xr:uid="{129FCCD6-6554-4A38-B0AE-2E6C070441B1}"/>
    <cellStyle name="Normal 5 4 2 2 3 4" xfId="35798" xr:uid="{E5D84056-D546-40C7-88FA-B23585AC9427}"/>
    <cellStyle name="Normal 5 4 2 2 3 4 2" xfId="44010" xr:uid="{207CDB58-4A3D-42BD-BD38-9ACD0EC04C72}"/>
    <cellStyle name="Normal 5 4 2 2 3 4 3" xfId="39905" xr:uid="{163A352D-9D84-4F65-8B6B-5004AFACD0B8}"/>
    <cellStyle name="Normal 5 4 2 2 3 5" xfId="42984" xr:uid="{BEBABFC5-428C-4A13-9ED7-6D0C75B58462}"/>
    <cellStyle name="Normal 5 4 2 2 3 6" xfId="38879" xr:uid="{E37FBE46-EA3E-4CED-AF4F-E0B374748DDC}"/>
    <cellStyle name="Normal 5 4 2 2 4" xfId="36344" xr:uid="{EDCDE32F-6C32-4867-8EDA-2A1BF96E2A7B}"/>
    <cellStyle name="Normal 5 4 2 2 4 2" xfId="44556" xr:uid="{9CF2C42F-4004-4DC3-9A18-A752268041FB}"/>
    <cellStyle name="Normal 5 4 2 2 4 3" xfId="40451" xr:uid="{07BF13B3-4122-4AA9-92FD-2B407930EDAB}"/>
    <cellStyle name="Normal 5 4 2 2 5" xfId="37370" xr:uid="{1FF82D28-0862-42B6-862B-BE15159DCF2B}"/>
    <cellStyle name="Normal 5 4 2 2 5 2" xfId="45582" xr:uid="{1DA0A408-31CB-4EBA-9927-1E0796156E02}"/>
    <cellStyle name="Normal 5 4 2 2 5 3" xfId="41477" xr:uid="{D3578C5F-BFF8-4CC6-92AB-AAAE94A6D3F6}"/>
    <cellStyle name="Normal 5 4 2 2 6" xfId="35317" xr:uid="{F2AED5EC-6F86-4CDC-88EF-69E1AE06E9C6}"/>
    <cellStyle name="Normal 5 4 2 2 6 2" xfId="43529" xr:uid="{DB2633D4-AB48-4F6A-9AFB-D25BF492AED9}"/>
    <cellStyle name="Normal 5 4 2 2 6 3" xfId="39424" xr:uid="{B7B6F430-E316-4DE9-88DF-7021F1982E30}"/>
    <cellStyle name="Normal 5 4 2 2 7" xfId="42503" xr:uid="{2C2B4441-8093-4A03-8E69-32D55CF27C55}"/>
    <cellStyle name="Normal 5 4 2 2 8" xfId="38398" xr:uid="{EBCB1AC5-E0B4-43C7-9192-E27A7F98B8FE}"/>
    <cellStyle name="Normal 5 4 2 3" xfId="34473" xr:uid="{BD02BF65-5A67-40D6-8640-F826B4AAF11B}"/>
    <cellStyle name="Normal 5 4 2 3 2" xfId="34956" xr:uid="{D69670E7-A557-4A9E-B210-B62407D97AF0}"/>
    <cellStyle name="Normal 5 4 2 3 2 2" xfId="37010" xr:uid="{5DEAE0D7-4833-4FD8-AB0E-693BB88FD750}"/>
    <cellStyle name="Normal 5 4 2 3 2 2 2" xfId="45222" xr:uid="{4ADFA1D0-5A49-42BE-9FA6-357E732A3350}"/>
    <cellStyle name="Normal 5 4 2 3 2 2 3" xfId="41117" xr:uid="{2EE56B34-84DB-4B5E-86A5-6FFF0086A467}"/>
    <cellStyle name="Normal 5 4 2 3 2 3" xfId="38036" xr:uid="{5F8C2870-9A18-4351-ADF6-2211847BE384}"/>
    <cellStyle name="Normal 5 4 2 3 2 3 2" xfId="46248" xr:uid="{B017B696-58A0-4C89-99C3-9238BF9BEB59}"/>
    <cellStyle name="Normal 5 4 2 3 2 3 3" xfId="42143" xr:uid="{329C65BF-25C5-410C-98D4-0F6F796E97E4}"/>
    <cellStyle name="Normal 5 4 2 3 2 4" xfId="35983" xr:uid="{4AE1BA7C-66BE-43E9-9E5C-B336D6A060B1}"/>
    <cellStyle name="Normal 5 4 2 3 2 4 2" xfId="44195" xr:uid="{5B7791C0-BFC7-4675-A1C9-2E4500833581}"/>
    <cellStyle name="Normal 5 4 2 3 2 4 3" xfId="40090" xr:uid="{56D53743-0931-4906-A060-76C8F51EAD47}"/>
    <cellStyle name="Normal 5 4 2 3 2 5" xfId="43169" xr:uid="{41B058C0-76B4-47E4-BEA7-EE813C59AC6F}"/>
    <cellStyle name="Normal 5 4 2 3 2 6" xfId="39064" xr:uid="{CA59703E-5355-4FDB-97A8-02935A75B81C}"/>
    <cellStyle name="Normal 5 4 2 3 3" xfId="36529" xr:uid="{3F9DB3A2-21CE-46FF-BF9B-F6761C625C7E}"/>
    <cellStyle name="Normal 5 4 2 3 3 2" xfId="44741" xr:uid="{B27261C6-8E41-458F-90D1-7AC942963062}"/>
    <cellStyle name="Normal 5 4 2 3 3 3" xfId="40636" xr:uid="{35B2F068-65A9-4A15-99A7-01A51AAF61C7}"/>
    <cellStyle name="Normal 5 4 2 3 4" xfId="37555" xr:uid="{8207ABDC-594A-4B55-A68F-9135616CC699}"/>
    <cellStyle name="Normal 5 4 2 3 4 2" xfId="45767" xr:uid="{646C1B2E-9013-4F99-A2FA-96F669E58D3E}"/>
    <cellStyle name="Normal 5 4 2 3 4 3" xfId="41662" xr:uid="{E92E3420-DD22-4C33-91FF-A42F25952F6C}"/>
    <cellStyle name="Normal 5 4 2 3 5" xfId="35502" xr:uid="{01702653-2121-4179-945D-60F24E9C804F}"/>
    <cellStyle name="Normal 5 4 2 3 5 2" xfId="43714" xr:uid="{69306116-92BC-4BC6-BB2E-41B6CF7CBEEA}"/>
    <cellStyle name="Normal 5 4 2 3 5 3" xfId="39609" xr:uid="{AC01E90A-0F6E-4B72-8D1E-2EDC77C5BD30}"/>
    <cellStyle name="Normal 5 4 2 3 6" xfId="42688" xr:uid="{4A6DDD11-F331-40DA-8E21-24C9983B7F46}"/>
    <cellStyle name="Normal 5 4 2 3 7" xfId="38583" xr:uid="{66793D32-8F0E-46E2-84A6-39401EF52A2D}"/>
    <cellStyle name="Normal 5 4 2 4" xfId="34227" xr:uid="{260B00FC-2E4E-43DF-BBB6-72ACF2C4A2CA}"/>
    <cellStyle name="Normal 5 4 2 4 2" xfId="36286" xr:uid="{5F388F25-15FC-4F14-A043-1906AA4E4763}"/>
    <cellStyle name="Normal 5 4 2 4 2 2" xfId="44498" xr:uid="{AE4C5F67-8DC3-483C-BC94-ADDDC0F166C8}"/>
    <cellStyle name="Normal 5 4 2 4 2 3" xfId="40393" xr:uid="{FF6C5481-2BCC-4407-944B-04C9DFC470DB}"/>
    <cellStyle name="Normal 5 4 2 4 3" xfId="37312" xr:uid="{1B8785C5-7187-4ED6-B313-1093676165FD}"/>
    <cellStyle name="Normal 5 4 2 4 3 2" xfId="45524" xr:uid="{EF5F841B-455A-452E-837E-6D4C1371A72B}"/>
    <cellStyle name="Normal 5 4 2 4 3 3" xfId="41419" xr:uid="{5C971D7D-5D34-406D-9B50-3E6185E68BB1}"/>
    <cellStyle name="Normal 5 4 2 4 4" xfId="35259" xr:uid="{B82420FA-6565-4C15-B2ED-E8C3D2F1B216}"/>
    <cellStyle name="Normal 5 4 2 4 4 2" xfId="43471" xr:uid="{82C5117E-A6AF-4884-AD49-38CBEEE3F63B}"/>
    <cellStyle name="Normal 5 4 2 4 4 3" xfId="39366" xr:uid="{634EBDEF-CA90-4AA3-B1F0-2CF01937CC50}"/>
    <cellStyle name="Normal 5 4 2 4 5" xfId="42445" xr:uid="{AE553FED-8315-43BE-949F-732DA5E3B720}"/>
    <cellStyle name="Normal 5 4 2 4 6" xfId="38340" xr:uid="{CB1840B8-82AE-4AFF-9AF0-705699002DB7}"/>
    <cellStyle name="Normal 5 4 2 5" xfId="34713" xr:uid="{5DA5A487-BF81-4B61-958D-078120062516}"/>
    <cellStyle name="Normal 5 4 2 5 2" xfId="36767" xr:uid="{090CC78A-6D1F-428A-BC1F-8879568BFAE4}"/>
    <cellStyle name="Normal 5 4 2 5 2 2" xfId="44979" xr:uid="{2ABBCA9F-4ACC-4776-85C5-9284F1A2853B}"/>
    <cellStyle name="Normal 5 4 2 5 2 3" xfId="40874" xr:uid="{28DD13BD-88DD-4A63-99BE-FABDAAF93F72}"/>
    <cellStyle name="Normal 5 4 2 5 3" xfId="37793" xr:uid="{2003493F-AE32-4EB7-8B8B-C1BB78306E58}"/>
    <cellStyle name="Normal 5 4 2 5 3 2" xfId="46005" xr:uid="{14BB9181-0665-44CB-A369-DFA648E7C68D}"/>
    <cellStyle name="Normal 5 4 2 5 3 3" xfId="41900" xr:uid="{5D61FAB8-9FE8-4C3B-82FC-009E75C23176}"/>
    <cellStyle name="Normal 5 4 2 5 4" xfId="35740" xr:uid="{C168BF8D-8D3A-4183-AE6C-640C6DDDA963}"/>
    <cellStyle name="Normal 5 4 2 5 4 2" xfId="43952" xr:uid="{DE466225-DB3B-4BDB-B558-8D1AE4D44142}"/>
    <cellStyle name="Normal 5 4 2 5 4 3" xfId="39847" xr:uid="{049A64BD-379A-4BA3-97FF-6BCBC482C466}"/>
    <cellStyle name="Normal 5 4 2 5 5" xfId="42926" xr:uid="{F68848C9-48BA-413F-9F4C-1B085AABF295}"/>
    <cellStyle name="Normal 5 4 2 5 6" xfId="38821" xr:uid="{91F89A7B-8937-4520-9DAC-1E6857720B2F}"/>
    <cellStyle name="Normal 5 4 2 6" xfId="36229" xr:uid="{85786D6A-5EF1-4DF1-B1C7-7866AD2B1B36}"/>
    <cellStyle name="Normal 5 4 2 6 2" xfId="44441" xr:uid="{5482A293-7F7D-42D2-B462-94C4E450D4D8}"/>
    <cellStyle name="Normal 5 4 2 6 3" xfId="40336" xr:uid="{A3E7F813-5E2C-4081-83C1-C3B491805C58}"/>
    <cellStyle name="Normal 5 4 2 7" xfId="37255" xr:uid="{7BEEAE70-D274-4611-B425-232A712B0642}"/>
    <cellStyle name="Normal 5 4 2 7 2" xfId="45467" xr:uid="{89E236E8-B396-432A-9924-591028FAF2E9}"/>
    <cellStyle name="Normal 5 4 2 7 3" xfId="41362" xr:uid="{3304E55B-804A-4CE7-9BF8-EB684515AF25}"/>
    <cellStyle name="Normal 5 4 2 8" xfId="35202" xr:uid="{088E1CEB-B585-48DE-BD0B-57D5AFF633D7}"/>
    <cellStyle name="Normal 5 4 2 8 2" xfId="43414" xr:uid="{3152439F-D581-466C-81C7-E54C355A7F55}"/>
    <cellStyle name="Normal 5 4 2 8 3" xfId="39309" xr:uid="{9DCDB442-4F0D-4024-BCA1-52385A93365F}"/>
    <cellStyle name="Normal 5 4 2 9" xfId="42388" xr:uid="{07771782-087E-4F58-97C2-7294FF142B73}"/>
    <cellStyle name="Normal 5 4 3" xfId="34308" xr:uid="{C835D791-D650-45F3-9264-F12558326E7E}"/>
    <cellStyle name="Normal 5 4 3 2" xfId="34553" xr:uid="{A95F2CEF-A3AD-4F23-8F3F-5F904498043E}"/>
    <cellStyle name="Normal 5 4 3 2 2" xfId="35036" xr:uid="{B71A449F-2456-4A23-9A0F-58FD44166AD5}"/>
    <cellStyle name="Normal 5 4 3 2 2 2" xfId="37090" xr:uid="{3EF1AB56-B750-4DC8-B78D-91BBB5539203}"/>
    <cellStyle name="Normal 5 4 3 2 2 2 2" xfId="45302" xr:uid="{226BF8A1-C15D-49F9-BCBE-1A004AF6E940}"/>
    <cellStyle name="Normal 5 4 3 2 2 2 3" xfId="41197" xr:uid="{94AB7B01-F0A8-419C-9182-8CE34B0DA9F4}"/>
    <cellStyle name="Normal 5 4 3 2 2 3" xfId="38116" xr:uid="{F79936FB-49BE-42A9-80BF-243BB1570F27}"/>
    <cellStyle name="Normal 5 4 3 2 2 3 2" xfId="46328" xr:uid="{815B5F97-DF3C-4EC2-8387-C9E584FA9A4D}"/>
    <cellStyle name="Normal 5 4 3 2 2 3 3" xfId="42223" xr:uid="{925AEFD0-2BB9-49C2-B567-65B6669341CD}"/>
    <cellStyle name="Normal 5 4 3 2 2 4" xfId="36063" xr:uid="{A3D16515-3190-4133-860B-1E981555A83A}"/>
    <cellStyle name="Normal 5 4 3 2 2 4 2" xfId="44275" xr:uid="{046FC8E7-0ABA-44E0-B527-0EA17CB3FCDD}"/>
    <cellStyle name="Normal 5 4 3 2 2 4 3" xfId="40170" xr:uid="{74AEEDCB-0DF9-45ED-AFD2-6CE95FFBB4E3}"/>
    <cellStyle name="Normal 5 4 3 2 2 5" xfId="43249" xr:uid="{2C530D48-B913-4D96-918E-0E078CFE5427}"/>
    <cellStyle name="Normal 5 4 3 2 2 6" xfId="39144" xr:uid="{CA842B47-AC91-42CF-B8C3-03EA9B145E74}"/>
    <cellStyle name="Normal 5 4 3 2 3" xfId="36609" xr:uid="{366DAEBE-F26F-46AD-BDB0-26FD271614EF}"/>
    <cellStyle name="Normal 5 4 3 2 3 2" xfId="44821" xr:uid="{C220F769-A21A-49DC-9C5A-7C859452A1F9}"/>
    <cellStyle name="Normal 5 4 3 2 3 3" xfId="40716" xr:uid="{BF4CC72C-132B-41B1-B2E2-8D3E13039808}"/>
    <cellStyle name="Normal 5 4 3 2 4" xfId="37635" xr:uid="{44F4A815-E18A-44F6-91DB-9978353830B7}"/>
    <cellStyle name="Normal 5 4 3 2 4 2" xfId="45847" xr:uid="{7130DB55-C45B-4965-842C-DBE4D16EA612}"/>
    <cellStyle name="Normal 5 4 3 2 4 3" xfId="41742" xr:uid="{C85F21A2-53F9-4EC2-BB67-422E3C37BD8A}"/>
    <cellStyle name="Normal 5 4 3 2 5" xfId="35582" xr:uid="{35AB50C6-AC5C-4CBC-9A2D-5A1F34325362}"/>
    <cellStyle name="Normal 5 4 3 2 5 2" xfId="43794" xr:uid="{12308ED9-39AB-4A02-BCF7-02AA303EE714}"/>
    <cellStyle name="Normal 5 4 3 2 5 3" xfId="39689" xr:uid="{5D1F7619-05FC-42F8-A93C-5C45C9BE836C}"/>
    <cellStyle name="Normal 5 4 3 2 6" xfId="42768" xr:uid="{596D3631-8C76-4F80-929C-B388F3B56B48}"/>
    <cellStyle name="Normal 5 4 3 2 7" xfId="38663" xr:uid="{585DB85E-311C-4B52-BEA4-92716688AF25}"/>
    <cellStyle name="Normal 5 4 3 3" xfId="34794" xr:uid="{4FB29405-ECD3-4645-8080-672CBE7354B9}"/>
    <cellStyle name="Normal 5 4 3 3 2" xfId="36848" xr:uid="{5D813817-7C7A-4986-B1BA-8F744E35F11C}"/>
    <cellStyle name="Normal 5 4 3 3 2 2" xfId="45060" xr:uid="{CF79B90F-8F51-4736-830C-A6E4856A4041}"/>
    <cellStyle name="Normal 5 4 3 3 2 3" xfId="40955" xr:uid="{CB42F8C6-FD15-44B6-B826-683E5236994F}"/>
    <cellStyle name="Normal 5 4 3 3 3" xfId="37874" xr:uid="{792D09A7-AC14-4B21-80C2-C487B84D6C1C}"/>
    <cellStyle name="Normal 5 4 3 3 3 2" xfId="46086" xr:uid="{B5941773-4B06-4D09-9912-22859B9C8963}"/>
    <cellStyle name="Normal 5 4 3 3 3 3" xfId="41981" xr:uid="{22C9DB32-9506-40B7-9243-0298EC623201}"/>
    <cellStyle name="Normal 5 4 3 3 4" xfId="35821" xr:uid="{1BF3AA5E-672F-4968-810E-504847B45944}"/>
    <cellStyle name="Normal 5 4 3 3 4 2" xfId="44033" xr:uid="{437AD317-90D9-4779-86CF-4E6AAB19AA71}"/>
    <cellStyle name="Normal 5 4 3 3 4 3" xfId="39928" xr:uid="{8EEC2403-EED6-48DE-B317-E778CA18E7F8}"/>
    <cellStyle name="Normal 5 4 3 3 5" xfId="43007" xr:uid="{85C0C414-B3CF-4580-A773-53E1F5EE7D54}"/>
    <cellStyle name="Normal 5 4 3 3 6" xfId="38902" xr:uid="{075E6E7A-F7F7-4569-B52C-CE9CE43B048A}"/>
    <cellStyle name="Normal 5 4 3 4" xfId="36367" xr:uid="{B9B8BCAE-EF18-469C-A392-C2D45A2EA7B3}"/>
    <cellStyle name="Normal 5 4 3 4 2" xfId="44579" xr:uid="{88916F59-7278-40FC-890E-3016867C1610}"/>
    <cellStyle name="Normal 5 4 3 4 3" xfId="40474" xr:uid="{E6964B31-1B4F-49D9-904E-7804EDDA271D}"/>
    <cellStyle name="Normal 5 4 3 5" xfId="37393" xr:uid="{ADCE61A3-2859-4B2C-A04F-F766A05B5390}"/>
    <cellStyle name="Normal 5 4 3 5 2" xfId="45605" xr:uid="{88575B1A-CD3C-4D70-972D-04543807F82A}"/>
    <cellStyle name="Normal 5 4 3 5 3" xfId="41500" xr:uid="{1F46EDBB-228A-4982-BD1E-E1B97877ADC5}"/>
    <cellStyle name="Normal 5 4 3 6" xfId="35340" xr:uid="{8DC700CF-4033-4E8A-A038-EECD79DF837E}"/>
    <cellStyle name="Normal 5 4 3 6 2" xfId="43552" xr:uid="{0BF103D2-3315-408F-9D0E-1F26799623BD}"/>
    <cellStyle name="Normal 5 4 3 6 3" xfId="39447" xr:uid="{ADC13119-CAD2-4F85-A188-EB33F7F7E821}"/>
    <cellStyle name="Normal 5 4 3 7" xfId="42526" xr:uid="{F948A992-B380-4771-821F-8879058EA13B}"/>
    <cellStyle name="Normal 5 4 3 8" xfId="38421" xr:uid="{3361226F-C34C-4253-AD73-A930870C31D3}"/>
    <cellStyle name="Normal 5 4 4" xfId="34351" xr:uid="{A2414F18-FFC1-452B-94EA-3E70118D0BE8}"/>
    <cellStyle name="Normal 5 4 4 2" xfId="34594" xr:uid="{E64E638A-8588-4DE0-A2CF-74C7678D4900}"/>
    <cellStyle name="Normal 5 4 4 2 2" xfId="35077" xr:uid="{79357197-EFA2-4152-8952-6A1C1696E3C1}"/>
    <cellStyle name="Normal 5 4 4 2 2 2" xfId="37131" xr:uid="{8B3FA063-6C6F-4A02-9250-A039CEFD73F9}"/>
    <cellStyle name="Normal 5 4 4 2 2 2 2" xfId="45343" xr:uid="{8E388F32-C940-4F55-98E9-41D764968546}"/>
    <cellStyle name="Normal 5 4 4 2 2 2 3" xfId="41238" xr:uid="{2694DC31-A352-4056-8C65-44543223B66E}"/>
    <cellStyle name="Normal 5 4 4 2 2 3" xfId="38157" xr:uid="{987A2AC0-5A1A-4CA9-90FE-556B1136F9BA}"/>
    <cellStyle name="Normal 5 4 4 2 2 3 2" xfId="46369" xr:uid="{EA84D0AD-A0CA-4A21-8911-0C5521399BF4}"/>
    <cellStyle name="Normal 5 4 4 2 2 3 3" xfId="42264" xr:uid="{F5EDE193-08D8-4EA5-A7AD-BBF7219788CC}"/>
    <cellStyle name="Normal 5 4 4 2 2 4" xfId="36104" xr:uid="{BB1A0D08-6789-4747-91B9-A19AECB1573E}"/>
    <cellStyle name="Normal 5 4 4 2 2 4 2" xfId="44316" xr:uid="{FFC3E6E2-A19C-473A-8BF3-B32244340106}"/>
    <cellStyle name="Normal 5 4 4 2 2 4 3" xfId="40211" xr:uid="{0C53830D-75C3-4AF5-B1DE-081CA7974E39}"/>
    <cellStyle name="Normal 5 4 4 2 2 5" xfId="43290" xr:uid="{F1319E0D-EE6F-4C3F-80CC-33367CD01282}"/>
    <cellStyle name="Normal 5 4 4 2 2 6" xfId="39185" xr:uid="{8794DE5D-8578-4186-B521-B9CA137A5431}"/>
    <cellStyle name="Normal 5 4 4 2 3" xfId="36650" xr:uid="{126F2FF9-3546-406A-AFDE-C8B476A73E02}"/>
    <cellStyle name="Normal 5 4 4 2 3 2" xfId="44862" xr:uid="{69803809-5DA8-46F4-B05D-414574C975F2}"/>
    <cellStyle name="Normal 5 4 4 2 3 3" xfId="40757" xr:uid="{F7742424-B553-46F3-BAE8-534FB447428D}"/>
    <cellStyle name="Normal 5 4 4 2 4" xfId="37676" xr:uid="{82F7F5AD-1979-4985-B150-DAC00DD4AB55}"/>
    <cellStyle name="Normal 5 4 4 2 4 2" xfId="45888" xr:uid="{028E307D-9022-4445-8EE0-79F94C44558E}"/>
    <cellStyle name="Normal 5 4 4 2 4 3" xfId="41783" xr:uid="{06FF4C9A-6005-41D0-8FAC-34295684C6E9}"/>
    <cellStyle name="Normal 5 4 4 2 5" xfId="35623" xr:uid="{7488439F-F2CB-4873-AA20-23A6D3E9E03A}"/>
    <cellStyle name="Normal 5 4 4 2 5 2" xfId="43835" xr:uid="{AFDD7EED-16C1-421D-86A6-B5CA633BD4A0}"/>
    <cellStyle name="Normal 5 4 4 2 5 3" xfId="39730" xr:uid="{1ECCB23D-03DD-4733-813B-74335326D2DA}"/>
    <cellStyle name="Normal 5 4 4 2 6" xfId="42809" xr:uid="{6174B49A-3CF2-429F-B435-216C7A80738F}"/>
    <cellStyle name="Normal 5 4 4 2 7" xfId="38704" xr:uid="{ECAF433E-86BB-46AD-B33B-4AD56150952F}"/>
    <cellStyle name="Normal 5 4 4 3" xfId="34835" xr:uid="{2934DAA9-5F4B-4903-BE12-AAA6D2FE229D}"/>
    <cellStyle name="Normal 5 4 4 3 2" xfId="36889" xr:uid="{50421345-756C-4093-8080-1AB3541DB9AE}"/>
    <cellStyle name="Normal 5 4 4 3 2 2" xfId="45101" xr:uid="{CD56C804-4B84-4956-9DFD-5E505B726828}"/>
    <cellStyle name="Normal 5 4 4 3 2 3" xfId="40996" xr:uid="{8D682C66-3CF8-48F9-B5CC-28388681DFDE}"/>
    <cellStyle name="Normal 5 4 4 3 3" xfId="37915" xr:uid="{1A39A06F-B5F8-4516-90D7-27A67508C2DF}"/>
    <cellStyle name="Normal 5 4 4 3 3 2" xfId="46127" xr:uid="{5AFBE722-62C1-44C1-9ADD-E45A091D5D4B}"/>
    <cellStyle name="Normal 5 4 4 3 3 3" xfId="42022" xr:uid="{0B74BD53-2E6E-48B1-BB84-5764266D713B}"/>
    <cellStyle name="Normal 5 4 4 3 4" xfId="35862" xr:uid="{AF3EED1A-1E8A-48EE-B012-937EB392B602}"/>
    <cellStyle name="Normal 5 4 4 3 4 2" xfId="44074" xr:uid="{4D27B61D-462D-4797-9B62-9C3412CC329A}"/>
    <cellStyle name="Normal 5 4 4 3 4 3" xfId="39969" xr:uid="{BE9AC173-EC46-4081-BA65-3E2AC75B30ED}"/>
    <cellStyle name="Normal 5 4 4 3 5" xfId="43048" xr:uid="{C3782AB5-33B0-4166-89D1-DFBC64C640A0}"/>
    <cellStyle name="Normal 5 4 4 3 6" xfId="38943" xr:uid="{F96B78C2-946D-4229-BF6D-55C1C1955EB5}"/>
    <cellStyle name="Normal 5 4 4 4" xfId="36408" xr:uid="{A6A2C591-34C2-4BF4-A86C-454C7E12C4B5}"/>
    <cellStyle name="Normal 5 4 4 4 2" xfId="44620" xr:uid="{133281B5-A7FA-4077-B1C2-E529DF7EF3A0}"/>
    <cellStyle name="Normal 5 4 4 4 3" xfId="40515" xr:uid="{944A129E-2796-48EB-999E-A213A5ABA631}"/>
    <cellStyle name="Normal 5 4 4 5" xfId="37434" xr:uid="{41FB44BC-666D-4484-8FD8-6D300EA762F2}"/>
    <cellStyle name="Normal 5 4 4 5 2" xfId="45646" xr:uid="{428374CE-9BD0-41F6-9B3C-3993556801BB}"/>
    <cellStyle name="Normal 5 4 4 5 3" xfId="41541" xr:uid="{E0E649DF-9F58-4D6B-8FDA-75A216C9F156}"/>
    <cellStyle name="Normal 5 4 4 6" xfId="35381" xr:uid="{EFAF53AD-C1D7-45FF-AF74-B9655E9C0FBD}"/>
    <cellStyle name="Normal 5 4 4 6 2" xfId="43593" xr:uid="{7830693D-1777-43F6-B69E-C3295EA9B420}"/>
    <cellStyle name="Normal 5 4 4 6 3" xfId="39488" xr:uid="{04D4BC46-7E9D-40D8-A4CE-5B2FD81AE484}"/>
    <cellStyle name="Normal 5 4 4 7" xfId="42567" xr:uid="{B9444AD7-2B8E-47E0-84EE-3F996F7A1BB0}"/>
    <cellStyle name="Normal 5 4 4 8" xfId="38462" xr:uid="{D89A090C-F0F5-42F0-BC90-7B39A806EE35}"/>
    <cellStyle name="Normal 5 4 5" xfId="34392" xr:uid="{8344326C-1CA4-46D8-A036-FB42C12E1767}"/>
    <cellStyle name="Normal 5 4 5 2" xfId="34635" xr:uid="{A6A13FE1-B43C-46C7-9E24-06D5A6BF7BA0}"/>
    <cellStyle name="Normal 5 4 5 2 2" xfId="35118" xr:uid="{7805EA05-B7AE-4B7C-A349-E8EA233422FB}"/>
    <cellStyle name="Normal 5 4 5 2 2 2" xfId="37172" xr:uid="{A7F54C2B-FB68-4A07-91E7-E92B96497A8D}"/>
    <cellStyle name="Normal 5 4 5 2 2 2 2" xfId="45384" xr:uid="{25B99A17-3936-4853-9399-E586940C77E1}"/>
    <cellStyle name="Normal 5 4 5 2 2 2 3" xfId="41279" xr:uid="{111A2057-D879-4432-8F67-16B89310F617}"/>
    <cellStyle name="Normal 5 4 5 2 2 3" xfId="38198" xr:uid="{6A23007F-17AB-4B91-A821-645F37AA623E}"/>
    <cellStyle name="Normal 5 4 5 2 2 3 2" xfId="46410" xr:uid="{F39E95E6-915F-4219-B63E-AC1E06831124}"/>
    <cellStyle name="Normal 5 4 5 2 2 3 3" xfId="42305" xr:uid="{A6F62695-302C-4073-96AA-66F3756F8D27}"/>
    <cellStyle name="Normal 5 4 5 2 2 4" xfId="36145" xr:uid="{0CC90DE2-BBA0-4384-B4ED-182EC0ECCCDA}"/>
    <cellStyle name="Normal 5 4 5 2 2 4 2" xfId="44357" xr:uid="{56C94D71-D295-48B3-B5E6-7025C21BDADC}"/>
    <cellStyle name="Normal 5 4 5 2 2 4 3" xfId="40252" xr:uid="{CFECC2E4-5AC3-4E41-8BB7-23650D696903}"/>
    <cellStyle name="Normal 5 4 5 2 2 5" xfId="43331" xr:uid="{9517CD32-0099-4513-BBB2-180F50B6CF3B}"/>
    <cellStyle name="Normal 5 4 5 2 2 6" xfId="39226" xr:uid="{EAFFCFAA-9E56-4224-87A6-3E70D2DFB428}"/>
    <cellStyle name="Normal 5 4 5 2 3" xfId="36691" xr:uid="{780E352E-DFA3-451A-AF7D-55A0F34290F3}"/>
    <cellStyle name="Normal 5 4 5 2 3 2" xfId="44903" xr:uid="{3C132694-48E4-4389-A8A7-D1B489D9E47D}"/>
    <cellStyle name="Normal 5 4 5 2 3 3" xfId="40798" xr:uid="{D862BE29-4EED-4724-949A-58297607A6D5}"/>
    <cellStyle name="Normal 5 4 5 2 4" xfId="37717" xr:uid="{9846F23F-084A-47AA-9E81-4359D83C71A1}"/>
    <cellStyle name="Normal 5 4 5 2 4 2" xfId="45929" xr:uid="{7B38B6F4-CCD5-4FE5-8330-243C0A63C866}"/>
    <cellStyle name="Normal 5 4 5 2 4 3" xfId="41824" xr:uid="{5898CD95-1B93-4879-958F-E8D3F0D0415D}"/>
    <cellStyle name="Normal 5 4 5 2 5" xfId="35664" xr:uid="{EE1AF180-FB73-4484-9273-EE817964D4C7}"/>
    <cellStyle name="Normal 5 4 5 2 5 2" xfId="43876" xr:uid="{C7ED0F0A-336B-4622-AE91-EEFBC9C4D9CC}"/>
    <cellStyle name="Normal 5 4 5 2 5 3" xfId="39771" xr:uid="{F35E5B52-3AFC-4A6E-9001-439EBE43B4B0}"/>
    <cellStyle name="Normal 5 4 5 2 6" xfId="42850" xr:uid="{18F106D4-22B8-4561-A08B-4649FBB72CDE}"/>
    <cellStyle name="Normal 5 4 5 2 7" xfId="38745" xr:uid="{DD2E8EAE-BA6C-437A-9C15-A178E6C4CF89}"/>
    <cellStyle name="Normal 5 4 5 3" xfId="34876" xr:uid="{B305BB25-7DDF-4CDC-A55B-5020D0861873}"/>
    <cellStyle name="Normal 5 4 5 3 2" xfId="36930" xr:uid="{FA4DD867-6572-4C67-8AE3-B0857B2CE36C}"/>
    <cellStyle name="Normal 5 4 5 3 2 2" xfId="45142" xr:uid="{0DAEC0A3-789A-4615-9EDD-B7353FD7A7A9}"/>
    <cellStyle name="Normal 5 4 5 3 2 3" xfId="41037" xr:uid="{FC934048-F4A0-4050-B96A-A1FF433DAAE0}"/>
    <cellStyle name="Normal 5 4 5 3 3" xfId="37956" xr:uid="{AE71EE9B-47EB-477E-8ECD-7631848DA3CA}"/>
    <cellStyle name="Normal 5 4 5 3 3 2" xfId="46168" xr:uid="{7222D0A8-186A-4703-9A5E-91E1CA40BC38}"/>
    <cellStyle name="Normal 5 4 5 3 3 3" xfId="42063" xr:uid="{08D20050-4B39-4CD1-904B-4132E67D2374}"/>
    <cellStyle name="Normal 5 4 5 3 4" xfId="35903" xr:uid="{EF38EA48-1E87-41E1-B6A9-62734F3D3882}"/>
    <cellStyle name="Normal 5 4 5 3 4 2" xfId="44115" xr:uid="{AE4A54AE-A7F7-4F4A-A295-743B67757660}"/>
    <cellStyle name="Normal 5 4 5 3 4 3" xfId="40010" xr:uid="{73BA187A-796D-4C5C-881E-131D91FD4E45}"/>
    <cellStyle name="Normal 5 4 5 3 5" xfId="43089" xr:uid="{321B280E-CCCF-4DFF-BE6F-16DC129BDA0B}"/>
    <cellStyle name="Normal 5 4 5 3 6" xfId="38984" xr:uid="{B85BFA1A-6985-40B6-86C0-E85F48869645}"/>
    <cellStyle name="Normal 5 4 5 4" xfId="36449" xr:uid="{CF7649AD-21D0-4F42-89A3-49E0392D1B72}"/>
    <cellStyle name="Normal 5 4 5 4 2" xfId="44661" xr:uid="{8FC7712E-1F29-4702-9F05-D35728FE2CEA}"/>
    <cellStyle name="Normal 5 4 5 4 3" xfId="40556" xr:uid="{58286DE4-DCAC-405D-B020-4E56295AE0F1}"/>
    <cellStyle name="Normal 5 4 5 5" xfId="37475" xr:uid="{6DF1E136-70BF-4FD4-8654-D5E733A0A358}"/>
    <cellStyle name="Normal 5 4 5 5 2" xfId="45687" xr:uid="{C53B3A15-0099-4473-941B-E35B8F14856F}"/>
    <cellStyle name="Normal 5 4 5 5 3" xfId="41582" xr:uid="{3813E7A8-FE86-4834-8970-5B39F98B2F87}"/>
    <cellStyle name="Normal 5 4 5 6" xfId="35422" xr:uid="{FBC49F68-5B1A-4367-B5A1-EA9EF49070BA}"/>
    <cellStyle name="Normal 5 4 5 6 2" xfId="43634" xr:uid="{895B4FDA-4ED1-44AA-BCE2-851A912D9DC1}"/>
    <cellStyle name="Normal 5 4 5 6 3" xfId="39529" xr:uid="{F6143DA1-16E2-4BC8-BE5F-40485436631D}"/>
    <cellStyle name="Normal 5 4 5 7" xfId="42608" xr:uid="{CBDBC17E-3A23-4A57-945A-DB21797F753A}"/>
    <cellStyle name="Normal 5 4 5 8" xfId="38503" xr:uid="{425F0D59-03CF-454D-A668-7844836AA33A}"/>
    <cellStyle name="Normal 5 4 6" xfId="34250" xr:uid="{A84E63F6-C84A-4494-9E9F-8A5F8FC89F9F}"/>
    <cellStyle name="Normal 5 4 6 2" xfId="34496" xr:uid="{2BE4512C-7BA8-4E3B-97FB-CCD984C179C3}"/>
    <cellStyle name="Normal 5 4 6 2 2" xfId="34979" xr:uid="{D9BDA323-58A1-49C4-BB4E-1EFBA330EB32}"/>
    <cellStyle name="Normal 5 4 6 2 2 2" xfId="37033" xr:uid="{6D1B40F1-7660-4661-B67C-7220163AD306}"/>
    <cellStyle name="Normal 5 4 6 2 2 2 2" xfId="45245" xr:uid="{80B0B6E2-1229-45E2-9819-AA0C6494556F}"/>
    <cellStyle name="Normal 5 4 6 2 2 2 3" xfId="41140" xr:uid="{7ACFDB24-505F-46BE-9167-2FEE04200ACC}"/>
    <cellStyle name="Normal 5 4 6 2 2 3" xfId="38059" xr:uid="{B6EED857-AD44-4014-AE21-01DCC9917E77}"/>
    <cellStyle name="Normal 5 4 6 2 2 3 2" xfId="46271" xr:uid="{C6990C9C-4E42-4E3C-A505-1AFCB06E0D01}"/>
    <cellStyle name="Normal 5 4 6 2 2 3 3" xfId="42166" xr:uid="{284E59CE-86B8-43ED-93A8-BE194EF8CBD9}"/>
    <cellStyle name="Normal 5 4 6 2 2 4" xfId="36006" xr:uid="{EC8D87A7-A708-4AB6-B3A2-E415DA6E6F62}"/>
    <cellStyle name="Normal 5 4 6 2 2 4 2" xfId="44218" xr:uid="{D2DFA6C8-2444-4C2F-AD80-B570A986B8F9}"/>
    <cellStyle name="Normal 5 4 6 2 2 4 3" xfId="40113" xr:uid="{8CF4671C-A20F-4813-9334-A0D74199E8ED}"/>
    <cellStyle name="Normal 5 4 6 2 2 5" xfId="43192" xr:uid="{ED21C496-0F89-4EE1-AC0F-559FDB5BE100}"/>
    <cellStyle name="Normal 5 4 6 2 2 6" xfId="39087" xr:uid="{EF51A98B-FBED-469C-9BFD-FB67581EDB52}"/>
    <cellStyle name="Normal 5 4 6 2 3" xfId="36552" xr:uid="{45E86F75-F564-4B1B-A4C0-9E8310D0CD24}"/>
    <cellStyle name="Normal 5 4 6 2 3 2" xfId="44764" xr:uid="{7469AFE4-838C-4487-9D38-9D60F2E041EF}"/>
    <cellStyle name="Normal 5 4 6 2 3 3" xfId="40659" xr:uid="{EE775709-8AE5-47C1-8F98-F2CEDCE815F6}"/>
    <cellStyle name="Normal 5 4 6 2 4" xfId="37578" xr:uid="{3826BBC0-E072-4C06-B114-3564A5997B7E}"/>
    <cellStyle name="Normal 5 4 6 2 4 2" xfId="45790" xr:uid="{B82ECABA-2B6B-446A-9550-479F333A497F}"/>
    <cellStyle name="Normal 5 4 6 2 4 3" xfId="41685" xr:uid="{E45F14F7-E012-4937-AC5E-F840054AB1C8}"/>
    <cellStyle name="Normal 5 4 6 2 5" xfId="35525" xr:uid="{4A22256E-D51F-4647-8A56-72C61CDDEB84}"/>
    <cellStyle name="Normal 5 4 6 2 5 2" xfId="43737" xr:uid="{AB01CB09-F730-49DC-858E-90BE3EAC0CAB}"/>
    <cellStyle name="Normal 5 4 6 2 5 3" xfId="39632" xr:uid="{04CB5AF4-292C-49C1-8FC0-1B651CC2478A}"/>
    <cellStyle name="Normal 5 4 6 2 6" xfId="42711" xr:uid="{BDA53A79-B6BF-4277-BE28-B480729B0694}"/>
    <cellStyle name="Normal 5 4 6 2 7" xfId="38606" xr:uid="{EEC25741-4561-4FB6-8D23-183FE4F58A52}"/>
    <cellStyle name="Normal 5 4 6 3" xfId="34736" xr:uid="{A1CADF9B-1E4C-41A8-A58C-934D225EFB88}"/>
    <cellStyle name="Normal 5 4 6 3 2" xfId="36790" xr:uid="{73EF71B1-8605-4CE6-94CC-0F77E98AF32F}"/>
    <cellStyle name="Normal 5 4 6 3 2 2" xfId="45002" xr:uid="{8E5BC045-AC6A-4874-954E-272DBBEC3230}"/>
    <cellStyle name="Normal 5 4 6 3 2 3" xfId="40897" xr:uid="{2B5AF4D3-8E3C-42F8-9A6A-15926A821050}"/>
    <cellStyle name="Normal 5 4 6 3 3" xfId="37816" xr:uid="{7E7270B9-6DF6-4F2E-BC59-1860A03E4841}"/>
    <cellStyle name="Normal 5 4 6 3 3 2" xfId="46028" xr:uid="{C1F06127-8DB3-42CE-8426-9AD3033CB06E}"/>
    <cellStyle name="Normal 5 4 6 3 3 3" xfId="41923" xr:uid="{C4221C3E-DA32-46CF-8FEC-A0870FFD6554}"/>
    <cellStyle name="Normal 5 4 6 3 4" xfId="35763" xr:uid="{3C1D0BAC-CAB7-430D-8CF7-F1F811B12071}"/>
    <cellStyle name="Normal 5 4 6 3 4 2" xfId="43975" xr:uid="{5E7CF735-0C9D-40CF-8AC0-9EC17271A93D}"/>
    <cellStyle name="Normal 5 4 6 3 4 3" xfId="39870" xr:uid="{EF44BBD7-9C2B-4C7A-BC51-B91F4351B794}"/>
    <cellStyle name="Normal 5 4 6 3 5" xfId="42949" xr:uid="{09B90BBD-F400-41C3-A6AB-45B91260968C}"/>
    <cellStyle name="Normal 5 4 6 3 6" xfId="38844" xr:uid="{FE247F61-515D-4FA4-9B9A-EA0285EFFBC7}"/>
    <cellStyle name="Normal 5 4 6 4" xfId="36309" xr:uid="{8528E98D-4B08-4755-86F1-63CB6062DC9E}"/>
    <cellStyle name="Normal 5 4 6 4 2" xfId="44521" xr:uid="{B9E5ABEB-2E6A-4D66-8282-198250326D15}"/>
    <cellStyle name="Normal 5 4 6 4 3" xfId="40416" xr:uid="{BDEA5BD3-BAD1-45D3-8BF4-B6C61C9FCB09}"/>
    <cellStyle name="Normal 5 4 6 5" xfId="37335" xr:uid="{E5DB3F50-80D4-442A-9805-2C31FA795637}"/>
    <cellStyle name="Normal 5 4 6 5 2" xfId="45547" xr:uid="{062B16CA-FAF4-4C8B-AA74-829C3DC14390}"/>
    <cellStyle name="Normal 5 4 6 5 3" xfId="41442" xr:uid="{83427C0A-9520-4393-9E7F-C7C529D7D372}"/>
    <cellStyle name="Normal 5 4 6 6" xfId="35282" xr:uid="{1BE687DB-1BC0-4EA6-97C3-2BFAFCB7A241}"/>
    <cellStyle name="Normal 5 4 6 6 2" xfId="43494" xr:uid="{32AE545C-DF99-4023-9B58-1C4C2CA2FD3C}"/>
    <cellStyle name="Normal 5 4 6 6 3" xfId="39389" xr:uid="{EAC4FECD-E614-4DEB-8887-58217187FBB1}"/>
    <cellStyle name="Normal 5 4 6 7" xfId="42468" xr:uid="{B31EE9A2-B677-4A0B-8189-AB36984141B1}"/>
    <cellStyle name="Normal 5 4 6 8" xfId="38363" xr:uid="{401B308F-87E9-4F66-B60B-9372606E2983}"/>
    <cellStyle name="Normal 5 4 7" xfId="34440" xr:uid="{B8001D74-650F-4A1C-B19F-7FFE7FA23BF6}"/>
    <cellStyle name="Normal 5 4 7 2" xfId="34923" xr:uid="{EF2C94A6-9A42-4600-8AB4-5BC57122BA1E}"/>
    <cellStyle name="Normal 5 4 7 2 2" xfId="36977" xr:uid="{EEE4898B-CF16-4033-A576-34510C337C1E}"/>
    <cellStyle name="Normal 5 4 7 2 2 2" xfId="45189" xr:uid="{342CAE9F-DCEC-4587-82CF-3BDC44BAA5DD}"/>
    <cellStyle name="Normal 5 4 7 2 2 3" xfId="41084" xr:uid="{4A861898-D3BC-42FB-BB6E-639D210577BF}"/>
    <cellStyle name="Normal 5 4 7 2 3" xfId="38003" xr:uid="{E98ECFD2-D023-4318-810A-65AFAA53A78B}"/>
    <cellStyle name="Normal 5 4 7 2 3 2" xfId="46215" xr:uid="{CE2C202B-6798-4682-A565-7A2D74A8D5CF}"/>
    <cellStyle name="Normal 5 4 7 2 3 3" xfId="42110" xr:uid="{C00B3E7D-78B1-4260-AA88-467D3186AE87}"/>
    <cellStyle name="Normal 5 4 7 2 4" xfId="35950" xr:uid="{37682033-1279-4AB0-8775-A775A92A10D3}"/>
    <cellStyle name="Normal 5 4 7 2 4 2" xfId="44162" xr:uid="{2D2C1E37-C201-4310-9AFC-635954555B86}"/>
    <cellStyle name="Normal 5 4 7 2 4 3" xfId="40057" xr:uid="{0AA957FB-B5E8-4F9D-BF31-F99BE8373AAD}"/>
    <cellStyle name="Normal 5 4 7 2 5" xfId="43136" xr:uid="{945B01F3-1579-481C-92E8-43936C2C3B02}"/>
    <cellStyle name="Normal 5 4 7 2 6" xfId="39031" xr:uid="{04522C4E-1504-4F5E-AD8D-46DDF5CC517D}"/>
    <cellStyle name="Normal 5 4 7 3" xfId="36496" xr:uid="{39C7A211-8CF4-4C2F-B562-7538EE11960D}"/>
    <cellStyle name="Normal 5 4 7 3 2" xfId="44708" xr:uid="{C9AEA3A7-826E-424F-9625-E95776974D93}"/>
    <cellStyle name="Normal 5 4 7 3 3" xfId="40603" xr:uid="{3D95E4DB-2901-472B-B1E9-FD8013EA84B2}"/>
    <cellStyle name="Normal 5 4 7 4" xfId="37522" xr:uid="{FE7A249D-1634-4A7C-8801-5059441F9498}"/>
    <cellStyle name="Normal 5 4 7 4 2" xfId="45734" xr:uid="{6AF8709F-BA8A-415A-9EFE-FCDA423E7881}"/>
    <cellStyle name="Normal 5 4 7 4 3" xfId="41629" xr:uid="{08861C60-69E2-4BD7-9509-27BD8D94FBDE}"/>
    <cellStyle name="Normal 5 4 7 5" xfId="35469" xr:uid="{497E1D87-22CA-416F-8F87-E3BC17094D31}"/>
    <cellStyle name="Normal 5 4 7 5 2" xfId="43681" xr:uid="{D30A0F3A-1D8A-46D2-A1E3-DD118C18F193}"/>
    <cellStyle name="Normal 5 4 7 5 3" xfId="39576" xr:uid="{20414D1B-5BE1-46A6-99C5-81D6290E613D}"/>
    <cellStyle name="Normal 5 4 7 6" xfId="42655" xr:uid="{BD85CA86-5C51-4874-8446-BD4DBE683498}"/>
    <cellStyle name="Normal 5 4 7 7" xfId="38550" xr:uid="{AE1DA62D-3A8F-40F3-A4B6-0E03D81A7559}"/>
    <cellStyle name="Normal 5 4 8" xfId="34192" xr:uid="{1E225E6A-B2BB-4731-A66D-521F1CF16060}"/>
    <cellStyle name="Normal 5 4 8 2" xfId="36251" xr:uid="{6872CB90-37A3-4FC3-9AA8-3039764EC144}"/>
    <cellStyle name="Normal 5 4 8 2 2" xfId="44463" xr:uid="{8C0AA712-C084-4120-9F74-E7B77262A184}"/>
    <cellStyle name="Normal 5 4 8 2 3" xfId="40358" xr:uid="{39BDD90F-7448-4ECC-8B02-BADFA9D957F3}"/>
    <cellStyle name="Normal 5 4 8 3" xfId="37277" xr:uid="{460B1F1B-9221-4161-A39F-56D50E1AE750}"/>
    <cellStyle name="Normal 5 4 8 3 2" xfId="45489" xr:uid="{A929325B-4BA5-4CAA-AD71-8BCD3A7110EB}"/>
    <cellStyle name="Normal 5 4 8 3 3" xfId="41384" xr:uid="{4B9B9C9F-D5F2-4DAC-9274-2ACBC505EB92}"/>
    <cellStyle name="Normal 5 4 8 4" xfId="35224" xr:uid="{46C6C041-2513-47D4-BF27-3CFE09E5DC58}"/>
    <cellStyle name="Normal 5 4 8 4 2" xfId="43436" xr:uid="{96896A10-9DC8-4500-B2AD-81D5D082CBF9}"/>
    <cellStyle name="Normal 5 4 8 4 3" xfId="39331" xr:uid="{69BD0426-515A-4F69-9CCA-3118605847DE}"/>
    <cellStyle name="Normal 5 4 8 5" xfId="42410" xr:uid="{96325DE8-F0EB-4306-9D63-EE8E8D46EB04}"/>
    <cellStyle name="Normal 5 4 8 6" xfId="38305" xr:uid="{64CBDA89-FF11-484D-9760-545474A20D0D}"/>
    <cellStyle name="Normal 5 4 9" xfId="34678" xr:uid="{B4EF8BF6-29EB-45BD-99C9-4E3C0F6047C7}"/>
    <cellStyle name="Normal 5 4 9 2" xfId="36732" xr:uid="{43507F2B-F80E-4E23-9754-C95DD3AE1E15}"/>
    <cellStyle name="Normal 5 4 9 2 2" xfId="44944" xr:uid="{D3A5BDCB-5119-4BE0-995D-66A9D0169583}"/>
    <cellStyle name="Normal 5 4 9 2 3" xfId="40839" xr:uid="{42C62804-A569-4C55-ACE5-1C0E8F46D1B0}"/>
    <cellStyle name="Normal 5 4 9 3" xfId="37758" xr:uid="{41B3548B-91D9-41D8-8338-0FA6E5902930}"/>
    <cellStyle name="Normal 5 4 9 3 2" xfId="45970" xr:uid="{A32A0AAD-7E84-4536-94BD-E6C0080AF0D4}"/>
    <cellStyle name="Normal 5 4 9 3 3" xfId="41865" xr:uid="{72AECF39-EF64-4959-B711-5708F0AD09E6}"/>
    <cellStyle name="Normal 5 4 9 4" xfId="35705" xr:uid="{368EF79D-D117-4C52-A709-03B2C7F48354}"/>
    <cellStyle name="Normal 5 4 9 4 2" xfId="43917" xr:uid="{E8748766-19C9-4EA1-B796-F91B5BDFB72E}"/>
    <cellStyle name="Normal 5 4 9 4 3" xfId="39812" xr:uid="{1C2C352D-F4ED-453C-AB73-FD9A02907483}"/>
    <cellStyle name="Normal 5 4 9 5" xfId="42891" xr:uid="{0DE6EE0F-E33A-4273-B454-C6D735A72E2D}"/>
    <cellStyle name="Normal 5 4 9 6" xfId="38786" xr:uid="{E8FDB89F-4868-413D-A9A9-51430DC702AD}"/>
    <cellStyle name="Normal 5 5" xfId="35155" xr:uid="{7979ED37-9645-4B05-8FDC-26815F8FDAE8}"/>
    <cellStyle name="Normal 5 5 2" xfId="37209" xr:uid="{1B594FE6-28E8-48B6-B6AF-E71014AAB446}"/>
    <cellStyle name="Normal 5 5 2 2" xfId="45421" xr:uid="{44DE5E31-C6CD-4DDC-9B5D-267092D42741}"/>
    <cellStyle name="Normal 5 5 2 3" xfId="41316" xr:uid="{6865924F-C59F-4D60-91B0-45A8F21D6E5F}"/>
    <cellStyle name="Normal 5 5 3" xfId="38235" xr:uid="{E851958A-7005-4F18-8066-00E01AED1ED8}"/>
    <cellStyle name="Normal 5 5 3 2" xfId="46447" xr:uid="{3CDE8BC9-E473-48AA-B1B8-5CA2D2451853}"/>
    <cellStyle name="Normal 5 5 3 3" xfId="42342" xr:uid="{175E13D0-33EC-4199-B0EA-66CD9FDDF579}"/>
    <cellStyle name="Normal 5 5 4" xfId="36182" xr:uid="{82B06AFD-6A4F-417F-86F8-50E084EC3191}"/>
    <cellStyle name="Normal 5 5 4 2" xfId="44394" xr:uid="{D94C7E56-FB4A-43AB-B566-91CFC751F02D}"/>
    <cellStyle name="Normal 5 5 4 3" xfId="40289" xr:uid="{77B5AD52-59E2-418B-A70A-6868ACF86B01}"/>
    <cellStyle name="Normal 5 5 5" xfId="43368" xr:uid="{35F83FB6-250A-49F2-A34A-72C5DD120EBB}"/>
    <cellStyle name="Normal 5 5 6" xfId="39263" xr:uid="{AFEC75B8-AC5E-4E4B-A7D4-65454F40C09E}"/>
    <cellStyle name="Normal 6" xfId="34122" xr:uid="{BAC4EE09-7E69-4475-8C39-3CADCC87F1C8}"/>
    <cellStyle name="Normal 6 2" xfId="34123" xr:uid="{F4E7F12D-B0F5-4A35-A661-D6BDDC2179E2}"/>
    <cellStyle name="Normal 6 3" xfId="34124" xr:uid="{905974F3-54BF-4993-9834-147EA19D60BD}"/>
    <cellStyle name="Normal 6 4" xfId="34125" xr:uid="{3F933ABD-8540-4F37-9BD8-5374B4D620E7}"/>
    <cellStyle name="Normal 6 4 10" xfId="36195" xr:uid="{90C0EB32-60D9-4C56-A31D-414C5453E200}"/>
    <cellStyle name="Normal 6 4 10 2" xfId="44407" xr:uid="{07762F36-972F-47C9-846A-AC44733333A3}"/>
    <cellStyle name="Normal 6 4 10 3" xfId="40302" xr:uid="{F55DCA61-487C-4F3D-B98C-85B5C8516A40}"/>
    <cellStyle name="Normal 6 4 11" xfId="37221" xr:uid="{16036F94-3B50-45F5-9E0B-D1AF076F72C2}"/>
    <cellStyle name="Normal 6 4 11 2" xfId="45433" xr:uid="{F80AD68C-B650-41AC-A704-67989CD1D932}"/>
    <cellStyle name="Normal 6 4 11 3" xfId="41328" xr:uid="{FD4B5DE9-3092-4068-8491-8FD4C2496731}"/>
    <cellStyle name="Normal 6 4 12" xfId="35168" xr:uid="{C26FE76E-361A-4F52-9936-1F714ED0C7CB}"/>
    <cellStyle name="Normal 6 4 12 2" xfId="43380" xr:uid="{46B45553-3FF7-419F-8E2E-EE9078EBB6F3}"/>
    <cellStyle name="Normal 6 4 12 3" xfId="39275" xr:uid="{10F90862-0FB9-4DFD-A36A-A7FFA8474FDB}"/>
    <cellStyle name="Normal 6 4 13" xfId="42354" xr:uid="{9B4E974F-2F70-447C-AEE3-40C9C2ABC9A0}"/>
    <cellStyle name="Normal 6 4 14" xfId="38249" xr:uid="{76733716-0BF8-4B8F-8444-33F7D1030CDD}"/>
    <cellStyle name="Normal 6 4 2" xfId="34170" xr:uid="{1928DE5D-C85F-419D-8186-4DA04FAF3A21}"/>
    <cellStyle name="Normal 6 4 2 10" xfId="38284" xr:uid="{C7F77EE0-1C9B-4A81-8EE9-16D7F64BD526}"/>
    <cellStyle name="Normal 6 4 2 2" xfId="34286" xr:uid="{3E59602D-2952-4123-9410-293730B51DEF}"/>
    <cellStyle name="Normal 6 4 2 2 2" xfId="34531" xr:uid="{B20B3B20-A86F-448D-9222-2C1F7AA5F7BE}"/>
    <cellStyle name="Normal 6 4 2 2 2 2" xfId="35014" xr:uid="{7D77A89A-F03D-4588-9E3A-0D2B6A264EF9}"/>
    <cellStyle name="Normal 6 4 2 2 2 2 2" xfId="37068" xr:uid="{D0B760E0-17A8-49D0-9336-C29D877342C2}"/>
    <cellStyle name="Normal 6 4 2 2 2 2 2 2" xfId="45280" xr:uid="{B777F622-EE71-4BDE-8B81-F6245161DF2F}"/>
    <cellStyle name="Normal 6 4 2 2 2 2 2 3" xfId="41175" xr:uid="{D591DEE8-BC51-4BDF-B9C4-D1B977210F3E}"/>
    <cellStyle name="Normal 6 4 2 2 2 2 3" xfId="38094" xr:uid="{7AED60E9-E51A-402F-B17E-5F808BDE9A51}"/>
    <cellStyle name="Normal 6 4 2 2 2 2 3 2" xfId="46306" xr:uid="{56AA7246-25D3-4B57-9D34-950E459B91B4}"/>
    <cellStyle name="Normal 6 4 2 2 2 2 3 3" xfId="42201" xr:uid="{FB13DB16-B223-4130-B6B8-99E92E5CB04E}"/>
    <cellStyle name="Normal 6 4 2 2 2 2 4" xfId="36041" xr:uid="{85283F2A-19D8-4A32-9847-8AC87F97DB53}"/>
    <cellStyle name="Normal 6 4 2 2 2 2 4 2" xfId="44253" xr:uid="{0D7F014C-1842-4CFB-A153-E055433D618B}"/>
    <cellStyle name="Normal 6 4 2 2 2 2 4 3" xfId="40148" xr:uid="{B81D621C-0B68-4CBD-ABAC-B7B16D15FAC6}"/>
    <cellStyle name="Normal 6 4 2 2 2 2 5" xfId="43227" xr:uid="{1FBB30AD-92C9-4A37-8CB2-5674C87D637C}"/>
    <cellStyle name="Normal 6 4 2 2 2 2 6" xfId="39122" xr:uid="{28244819-4630-4DBD-B417-E625BD20DEEA}"/>
    <cellStyle name="Normal 6 4 2 2 2 3" xfId="36587" xr:uid="{B861F9E9-2E52-4121-AD00-D798F3402561}"/>
    <cellStyle name="Normal 6 4 2 2 2 3 2" xfId="44799" xr:uid="{482EBFD7-93AD-4096-83CC-3A2977389768}"/>
    <cellStyle name="Normal 6 4 2 2 2 3 3" xfId="40694" xr:uid="{F353FD6D-6AB6-4FC7-B3D7-DD62F81C6DCF}"/>
    <cellStyle name="Normal 6 4 2 2 2 4" xfId="37613" xr:uid="{287E24E4-B2D7-4C7B-AF5B-8E85E5B69C15}"/>
    <cellStyle name="Normal 6 4 2 2 2 4 2" xfId="45825" xr:uid="{096A2338-5FEB-4538-A8DE-EEE826A614D7}"/>
    <cellStyle name="Normal 6 4 2 2 2 4 3" xfId="41720" xr:uid="{BCB0A1DA-2945-4232-A594-97C71AE16FD2}"/>
    <cellStyle name="Normal 6 4 2 2 2 5" xfId="35560" xr:uid="{FBE89B6E-3FC2-4D9C-B839-3C1500906136}"/>
    <cellStyle name="Normal 6 4 2 2 2 5 2" xfId="43772" xr:uid="{FB8119AD-8535-436F-A8F8-97F6D227D7AD}"/>
    <cellStyle name="Normal 6 4 2 2 2 5 3" xfId="39667" xr:uid="{B08D5B7F-37DB-46C6-A0E1-8F9C6B8BFAED}"/>
    <cellStyle name="Normal 6 4 2 2 2 6" xfId="42746" xr:uid="{FFEA4A18-4AF7-4288-9ED0-DEC6BF99FE71}"/>
    <cellStyle name="Normal 6 4 2 2 2 7" xfId="38641" xr:uid="{D94E083A-4E5D-4CDD-B541-58D962D00082}"/>
    <cellStyle name="Normal 6 4 2 2 3" xfId="34772" xr:uid="{72DE6295-16C6-4B9E-A3B2-47684AF1A451}"/>
    <cellStyle name="Normal 6 4 2 2 3 2" xfId="36826" xr:uid="{47F98567-EEAC-4D42-824C-B44AA7AD694D}"/>
    <cellStyle name="Normal 6 4 2 2 3 2 2" xfId="45038" xr:uid="{49DF3012-751E-4301-A297-BFE284E32D71}"/>
    <cellStyle name="Normal 6 4 2 2 3 2 3" xfId="40933" xr:uid="{1F8469A2-A4EC-4A5E-B05B-6853E4CF222A}"/>
    <cellStyle name="Normal 6 4 2 2 3 3" xfId="37852" xr:uid="{C320FEEE-C280-4513-89F7-532D0B1E0B46}"/>
    <cellStyle name="Normal 6 4 2 2 3 3 2" xfId="46064" xr:uid="{65155EE6-0B97-42E7-881F-704C0C6E4FCA}"/>
    <cellStyle name="Normal 6 4 2 2 3 3 3" xfId="41959" xr:uid="{306A918D-D5C5-4639-BF57-2FA9B3EF5C7F}"/>
    <cellStyle name="Normal 6 4 2 2 3 4" xfId="35799" xr:uid="{3BF86586-8F18-4863-8EEA-DD7593BA1D0B}"/>
    <cellStyle name="Normal 6 4 2 2 3 4 2" xfId="44011" xr:uid="{12C67E1C-5ECF-4B95-B56A-66A5667A8D91}"/>
    <cellStyle name="Normal 6 4 2 2 3 4 3" xfId="39906" xr:uid="{B0E521E7-382F-4801-B4BA-6048CBF39418}"/>
    <cellStyle name="Normal 6 4 2 2 3 5" xfId="42985" xr:uid="{BC5E799F-44EB-41C3-883F-4AB0567D67A8}"/>
    <cellStyle name="Normal 6 4 2 2 3 6" xfId="38880" xr:uid="{0079AEED-6EC9-4372-B109-B811E54D0CB9}"/>
    <cellStyle name="Normal 6 4 2 2 4" xfId="36345" xr:uid="{70B3F59D-AFDB-45F6-AC3C-EE4B398FAB8D}"/>
    <cellStyle name="Normal 6 4 2 2 4 2" xfId="44557" xr:uid="{E39504BF-4B07-4338-89DB-FBC8DC58BB12}"/>
    <cellStyle name="Normal 6 4 2 2 4 3" xfId="40452" xr:uid="{84848F5E-8242-4E00-8ED8-4EBE71433BE8}"/>
    <cellStyle name="Normal 6 4 2 2 5" xfId="37371" xr:uid="{4D4736DF-80FE-4D2E-88B2-18DEF7691B21}"/>
    <cellStyle name="Normal 6 4 2 2 5 2" xfId="45583" xr:uid="{1A5319BD-AD77-4308-B16C-266DEABE559C}"/>
    <cellStyle name="Normal 6 4 2 2 5 3" xfId="41478" xr:uid="{8FEB4648-4D43-429A-A2E8-7FE425F622F9}"/>
    <cellStyle name="Normal 6 4 2 2 6" xfId="35318" xr:uid="{4680BB24-D8F7-4128-A905-56384C5B0AF1}"/>
    <cellStyle name="Normal 6 4 2 2 6 2" xfId="43530" xr:uid="{CBE5E692-72EE-4A3D-BC62-5F1C8B4EF940}"/>
    <cellStyle name="Normal 6 4 2 2 6 3" xfId="39425" xr:uid="{2EBE0345-4B26-4F8D-8D6A-66096426DB26}"/>
    <cellStyle name="Normal 6 4 2 2 7" xfId="42504" xr:uid="{DB035CF0-122E-4F1C-A3E5-FE3318F87F3F}"/>
    <cellStyle name="Normal 6 4 2 2 8" xfId="38399" xr:uid="{A6F16C47-47EE-4F2C-9601-A66E4749FA6C}"/>
    <cellStyle name="Normal 6 4 2 3" xfId="34474" xr:uid="{E6938844-CCED-4633-867A-76E40FFAD8BE}"/>
    <cellStyle name="Normal 6 4 2 3 2" xfId="34957" xr:uid="{4AB10C3D-87E8-466D-B7DB-2D333EEA5015}"/>
    <cellStyle name="Normal 6 4 2 3 2 2" xfId="37011" xr:uid="{BB091646-A048-4EBD-8B8E-E2318CADC8DA}"/>
    <cellStyle name="Normal 6 4 2 3 2 2 2" xfId="45223" xr:uid="{2B8AD37A-DDDC-4489-B5DA-583E3714EB96}"/>
    <cellStyle name="Normal 6 4 2 3 2 2 3" xfId="41118" xr:uid="{60B6D782-0AED-4EEA-91E3-C8C99815CD88}"/>
    <cellStyle name="Normal 6 4 2 3 2 3" xfId="38037" xr:uid="{76BFC5AC-969F-4855-AB61-CE44D1D52743}"/>
    <cellStyle name="Normal 6 4 2 3 2 3 2" xfId="46249" xr:uid="{5A4D71C2-8D00-46B5-BCD7-355283E2B562}"/>
    <cellStyle name="Normal 6 4 2 3 2 3 3" xfId="42144" xr:uid="{DA452D97-7866-4FBE-9981-535EAF6CCA3C}"/>
    <cellStyle name="Normal 6 4 2 3 2 4" xfId="35984" xr:uid="{5DD61CC7-6535-4DF3-BBAD-27246AA36CEF}"/>
    <cellStyle name="Normal 6 4 2 3 2 4 2" xfId="44196" xr:uid="{C20F4F04-B24C-438E-8194-60BCFB701394}"/>
    <cellStyle name="Normal 6 4 2 3 2 4 3" xfId="40091" xr:uid="{1AC95AD1-CE7F-42CE-BB6B-BC41386F05DA}"/>
    <cellStyle name="Normal 6 4 2 3 2 5" xfId="43170" xr:uid="{8D2305D6-C609-4105-93BC-290B94C27B84}"/>
    <cellStyle name="Normal 6 4 2 3 2 6" xfId="39065" xr:uid="{70633799-5EED-471D-A1A8-31FF4D03CC1E}"/>
    <cellStyle name="Normal 6 4 2 3 3" xfId="36530" xr:uid="{4AF1398F-FED1-4CD5-AE37-DAA14E0D774D}"/>
    <cellStyle name="Normal 6 4 2 3 3 2" xfId="44742" xr:uid="{39679CDA-DDF1-459E-B124-36D32C24EFC4}"/>
    <cellStyle name="Normal 6 4 2 3 3 3" xfId="40637" xr:uid="{31302214-1E87-4874-AD62-FD2962E13C89}"/>
    <cellStyle name="Normal 6 4 2 3 4" xfId="37556" xr:uid="{78BA645F-0A53-451E-BC8D-5442BD949829}"/>
    <cellStyle name="Normal 6 4 2 3 4 2" xfId="45768" xr:uid="{F068DBA8-013E-4FBD-8484-653CCA8152B8}"/>
    <cellStyle name="Normal 6 4 2 3 4 3" xfId="41663" xr:uid="{B7A8C58C-3B10-4E2D-B730-59905D51C2D0}"/>
    <cellStyle name="Normal 6 4 2 3 5" xfId="35503" xr:uid="{3AF43ECF-AE9D-4687-9C33-FFC4B8CAEEB7}"/>
    <cellStyle name="Normal 6 4 2 3 5 2" xfId="43715" xr:uid="{0C74D580-0FFD-4C02-83C8-87A654787927}"/>
    <cellStyle name="Normal 6 4 2 3 5 3" xfId="39610" xr:uid="{BF87A784-136B-48D1-8B7D-991D47D82E2B}"/>
    <cellStyle name="Normal 6 4 2 3 6" xfId="42689" xr:uid="{3B998257-3C7A-4B6C-8C8F-B6D7D396D2A0}"/>
    <cellStyle name="Normal 6 4 2 3 7" xfId="38584" xr:uid="{D5DB357E-E1FD-4BA9-A846-E2FCE8BB6F7C}"/>
    <cellStyle name="Normal 6 4 2 4" xfId="34228" xr:uid="{FA5EDF99-A7C4-4BBB-BCDE-24FF9BE3431A}"/>
    <cellStyle name="Normal 6 4 2 4 2" xfId="36287" xr:uid="{40640F6C-F948-48EF-BCDD-AAEA26059E34}"/>
    <cellStyle name="Normal 6 4 2 4 2 2" xfId="44499" xr:uid="{E97E712A-86CC-4A45-8FF3-D686E052DCBD}"/>
    <cellStyle name="Normal 6 4 2 4 2 3" xfId="40394" xr:uid="{843A6B44-CC38-4165-B9BB-B82069A07BF1}"/>
    <cellStyle name="Normal 6 4 2 4 3" xfId="37313" xr:uid="{602964D0-BA75-441B-882F-5C39CEE7563E}"/>
    <cellStyle name="Normal 6 4 2 4 3 2" xfId="45525" xr:uid="{9B2F01F6-F6A2-4E3E-B613-25E81361D895}"/>
    <cellStyle name="Normal 6 4 2 4 3 3" xfId="41420" xr:uid="{5504D27C-2090-4169-ACD2-9D9C94F14CFF}"/>
    <cellStyle name="Normal 6 4 2 4 4" xfId="35260" xr:uid="{72CF5BC3-A429-408B-B958-70ED05515929}"/>
    <cellStyle name="Normal 6 4 2 4 4 2" xfId="43472" xr:uid="{67A3AF93-62A4-49FD-B315-04A143178DD1}"/>
    <cellStyle name="Normal 6 4 2 4 4 3" xfId="39367" xr:uid="{6689EEA9-8818-43C6-934E-7A1696DA122C}"/>
    <cellStyle name="Normal 6 4 2 4 5" xfId="42446" xr:uid="{B695CB4B-4A38-4017-9BE1-B7268DB00DBF}"/>
    <cellStyle name="Normal 6 4 2 4 6" xfId="38341" xr:uid="{B25FC702-00FC-4917-A58C-547806C3EF76}"/>
    <cellStyle name="Normal 6 4 2 5" xfId="34714" xr:uid="{F3C69F62-55F9-4C17-9133-F84330165DEC}"/>
    <cellStyle name="Normal 6 4 2 5 2" xfId="36768" xr:uid="{177BA1FD-547B-4D49-9910-F5AC8003ECBC}"/>
    <cellStyle name="Normal 6 4 2 5 2 2" xfId="44980" xr:uid="{B3FFEEAD-0252-4E63-A50D-28C74E9D4C2C}"/>
    <cellStyle name="Normal 6 4 2 5 2 3" xfId="40875" xr:uid="{33E40408-FC7F-421F-82AD-8B03E6241BD4}"/>
    <cellStyle name="Normal 6 4 2 5 3" xfId="37794" xr:uid="{4D48F699-02D6-4311-8A0F-BE1A207A284B}"/>
    <cellStyle name="Normal 6 4 2 5 3 2" xfId="46006" xr:uid="{8C475519-149D-4471-A4C1-51C6E7124962}"/>
    <cellStyle name="Normal 6 4 2 5 3 3" xfId="41901" xr:uid="{4DB6F566-44EA-46E6-819D-14A31574F266}"/>
    <cellStyle name="Normal 6 4 2 5 4" xfId="35741" xr:uid="{FB05904C-7B5C-4346-8781-D8CCED6F9EBA}"/>
    <cellStyle name="Normal 6 4 2 5 4 2" xfId="43953" xr:uid="{F3394919-C2A3-450D-BC42-254CE99FB8A9}"/>
    <cellStyle name="Normal 6 4 2 5 4 3" xfId="39848" xr:uid="{687E1769-02F1-4F7D-ACB6-134CD6AE52EC}"/>
    <cellStyle name="Normal 6 4 2 5 5" xfId="42927" xr:uid="{29FAA1F3-F999-4DCF-98E6-13EB15C784C3}"/>
    <cellStyle name="Normal 6 4 2 5 6" xfId="38822" xr:uid="{5E80A4EA-67DF-4440-9CB2-164F89D3377F}"/>
    <cellStyle name="Normal 6 4 2 6" xfId="36230" xr:uid="{A86361D3-C207-4B08-AB87-B462EF6BDFF5}"/>
    <cellStyle name="Normal 6 4 2 6 2" xfId="44442" xr:uid="{4D83EECF-5576-4296-B957-129BC7CF2D7C}"/>
    <cellStyle name="Normal 6 4 2 6 3" xfId="40337" xr:uid="{CF6AA26B-C8A5-480A-9AF0-4F33C3C601CE}"/>
    <cellStyle name="Normal 6 4 2 7" xfId="37256" xr:uid="{E44C8C04-03EA-4049-8358-521C460F3C8B}"/>
    <cellStyle name="Normal 6 4 2 7 2" xfId="45468" xr:uid="{C7C4E3AF-61F6-46D0-8822-D90B12CB7AF7}"/>
    <cellStyle name="Normal 6 4 2 7 3" xfId="41363" xr:uid="{AC43745C-0D53-4BD2-9FF0-B9F204F2E3EC}"/>
    <cellStyle name="Normal 6 4 2 8" xfId="35203" xr:uid="{8B387D99-FEE3-466D-B846-22A8C96717D7}"/>
    <cellStyle name="Normal 6 4 2 8 2" xfId="43415" xr:uid="{F68D81F5-43ED-4347-8727-DE0AD19D201B}"/>
    <cellStyle name="Normal 6 4 2 8 3" xfId="39310" xr:uid="{7B927491-F22B-4472-B2F4-AE492536D15F}"/>
    <cellStyle name="Normal 6 4 2 9" xfId="42389" xr:uid="{75305D5D-B6BD-4C2B-9B61-1C0A6BD85AC8}"/>
    <cellStyle name="Normal 6 4 3" xfId="34309" xr:uid="{C9F5785F-8315-471F-A568-32CE2FB6633C}"/>
    <cellStyle name="Normal 6 4 3 2" xfId="34554" xr:uid="{86AF2417-DDB4-441D-981F-1E53BDA981B7}"/>
    <cellStyle name="Normal 6 4 3 2 2" xfId="35037" xr:uid="{5B0F0ED6-7B2C-4E5D-9E0C-51E86A99E2EA}"/>
    <cellStyle name="Normal 6 4 3 2 2 2" xfId="37091" xr:uid="{53B26B29-789E-4390-81E1-3C9BA9C81C13}"/>
    <cellStyle name="Normal 6 4 3 2 2 2 2" xfId="45303" xr:uid="{C66C1931-EEC4-42EC-839E-7DACDC134A8E}"/>
    <cellStyle name="Normal 6 4 3 2 2 2 3" xfId="41198" xr:uid="{00158C65-826C-4474-83B3-0D3DAF546DE5}"/>
    <cellStyle name="Normal 6 4 3 2 2 3" xfId="38117" xr:uid="{AD886C5C-9FEC-4A20-A4A7-3F35730020AC}"/>
    <cellStyle name="Normal 6 4 3 2 2 3 2" xfId="46329" xr:uid="{5CC9257F-57A5-4063-8ED8-545D05CD9F5A}"/>
    <cellStyle name="Normal 6 4 3 2 2 3 3" xfId="42224" xr:uid="{F417500A-0D2C-4D11-9C12-EC21CE008EC3}"/>
    <cellStyle name="Normal 6 4 3 2 2 4" xfId="36064" xr:uid="{F696DEEF-CA58-455E-B540-81495329C593}"/>
    <cellStyle name="Normal 6 4 3 2 2 4 2" xfId="44276" xr:uid="{CC79731D-50F3-40C2-89B1-8B14782D1000}"/>
    <cellStyle name="Normal 6 4 3 2 2 4 3" xfId="40171" xr:uid="{4345E029-63D5-48AC-8F8B-74358D445FAC}"/>
    <cellStyle name="Normal 6 4 3 2 2 5" xfId="43250" xr:uid="{45419DD9-B865-45B9-94E6-B7D60BEFC2E3}"/>
    <cellStyle name="Normal 6 4 3 2 2 6" xfId="39145" xr:uid="{A71AF488-4DAF-4124-8BD2-ECAC1254F046}"/>
    <cellStyle name="Normal 6 4 3 2 3" xfId="36610" xr:uid="{6DD0607B-C762-45F9-979F-B02D2B3579A8}"/>
    <cellStyle name="Normal 6 4 3 2 3 2" xfId="44822" xr:uid="{22579539-40C5-443F-9482-D22165039ED7}"/>
    <cellStyle name="Normal 6 4 3 2 3 3" xfId="40717" xr:uid="{238B6525-E046-4D68-A491-80D25654E3A0}"/>
    <cellStyle name="Normal 6 4 3 2 4" xfId="37636" xr:uid="{5FE8036A-FDEC-41E4-AD6E-AC40445FAC82}"/>
    <cellStyle name="Normal 6 4 3 2 4 2" xfId="45848" xr:uid="{E09548C7-D48C-4931-B03F-7682C3277DD1}"/>
    <cellStyle name="Normal 6 4 3 2 4 3" xfId="41743" xr:uid="{211CCB95-DB5B-4283-B6D7-AF57E6F85135}"/>
    <cellStyle name="Normal 6 4 3 2 5" xfId="35583" xr:uid="{0E83DC85-4934-4F17-98C6-FA55B8ED0784}"/>
    <cellStyle name="Normal 6 4 3 2 5 2" xfId="43795" xr:uid="{6F8D4285-93CC-43BC-BF89-D3A410216B2C}"/>
    <cellStyle name="Normal 6 4 3 2 5 3" xfId="39690" xr:uid="{4CDB9BEB-EF7C-498F-81DB-431E5433CB7B}"/>
    <cellStyle name="Normal 6 4 3 2 6" xfId="42769" xr:uid="{07A638D7-0D75-49AB-B2CF-DE7BA93C5E31}"/>
    <cellStyle name="Normal 6 4 3 2 7" xfId="38664" xr:uid="{DB1ECB29-95D6-4AD2-B32E-0E3D376E4564}"/>
    <cellStyle name="Normal 6 4 3 3" xfId="34795" xr:uid="{0242F5DE-B2BF-4B5C-A0F4-F92A210B6DE7}"/>
    <cellStyle name="Normal 6 4 3 3 2" xfId="36849" xr:uid="{1E0AB294-225C-4DBA-8DBC-863FF5CEEC60}"/>
    <cellStyle name="Normal 6 4 3 3 2 2" xfId="45061" xr:uid="{48DA4210-683E-4031-BB0F-9C3F5B648E96}"/>
    <cellStyle name="Normal 6 4 3 3 2 3" xfId="40956" xr:uid="{A2A662A3-11AD-4EC3-98B4-44D1A95A3307}"/>
    <cellStyle name="Normal 6 4 3 3 3" xfId="37875" xr:uid="{8608DDDF-8749-4B8E-A934-B262744AB009}"/>
    <cellStyle name="Normal 6 4 3 3 3 2" xfId="46087" xr:uid="{7D92CB3C-6BB0-465D-ADC8-A03C040E86BC}"/>
    <cellStyle name="Normal 6 4 3 3 3 3" xfId="41982" xr:uid="{1058C28B-93E5-49BC-9D4E-1339CF67B965}"/>
    <cellStyle name="Normal 6 4 3 3 4" xfId="35822" xr:uid="{92A1EEC9-A0ED-4EBF-8CDA-CD106BA80ED0}"/>
    <cellStyle name="Normal 6 4 3 3 4 2" xfId="44034" xr:uid="{29329F6B-37FE-4A96-83AC-5F5E34A489A3}"/>
    <cellStyle name="Normal 6 4 3 3 4 3" xfId="39929" xr:uid="{6B635904-818F-4F43-86DA-0922A20E4268}"/>
    <cellStyle name="Normal 6 4 3 3 5" xfId="43008" xr:uid="{F31CEA63-881F-4650-B8FD-CAA69C0B9961}"/>
    <cellStyle name="Normal 6 4 3 3 6" xfId="38903" xr:uid="{890B2918-C208-4107-A3A8-5341C0E2C4E5}"/>
    <cellStyle name="Normal 6 4 3 4" xfId="36368" xr:uid="{F9A484C5-E374-402D-858C-59D85D6FEF29}"/>
    <cellStyle name="Normal 6 4 3 4 2" xfId="44580" xr:uid="{AEF30BD8-D711-47EE-B8B7-8D4ACC2F9DD6}"/>
    <cellStyle name="Normal 6 4 3 4 3" xfId="40475" xr:uid="{D3E0A4D8-9F4F-426E-B6D9-F3BBB3E860F6}"/>
    <cellStyle name="Normal 6 4 3 5" xfId="37394" xr:uid="{385D7D69-95BC-4CAB-B264-F541E9B2F323}"/>
    <cellStyle name="Normal 6 4 3 5 2" xfId="45606" xr:uid="{565F67CA-498F-441A-BB50-6F9F97BD6F46}"/>
    <cellStyle name="Normal 6 4 3 5 3" xfId="41501" xr:uid="{D611B135-7808-49CB-8898-0F4F1BE60C30}"/>
    <cellStyle name="Normal 6 4 3 6" xfId="35341" xr:uid="{9FA42EC1-91BB-4B48-B84E-A8E3728851DA}"/>
    <cellStyle name="Normal 6 4 3 6 2" xfId="43553" xr:uid="{07EB2508-5A99-4052-BD1A-99E4433EC299}"/>
    <cellStyle name="Normal 6 4 3 6 3" xfId="39448" xr:uid="{51201DED-D369-4AFE-8E0B-563CB4BDD127}"/>
    <cellStyle name="Normal 6 4 3 7" xfId="42527" xr:uid="{DA42CF2C-8507-4A03-AB70-BD9EB1E05315}"/>
    <cellStyle name="Normal 6 4 3 8" xfId="38422" xr:uid="{098511DA-9C58-45A4-B15D-F381178C2396}"/>
    <cellStyle name="Normal 6 4 4" xfId="34352" xr:uid="{F6C84F33-6785-4EE7-A5D1-CA10280E9A8C}"/>
    <cellStyle name="Normal 6 4 4 2" xfId="34595" xr:uid="{09B8C858-A5CB-49D7-9396-32B2EC06E1DE}"/>
    <cellStyle name="Normal 6 4 4 2 2" xfId="35078" xr:uid="{503F3B89-76BE-434C-A833-CE6B5E88FFB3}"/>
    <cellStyle name="Normal 6 4 4 2 2 2" xfId="37132" xr:uid="{075CABE3-80DE-4A69-A89E-1904D04DCD6C}"/>
    <cellStyle name="Normal 6 4 4 2 2 2 2" xfId="45344" xr:uid="{34364B98-8DCF-4832-A38A-BC2B3CCD5CC2}"/>
    <cellStyle name="Normal 6 4 4 2 2 2 3" xfId="41239" xr:uid="{0A0C2A17-E02F-45C6-B6F2-F1EA4C0D60A8}"/>
    <cellStyle name="Normal 6 4 4 2 2 3" xfId="38158" xr:uid="{669F47F6-9D4C-498C-BD51-82422B9C0D43}"/>
    <cellStyle name="Normal 6 4 4 2 2 3 2" xfId="46370" xr:uid="{B1538EF7-84A2-41D2-8E90-9AEF97AB34EA}"/>
    <cellStyle name="Normal 6 4 4 2 2 3 3" xfId="42265" xr:uid="{E3592E66-BAA5-4B76-A122-7DA605634F06}"/>
    <cellStyle name="Normal 6 4 4 2 2 4" xfId="36105" xr:uid="{387B0451-F54F-423D-8CA6-28FC2082A9DA}"/>
    <cellStyle name="Normal 6 4 4 2 2 4 2" xfId="44317" xr:uid="{7F969266-ECF8-4597-BF14-47A4013160C1}"/>
    <cellStyle name="Normal 6 4 4 2 2 4 3" xfId="40212" xr:uid="{D9264AAE-B364-4B43-A3D5-A1014AED4A2E}"/>
    <cellStyle name="Normal 6 4 4 2 2 5" xfId="43291" xr:uid="{C9022206-D5CC-4DDE-AF54-9512A13FC060}"/>
    <cellStyle name="Normal 6 4 4 2 2 6" xfId="39186" xr:uid="{3D00DBE9-E7CB-421B-9B1E-2E7ADD5C1E9C}"/>
    <cellStyle name="Normal 6 4 4 2 3" xfId="36651" xr:uid="{1C7C28AE-57E0-451B-9952-854C73688674}"/>
    <cellStyle name="Normal 6 4 4 2 3 2" xfId="44863" xr:uid="{27F8B6EB-79DF-4992-80AA-498E264D32F3}"/>
    <cellStyle name="Normal 6 4 4 2 3 3" xfId="40758" xr:uid="{60EE6385-EA6D-47E9-9EC3-D834B07BC83D}"/>
    <cellStyle name="Normal 6 4 4 2 4" xfId="37677" xr:uid="{F589AD69-35A7-4C7D-99CD-E8355E093839}"/>
    <cellStyle name="Normal 6 4 4 2 4 2" xfId="45889" xr:uid="{5E733985-E601-438E-A7A7-47DD9D4044D8}"/>
    <cellStyle name="Normal 6 4 4 2 4 3" xfId="41784" xr:uid="{FBD99A59-618A-452B-8C82-298578274FF2}"/>
    <cellStyle name="Normal 6 4 4 2 5" xfId="35624" xr:uid="{23C4AA43-A166-4527-AF5F-F6B4F90F1E2D}"/>
    <cellStyle name="Normal 6 4 4 2 5 2" xfId="43836" xr:uid="{EB349D02-C9EC-4B37-AD42-002CDD7D3AC5}"/>
    <cellStyle name="Normal 6 4 4 2 5 3" xfId="39731" xr:uid="{9F14274F-958D-4FD4-9F83-1F6BC422B9F6}"/>
    <cellStyle name="Normal 6 4 4 2 6" xfId="42810" xr:uid="{9471744A-3C45-4608-BAFB-E61383F93E8B}"/>
    <cellStyle name="Normal 6 4 4 2 7" xfId="38705" xr:uid="{F5BC9AF7-CF61-46C3-8AD8-9999C7C6B1F3}"/>
    <cellStyle name="Normal 6 4 4 3" xfId="34836" xr:uid="{E6160663-C7DC-4216-9354-5D7A0C4CB0C3}"/>
    <cellStyle name="Normal 6 4 4 3 2" xfId="36890" xr:uid="{3A4F4F2C-FCA3-4896-A9FE-056289FB5A70}"/>
    <cellStyle name="Normal 6 4 4 3 2 2" xfId="45102" xr:uid="{D1955714-331F-4DF2-8ABB-39497CEA9CA3}"/>
    <cellStyle name="Normal 6 4 4 3 2 3" xfId="40997" xr:uid="{9B7F6034-EF79-4C62-8947-DDB1C493120F}"/>
    <cellStyle name="Normal 6 4 4 3 3" xfId="37916" xr:uid="{BB92347A-FF05-48D3-97FC-BB346ED7C020}"/>
    <cellStyle name="Normal 6 4 4 3 3 2" xfId="46128" xr:uid="{D9B1DDA3-5F87-41D2-8C09-BAC678EDEF56}"/>
    <cellStyle name="Normal 6 4 4 3 3 3" xfId="42023" xr:uid="{29458D58-7CD5-4678-8ECE-11FC2ACEDC65}"/>
    <cellStyle name="Normal 6 4 4 3 4" xfId="35863" xr:uid="{D1C43FFE-2CD6-41C0-AEBE-A32A5D7E8D2F}"/>
    <cellStyle name="Normal 6 4 4 3 4 2" xfId="44075" xr:uid="{8F26BEA2-F075-45BA-9FDF-1AA65EC82915}"/>
    <cellStyle name="Normal 6 4 4 3 4 3" xfId="39970" xr:uid="{CDF951DC-A6F0-400F-8F76-3B8A3B8ABB81}"/>
    <cellStyle name="Normal 6 4 4 3 5" xfId="43049" xr:uid="{C0F28299-964C-4C2C-A57F-7C230FD86981}"/>
    <cellStyle name="Normal 6 4 4 3 6" xfId="38944" xr:uid="{80430B5F-97C3-49CB-B171-D4C8743D1D19}"/>
    <cellStyle name="Normal 6 4 4 4" xfId="36409" xr:uid="{9F57B6B1-2771-4826-B15B-43325C6128C3}"/>
    <cellStyle name="Normal 6 4 4 4 2" xfId="44621" xr:uid="{A1990F59-BF19-4660-9D69-B226D784C689}"/>
    <cellStyle name="Normal 6 4 4 4 3" xfId="40516" xr:uid="{2979B036-12FA-47FA-A320-3F7DCBEDDBBA}"/>
    <cellStyle name="Normal 6 4 4 5" xfId="37435" xr:uid="{89CCF005-6A2E-4552-8E43-F55F0ED90BC2}"/>
    <cellStyle name="Normal 6 4 4 5 2" xfId="45647" xr:uid="{B9C82455-2D38-4B6F-9B07-713AA4BF6CFC}"/>
    <cellStyle name="Normal 6 4 4 5 3" xfId="41542" xr:uid="{1CD0F5A9-DBEA-49CF-945C-CE3AA7FFB1F9}"/>
    <cellStyle name="Normal 6 4 4 6" xfId="35382" xr:uid="{290AAD53-09B2-4D21-8928-1FC17E932632}"/>
    <cellStyle name="Normal 6 4 4 6 2" xfId="43594" xr:uid="{EC7AAD28-5AC4-4973-8DB2-99DFD81E96CB}"/>
    <cellStyle name="Normal 6 4 4 6 3" xfId="39489" xr:uid="{56356917-94DD-417B-8B12-1E1B2A5D6FF0}"/>
    <cellStyle name="Normal 6 4 4 7" xfId="42568" xr:uid="{E3241E76-A0FB-4C57-A3F1-EB722EFD828A}"/>
    <cellStyle name="Normal 6 4 4 8" xfId="38463" xr:uid="{DD2CB1C6-85E6-4E78-85DE-19053D5F5805}"/>
    <cellStyle name="Normal 6 4 5" xfId="34393" xr:uid="{449E8130-2B93-4D2B-B44E-BB67A61605B1}"/>
    <cellStyle name="Normal 6 4 5 2" xfId="34636" xr:uid="{AAA2F948-DC84-484B-BE77-080C3D2C63A3}"/>
    <cellStyle name="Normal 6 4 5 2 2" xfId="35119" xr:uid="{2E59DC12-DF2D-4A38-8D11-A88DE1D10370}"/>
    <cellStyle name="Normal 6 4 5 2 2 2" xfId="37173" xr:uid="{FE137EB9-9643-4725-9AE7-BA17D34E8A86}"/>
    <cellStyle name="Normal 6 4 5 2 2 2 2" xfId="45385" xr:uid="{FF3EDC0E-9F1B-4446-8C24-797DD3F16D63}"/>
    <cellStyle name="Normal 6 4 5 2 2 2 3" xfId="41280" xr:uid="{5FF8FC34-16CA-4548-B5A4-8D84880B7065}"/>
    <cellStyle name="Normal 6 4 5 2 2 3" xfId="38199" xr:uid="{76DB41F6-7E6E-4905-98A9-D93521DB146E}"/>
    <cellStyle name="Normal 6 4 5 2 2 3 2" xfId="46411" xr:uid="{B47C55B5-8274-460A-BCDA-14FEBD7CBC0F}"/>
    <cellStyle name="Normal 6 4 5 2 2 3 3" xfId="42306" xr:uid="{A38A77DC-CCAE-4C16-976B-9088E206D4AD}"/>
    <cellStyle name="Normal 6 4 5 2 2 4" xfId="36146" xr:uid="{AA9B55E3-4FA4-4B2E-BBD6-4FC5ABF797ED}"/>
    <cellStyle name="Normal 6 4 5 2 2 4 2" xfId="44358" xr:uid="{4B3A3D17-3C88-4551-8441-C72511901DC2}"/>
    <cellStyle name="Normal 6 4 5 2 2 4 3" xfId="40253" xr:uid="{7B6413EF-DEBA-42B2-B1CC-4408567EFD24}"/>
    <cellStyle name="Normal 6 4 5 2 2 5" xfId="43332" xr:uid="{54C27BEB-5580-40D2-934C-B6A7F87536C8}"/>
    <cellStyle name="Normal 6 4 5 2 2 6" xfId="39227" xr:uid="{0D0E600D-BE8C-4CB0-BA81-4061403D8469}"/>
    <cellStyle name="Normal 6 4 5 2 3" xfId="36692" xr:uid="{24A6390F-43D4-43D2-8099-E4A823AC0A40}"/>
    <cellStyle name="Normal 6 4 5 2 3 2" xfId="44904" xr:uid="{5A542131-5112-48A1-B514-8E444797BEAC}"/>
    <cellStyle name="Normal 6 4 5 2 3 3" xfId="40799" xr:uid="{A4B181AD-530C-44F6-92C8-E37240765F5F}"/>
    <cellStyle name="Normal 6 4 5 2 4" xfId="37718" xr:uid="{00B0F396-7B83-4E01-9E75-542E6C30B573}"/>
    <cellStyle name="Normal 6 4 5 2 4 2" xfId="45930" xr:uid="{4724E0A8-396F-4379-93B6-01ECA79EE1D3}"/>
    <cellStyle name="Normal 6 4 5 2 4 3" xfId="41825" xr:uid="{8BE81843-1F59-47D4-AA05-11E0755D0D0B}"/>
    <cellStyle name="Normal 6 4 5 2 5" xfId="35665" xr:uid="{A2FD0720-AAF0-4253-A481-5B740B77970D}"/>
    <cellStyle name="Normal 6 4 5 2 5 2" xfId="43877" xr:uid="{0B3811C9-F206-457E-AD22-CC13C41B090D}"/>
    <cellStyle name="Normal 6 4 5 2 5 3" xfId="39772" xr:uid="{89E2E75D-889B-4824-9E35-9CDCFDD7A4B3}"/>
    <cellStyle name="Normal 6 4 5 2 6" xfId="42851" xr:uid="{4594379D-7322-4983-9959-6CCC87949FA8}"/>
    <cellStyle name="Normal 6 4 5 2 7" xfId="38746" xr:uid="{F86F1A10-2593-41A9-ACE4-899D5D8273FB}"/>
    <cellStyle name="Normal 6 4 5 3" xfId="34877" xr:uid="{5AE39A37-6D94-4E54-957B-8321BFAE6F90}"/>
    <cellStyle name="Normal 6 4 5 3 2" xfId="36931" xr:uid="{82D271B9-4FA2-4926-8583-AA82B2A5320A}"/>
    <cellStyle name="Normal 6 4 5 3 2 2" xfId="45143" xr:uid="{9BA91DAF-8148-4C5A-892B-8289DD72ACA7}"/>
    <cellStyle name="Normal 6 4 5 3 2 3" xfId="41038" xr:uid="{D0181305-527C-429F-A448-A0A3F07F393D}"/>
    <cellStyle name="Normal 6 4 5 3 3" xfId="37957" xr:uid="{A844ECB1-F6D1-469E-9FD0-AB8000EE1E79}"/>
    <cellStyle name="Normal 6 4 5 3 3 2" xfId="46169" xr:uid="{1B662439-E4C8-492D-8F63-6096B506D17D}"/>
    <cellStyle name="Normal 6 4 5 3 3 3" xfId="42064" xr:uid="{BC28898F-9EF3-478A-AF22-5DAFE7F5C81C}"/>
    <cellStyle name="Normal 6 4 5 3 4" xfId="35904" xr:uid="{29EEB8AA-DD9C-48F1-802F-467D885B6DBD}"/>
    <cellStyle name="Normal 6 4 5 3 4 2" xfId="44116" xr:uid="{BF19B0E0-E96B-44A2-9D46-D60FE6C8168F}"/>
    <cellStyle name="Normal 6 4 5 3 4 3" xfId="40011" xr:uid="{4125DF8B-D919-45E1-8280-D02D77E47FA0}"/>
    <cellStyle name="Normal 6 4 5 3 5" xfId="43090" xr:uid="{B53E0F40-E084-49A8-992B-06A339EAEA41}"/>
    <cellStyle name="Normal 6 4 5 3 6" xfId="38985" xr:uid="{64E57F97-5B61-4688-BC13-00BCFB42B07A}"/>
    <cellStyle name="Normal 6 4 5 4" xfId="36450" xr:uid="{4087A7B8-D5F7-4E53-A5C2-A7AC98EF6C5A}"/>
    <cellStyle name="Normal 6 4 5 4 2" xfId="44662" xr:uid="{3D337BDF-776C-450C-9A60-82158F7CC45E}"/>
    <cellStyle name="Normal 6 4 5 4 3" xfId="40557" xr:uid="{D15A1687-5A7F-45A2-BEA4-D7ED43A527A8}"/>
    <cellStyle name="Normal 6 4 5 5" xfId="37476" xr:uid="{7B7F734E-E412-4F66-935A-19B5444930B0}"/>
    <cellStyle name="Normal 6 4 5 5 2" xfId="45688" xr:uid="{D1B08C03-895C-4EC4-A62F-EB8E71498908}"/>
    <cellStyle name="Normal 6 4 5 5 3" xfId="41583" xr:uid="{08367809-10CD-4344-AD77-62027FDD5063}"/>
    <cellStyle name="Normal 6 4 5 6" xfId="35423" xr:uid="{CA0E8AD9-6089-4BA2-9E7F-D31C3A20D084}"/>
    <cellStyle name="Normal 6 4 5 6 2" xfId="43635" xr:uid="{1507D27D-1302-4DDD-97C6-1CAD4E4C43C7}"/>
    <cellStyle name="Normal 6 4 5 6 3" xfId="39530" xr:uid="{A3A6B1C2-F763-45BC-9A72-A202E254B466}"/>
    <cellStyle name="Normal 6 4 5 7" xfId="42609" xr:uid="{314B5281-CA58-47BB-8E4E-9CDD949EF200}"/>
    <cellStyle name="Normal 6 4 5 8" xfId="38504" xr:uid="{1A017AA8-CE2C-4CC2-8FE5-B0AE9CAB672A}"/>
    <cellStyle name="Normal 6 4 6" xfId="34251" xr:uid="{DB2617A1-776E-4B03-BB24-5E5B75390952}"/>
    <cellStyle name="Normal 6 4 6 2" xfId="34497" xr:uid="{4E64E1E9-DEDA-41D3-AF8F-6BE155277678}"/>
    <cellStyle name="Normal 6 4 6 2 2" xfId="34980" xr:uid="{2FE11678-BA82-470C-8BB3-BEB7FA4CE975}"/>
    <cellStyle name="Normal 6 4 6 2 2 2" xfId="37034" xr:uid="{2E6E8ED6-E7C6-4401-9209-5FE08390A301}"/>
    <cellStyle name="Normal 6 4 6 2 2 2 2" xfId="45246" xr:uid="{A6E7D29C-55FB-4B58-BB2B-F109005B2420}"/>
    <cellStyle name="Normal 6 4 6 2 2 2 3" xfId="41141" xr:uid="{70242B94-E21B-4849-9573-B76C03D2B437}"/>
    <cellStyle name="Normal 6 4 6 2 2 3" xfId="38060" xr:uid="{D9720D79-C431-4375-921F-B5AD83F70F5D}"/>
    <cellStyle name="Normal 6 4 6 2 2 3 2" xfId="46272" xr:uid="{3AE40FAD-0D3F-4EB9-90D0-B8B069857CE1}"/>
    <cellStyle name="Normal 6 4 6 2 2 3 3" xfId="42167" xr:uid="{762CED29-EB6A-447A-8216-D6722376CE9A}"/>
    <cellStyle name="Normal 6 4 6 2 2 4" xfId="36007" xr:uid="{B98092B3-CDD0-4C20-84C8-F61964371729}"/>
    <cellStyle name="Normal 6 4 6 2 2 4 2" xfId="44219" xr:uid="{AD6EF824-F625-45E7-B238-1B1789997EAE}"/>
    <cellStyle name="Normal 6 4 6 2 2 4 3" xfId="40114" xr:uid="{55DBC75E-75AA-4832-B971-E1A875E923E2}"/>
    <cellStyle name="Normal 6 4 6 2 2 5" xfId="43193" xr:uid="{E295409D-EE7B-426A-A684-1EC72056B5A3}"/>
    <cellStyle name="Normal 6 4 6 2 2 6" xfId="39088" xr:uid="{B5F0228E-547D-4135-852F-21AB16842380}"/>
    <cellStyle name="Normal 6 4 6 2 3" xfId="36553" xr:uid="{E91B0C95-3B6C-4BF9-A212-48C2F187B80A}"/>
    <cellStyle name="Normal 6 4 6 2 3 2" xfId="44765" xr:uid="{9626F2C0-EBAE-4AFC-90D1-8AA4F85CCB74}"/>
    <cellStyle name="Normal 6 4 6 2 3 3" xfId="40660" xr:uid="{6070DE75-9E2A-45FB-9291-AD2782DE7C49}"/>
    <cellStyle name="Normal 6 4 6 2 4" xfId="37579" xr:uid="{00B63F73-5877-48DF-A71B-0EBCE1F647AA}"/>
    <cellStyle name="Normal 6 4 6 2 4 2" xfId="45791" xr:uid="{84940A96-7AFA-49F8-87C6-0042CF7CFBCE}"/>
    <cellStyle name="Normal 6 4 6 2 4 3" xfId="41686" xr:uid="{797665A4-88BF-4210-95C2-069A9AE6D806}"/>
    <cellStyle name="Normal 6 4 6 2 5" xfId="35526" xr:uid="{7ABAB6A7-462C-4738-A4F5-0BB7EBC5D832}"/>
    <cellStyle name="Normal 6 4 6 2 5 2" xfId="43738" xr:uid="{2A5ED0D4-443F-4D3E-8186-0A1EE09DDB67}"/>
    <cellStyle name="Normal 6 4 6 2 5 3" xfId="39633" xr:uid="{CF42D759-294C-4150-9A91-84798EBC5D26}"/>
    <cellStyle name="Normal 6 4 6 2 6" xfId="42712" xr:uid="{129D7AF0-9BF5-4FAF-B9A3-873D8ADF349B}"/>
    <cellStyle name="Normal 6 4 6 2 7" xfId="38607" xr:uid="{A4554D80-F708-4661-96D8-72DC6B910767}"/>
    <cellStyle name="Normal 6 4 6 3" xfId="34737" xr:uid="{F986922F-4597-496F-AD06-9633A74379FF}"/>
    <cellStyle name="Normal 6 4 6 3 2" xfId="36791" xr:uid="{6903532A-C0B8-4C30-8ED9-0583E02373F5}"/>
    <cellStyle name="Normal 6 4 6 3 2 2" xfId="45003" xr:uid="{FC9C6296-EF3C-48F8-9C6A-0314C3942CF8}"/>
    <cellStyle name="Normal 6 4 6 3 2 3" xfId="40898" xr:uid="{7033F1A2-CEEC-490D-9327-127C79CB16CC}"/>
    <cellStyle name="Normal 6 4 6 3 3" xfId="37817" xr:uid="{CA4C23ED-D5F0-4B21-91B8-A990A7F14889}"/>
    <cellStyle name="Normal 6 4 6 3 3 2" xfId="46029" xr:uid="{112BB3F6-8A2C-41B2-9B37-27E40216089E}"/>
    <cellStyle name="Normal 6 4 6 3 3 3" xfId="41924" xr:uid="{2076AD3E-C694-45EE-ADA4-93370EAAD026}"/>
    <cellStyle name="Normal 6 4 6 3 4" xfId="35764" xr:uid="{49835A77-3390-43C3-9D3F-750E9596351C}"/>
    <cellStyle name="Normal 6 4 6 3 4 2" xfId="43976" xr:uid="{9E902C2B-D812-4861-AE23-C3061DCAC168}"/>
    <cellStyle name="Normal 6 4 6 3 4 3" xfId="39871" xr:uid="{9E137716-AEB9-4DAC-842E-EB2AEF580989}"/>
    <cellStyle name="Normal 6 4 6 3 5" xfId="42950" xr:uid="{9312379A-C592-44A8-80CF-F5A46342B067}"/>
    <cellStyle name="Normal 6 4 6 3 6" xfId="38845" xr:uid="{FBA23218-17ED-4148-AF43-BD96CED76943}"/>
    <cellStyle name="Normal 6 4 6 4" xfId="36310" xr:uid="{88E8DF34-5DB6-4095-93B9-4A503B7E090D}"/>
    <cellStyle name="Normal 6 4 6 4 2" xfId="44522" xr:uid="{5BE9E82A-ECA0-40EE-9E29-E258761EF6CA}"/>
    <cellStyle name="Normal 6 4 6 4 3" xfId="40417" xr:uid="{CE9AF6A0-0AD5-4D77-9B2D-95512F37737C}"/>
    <cellStyle name="Normal 6 4 6 5" xfId="37336" xr:uid="{43284F76-FCE8-4E53-82EB-ABD24347F7D0}"/>
    <cellStyle name="Normal 6 4 6 5 2" xfId="45548" xr:uid="{3FA50AE7-B0DA-4729-9CF1-30A13DD89165}"/>
    <cellStyle name="Normal 6 4 6 5 3" xfId="41443" xr:uid="{6206FB9B-0B5D-40B8-851A-9E6A8CBA2A11}"/>
    <cellStyle name="Normal 6 4 6 6" xfId="35283" xr:uid="{76879683-999B-493F-8535-5E4C932DA367}"/>
    <cellStyle name="Normal 6 4 6 6 2" xfId="43495" xr:uid="{D2F6E5F0-37BC-4BC4-8A69-E33AAE958657}"/>
    <cellStyle name="Normal 6 4 6 6 3" xfId="39390" xr:uid="{003351BA-8453-4CD7-8F7D-7AD85BA50BC6}"/>
    <cellStyle name="Normal 6 4 6 7" xfId="42469" xr:uid="{60F19651-68DD-4BC7-B72D-C856728B5030}"/>
    <cellStyle name="Normal 6 4 6 8" xfId="38364" xr:uid="{00774429-9430-4E34-BE20-94A842255BB4}"/>
    <cellStyle name="Normal 6 4 7" xfId="34441" xr:uid="{F684A672-868B-4708-A1F9-770AF146B488}"/>
    <cellStyle name="Normal 6 4 7 2" xfId="34924" xr:uid="{E18289DF-F661-4D70-AE16-E8F77B24961D}"/>
    <cellStyle name="Normal 6 4 7 2 2" xfId="36978" xr:uid="{02D81DB4-AE0C-4D42-A9F6-B540A7923777}"/>
    <cellStyle name="Normal 6 4 7 2 2 2" xfId="45190" xr:uid="{DB31B8B4-23B0-47EC-8446-A5D15A09D927}"/>
    <cellStyle name="Normal 6 4 7 2 2 3" xfId="41085" xr:uid="{1EBCFC23-BC82-4440-AD34-75265944FC6E}"/>
    <cellStyle name="Normal 6 4 7 2 3" xfId="38004" xr:uid="{55474912-37BE-4C4C-ADD1-CBBFD5B72D86}"/>
    <cellStyle name="Normal 6 4 7 2 3 2" xfId="46216" xr:uid="{52923862-8F3A-4FA5-90F8-42A7512A0B12}"/>
    <cellStyle name="Normal 6 4 7 2 3 3" xfId="42111" xr:uid="{1A398D96-9756-4AC7-B776-F77240772701}"/>
    <cellStyle name="Normal 6 4 7 2 4" xfId="35951" xr:uid="{66FBC31E-9CF8-4417-9BA5-313332EF8BB0}"/>
    <cellStyle name="Normal 6 4 7 2 4 2" xfId="44163" xr:uid="{56AF3FD0-D75C-480B-B32C-A61FBB2E990E}"/>
    <cellStyle name="Normal 6 4 7 2 4 3" xfId="40058" xr:uid="{A0DA1A43-248E-49F8-9D10-06158C281538}"/>
    <cellStyle name="Normal 6 4 7 2 5" xfId="43137" xr:uid="{51EC3643-62CE-4D3E-A514-7758B52ADAAD}"/>
    <cellStyle name="Normal 6 4 7 2 6" xfId="39032" xr:uid="{A233511F-1B5F-4B21-B8C7-198649B393A9}"/>
    <cellStyle name="Normal 6 4 7 3" xfId="36497" xr:uid="{F1708C58-E29E-4CE7-9615-327E7E56C47D}"/>
    <cellStyle name="Normal 6 4 7 3 2" xfId="44709" xr:uid="{7EDEB74B-62EA-4109-8CBD-25149A5B85F0}"/>
    <cellStyle name="Normal 6 4 7 3 3" xfId="40604" xr:uid="{99EE67D2-FDBC-44C0-B10C-9C567BD1FB9B}"/>
    <cellStyle name="Normal 6 4 7 4" xfId="37523" xr:uid="{281BA318-7E88-411F-9B66-093EF976F13C}"/>
    <cellStyle name="Normal 6 4 7 4 2" xfId="45735" xr:uid="{E3F20670-8AD6-4D09-8D79-E7E5206E0880}"/>
    <cellStyle name="Normal 6 4 7 4 3" xfId="41630" xr:uid="{9DD8329C-66A9-467D-95FC-0B52456AB0FC}"/>
    <cellStyle name="Normal 6 4 7 5" xfId="35470" xr:uid="{3986AD1F-279D-471B-A04D-4C103A60A172}"/>
    <cellStyle name="Normal 6 4 7 5 2" xfId="43682" xr:uid="{DBC48E7D-642A-4212-B978-AD9B28C6C374}"/>
    <cellStyle name="Normal 6 4 7 5 3" xfId="39577" xr:uid="{FFCB9103-E440-4777-B85A-78435066F930}"/>
    <cellStyle name="Normal 6 4 7 6" xfId="42656" xr:uid="{FC4FF640-48EF-4CAF-9426-497C5C32FFFE}"/>
    <cellStyle name="Normal 6 4 7 7" xfId="38551" xr:uid="{2ADF8F49-BE39-4519-8157-9B50AF8BFFAA}"/>
    <cellStyle name="Normal 6 4 8" xfId="34193" xr:uid="{BB378332-F951-4178-AC17-A5CDCC4A72DA}"/>
    <cellStyle name="Normal 6 4 8 2" xfId="36252" xr:uid="{ECC88D74-CB62-41CC-AC5C-329D4119DF12}"/>
    <cellStyle name="Normal 6 4 8 2 2" xfId="44464" xr:uid="{A95886B3-86CC-461D-93CF-D4CAC7C95DE1}"/>
    <cellStyle name="Normal 6 4 8 2 3" xfId="40359" xr:uid="{29506B5E-DAB1-4209-96E7-D9F4ED217B2C}"/>
    <cellStyle name="Normal 6 4 8 3" xfId="37278" xr:uid="{8E9A7736-6A12-4768-8AC2-C6C208F67B5A}"/>
    <cellStyle name="Normal 6 4 8 3 2" xfId="45490" xr:uid="{BA9195B8-4750-4048-98FC-14F5D9E2DED5}"/>
    <cellStyle name="Normal 6 4 8 3 3" xfId="41385" xr:uid="{790F3F9D-15BF-47A3-A6C6-9DA1D1959A9A}"/>
    <cellStyle name="Normal 6 4 8 4" xfId="35225" xr:uid="{25102552-5C56-4B28-AA22-3E3113FB3CA1}"/>
    <cellStyle name="Normal 6 4 8 4 2" xfId="43437" xr:uid="{15A0619C-4EF3-4E24-A795-A35F504CE21D}"/>
    <cellStyle name="Normal 6 4 8 4 3" xfId="39332" xr:uid="{49F326DC-5FAB-4C82-B25A-2964D08F5E79}"/>
    <cellStyle name="Normal 6 4 8 5" xfId="42411" xr:uid="{1B6771F9-68B2-4EB1-B835-76E2E23541FF}"/>
    <cellStyle name="Normal 6 4 8 6" xfId="38306" xr:uid="{A10348FC-1768-4414-84B6-9987C53784E5}"/>
    <cellStyle name="Normal 6 4 9" xfId="34679" xr:uid="{194FB5A1-285C-4000-9DFA-1E9A45E91A29}"/>
    <cellStyle name="Normal 6 4 9 2" xfId="36733" xr:uid="{1690BF00-0E0E-4162-BB21-34CD4B827436}"/>
    <cellStyle name="Normal 6 4 9 2 2" xfId="44945" xr:uid="{059E637C-F2AF-4F8C-8517-4425B99C56E2}"/>
    <cellStyle name="Normal 6 4 9 2 3" xfId="40840" xr:uid="{29D66BF4-8C37-4F75-8ECD-60E0BE2D2715}"/>
    <cellStyle name="Normal 6 4 9 3" xfId="37759" xr:uid="{1CA3F961-8135-4710-973A-F00AE37E5A66}"/>
    <cellStyle name="Normal 6 4 9 3 2" xfId="45971" xr:uid="{AEE19A25-2B4E-458B-A477-10F0A58ACA50}"/>
    <cellStyle name="Normal 6 4 9 3 3" xfId="41866" xr:uid="{F60E4E23-CA09-4EA5-8AA7-1388C0A5E0FE}"/>
    <cellStyle name="Normal 6 4 9 4" xfId="35706" xr:uid="{24F66041-31ED-4D4D-83AC-FD6CCA94D223}"/>
    <cellStyle name="Normal 6 4 9 4 2" xfId="43918" xr:uid="{C95F69C8-31CB-4074-AF74-DB304FB1B23C}"/>
    <cellStyle name="Normal 6 4 9 4 3" xfId="39813" xr:uid="{09819BA4-8C19-4ADC-847C-B369C35CF7E9}"/>
    <cellStyle name="Normal 6 4 9 5" xfId="42892" xr:uid="{D221E2C6-435F-42F2-A52F-565F1499006D}"/>
    <cellStyle name="Normal 6 4 9 6" xfId="38787" xr:uid="{7D236173-A1C8-4490-81B1-E5CF0F21AAC2}"/>
    <cellStyle name="Normal 6 5" xfId="35156" xr:uid="{35C262C0-D23B-4CC4-9EFC-12D1A4A0689E}"/>
    <cellStyle name="Normal 6 5 2" xfId="37210" xr:uid="{72219D38-B9A2-43C7-A6E9-A57FA917471F}"/>
    <cellStyle name="Normal 6 5 2 2" xfId="45422" xr:uid="{9E58F4E5-BB85-43D6-A0A1-E89BACAF31D3}"/>
    <cellStyle name="Normal 6 5 2 3" xfId="41317" xr:uid="{7FCA2F45-941D-4758-AD49-2A2CB994E007}"/>
    <cellStyle name="Normal 6 5 3" xfId="38236" xr:uid="{F2CD86D2-E9DF-4FCB-ACFD-EF6693104D9A}"/>
    <cellStyle name="Normal 6 5 3 2" xfId="46448" xr:uid="{3E280800-385A-4DC2-9DF0-0A0995E4C976}"/>
    <cellStyle name="Normal 6 5 3 3" xfId="42343" xr:uid="{75815788-7CDD-4988-834F-3F47394AEC07}"/>
    <cellStyle name="Normal 6 5 4" xfId="36183" xr:uid="{7156C60F-FEE4-432A-9B44-61CB5F0E3C16}"/>
    <cellStyle name="Normal 6 5 4 2" xfId="44395" xr:uid="{E7E11EC7-F539-4034-A619-673B7D8C2EAC}"/>
    <cellStyle name="Normal 6 5 4 3" xfId="40290" xr:uid="{257E3EBA-1ECE-4A48-88A8-47536606312A}"/>
    <cellStyle name="Normal 6 5 5" xfId="43369" xr:uid="{4533E370-6542-42E4-8B46-D8993293441C}"/>
    <cellStyle name="Normal 6 5 6" xfId="39264" xr:uid="{6F7708A4-9BEE-41A9-A58C-5055AA70251E}"/>
    <cellStyle name="Normal 7" xfId="34126" xr:uid="{D030FB4F-176D-4C3B-8D98-FCDBCCE43C69}"/>
    <cellStyle name="Normal 7 2" xfId="34127" xr:uid="{39E9C50B-8FF1-4ECC-BF12-5FBA59F383AB}"/>
    <cellStyle name="Normal 7 3" xfId="34128" xr:uid="{95B968EC-97C7-4DE9-90C7-9AAB44305EBA}"/>
    <cellStyle name="Normal 7 4" xfId="34129" xr:uid="{F5A90B85-1F90-44B1-AFD7-1CE92E58C974}"/>
    <cellStyle name="Normal 7 5" xfId="35160" xr:uid="{F06B8D36-12F2-4AFB-B980-BBB7C35F2642}"/>
    <cellStyle name="Normal 7 5 2" xfId="46627" xr:uid="{95DDE1CA-5D21-44B6-9839-08C32F46322C}"/>
    <cellStyle name="Normal 8" xfId="34130" xr:uid="{57D63D39-2383-42E6-A46B-2890AAEC731A}"/>
    <cellStyle name="Normal 9" xfId="34043" xr:uid="{74D2BF12-FB7C-496B-9E1C-124536FBCB9E}"/>
    <cellStyle name="Normal 9 10" xfId="34044" xr:uid="{B4EF661B-48F8-4883-A878-8A7C83C81A9D}"/>
    <cellStyle name="Normal 9 10 10" xfId="34681" xr:uid="{1335ABC6-DE3E-4335-8345-B20976CB2AE5}"/>
    <cellStyle name="Normal 9 10 10 2" xfId="36735" xr:uid="{2F5FA8F8-626A-4EAB-BD23-D7AB2C72FD33}"/>
    <cellStyle name="Normal 9 10 10 2 2" xfId="44947" xr:uid="{068D34BC-17E7-4ACA-9E1C-0951FBE87A0C}"/>
    <cellStyle name="Normal 9 10 10 2 3" xfId="40842" xr:uid="{5C83C8E3-33B1-443A-A61D-62511BCEB080}"/>
    <cellStyle name="Normal 9 10 10 3" xfId="37761" xr:uid="{3658C0E6-243A-4C93-9D7D-84EEC4E0D082}"/>
    <cellStyle name="Normal 9 10 10 3 2" xfId="45973" xr:uid="{B2DBD804-0628-4C1D-8578-F240230CBA1C}"/>
    <cellStyle name="Normal 9 10 10 3 3" xfId="41868" xr:uid="{44794A09-E9E4-4814-B4FA-5213747F90BA}"/>
    <cellStyle name="Normal 9 10 10 4" xfId="35708" xr:uid="{3491AA03-603C-4857-9D9C-38F64AFC2D91}"/>
    <cellStyle name="Normal 9 10 10 4 2" xfId="43920" xr:uid="{48A27BE3-451A-4396-8191-3B710BE3960F}"/>
    <cellStyle name="Normal 9 10 10 4 3" xfId="39815" xr:uid="{B7445916-333B-4529-A4F4-29CE69A8A236}"/>
    <cellStyle name="Normal 9 10 10 5" xfId="42894" xr:uid="{99FDDCC0-AFAA-41F4-A33A-6AB0097A73CB}"/>
    <cellStyle name="Normal 9 10 10 6" xfId="38789" xr:uid="{0167E66D-9E77-4826-87BE-71734B3554F7}"/>
    <cellStyle name="Normal 9 10 11" xfId="36197" xr:uid="{C225F3F0-619B-4A23-B9F1-B690147F5AB6}"/>
    <cellStyle name="Normal 9 10 11 2" xfId="44409" xr:uid="{C889154E-2833-4467-A3A8-464CCEFBA81C}"/>
    <cellStyle name="Normal 9 10 11 3" xfId="40304" xr:uid="{91A7FAD2-9300-4F63-88E0-DC8D91DCC92C}"/>
    <cellStyle name="Normal 9 10 12" xfId="37223" xr:uid="{F72867C3-FC32-43FA-86A7-BB5B189F7541}"/>
    <cellStyle name="Normal 9 10 12 2" xfId="45435" xr:uid="{D9F6AC70-A83F-4990-A408-4384C2D2E28F}"/>
    <cellStyle name="Normal 9 10 12 3" xfId="41330" xr:uid="{3A78F93A-2322-4F5A-99FE-8979247082C0}"/>
    <cellStyle name="Normal 9 10 13" xfId="35170" xr:uid="{543272EF-AEC0-4F34-935B-4D2FEC831587}"/>
    <cellStyle name="Normal 9 10 13 2" xfId="43382" xr:uid="{5C776E64-5D56-49FB-943D-B75BFC6271B4}"/>
    <cellStyle name="Normal 9 10 13 3" xfId="39277" xr:uid="{26422403-8465-4504-82A0-FD6396876BCD}"/>
    <cellStyle name="Normal 9 10 14" xfId="42356" xr:uid="{FD190AE1-5302-4AF3-8BFE-E20FDF15D559}"/>
    <cellStyle name="Normal 9 10 15" xfId="38251" xr:uid="{DE2A0385-736C-4A68-8DF7-BD32DAE35CE9}"/>
    <cellStyle name="Normal 9 10 2" xfId="34152" xr:uid="{9F057EE0-8CF5-4593-BA20-1479F26592AD}"/>
    <cellStyle name="Normal 9 10 2 10" xfId="37238" xr:uid="{91F0E053-023F-4483-AC7C-DA5421FAC371}"/>
    <cellStyle name="Normal 9 10 2 10 2" xfId="45450" xr:uid="{8B91BAF0-426F-4D13-B6BD-852B51FAD104}"/>
    <cellStyle name="Normal 9 10 2 10 3" xfId="41345" xr:uid="{B1A10109-521D-4B42-BC42-D208638ABA0A}"/>
    <cellStyle name="Normal 9 10 2 11" xfId="35185" xr:uid="{19C5EEC4-072D-4E57-8891-47EF567A4737}"/>
    <cellStyle name="Normal 9 10 2 11 2" xfId="43397" xr:uid="{744707AC-949E-494E-A926-D83824B0D363}"/>
    <cellStyle name="Normal 9 10 2 11 3" xfId="39292" xr:uid="{9D5A7C4C-35E5-4235-A815-6C1B7878C29F}"/>
    <cellStyle name="Normal 9 10 2 12" xfId="42371" xr:uid="{0DE04232-97E2-4189-BE5C-C5A86CB511B0}"/>
    <cellStyle name="Normal 9 10 2 13" xfId="38266" xr:uid="{EE0033A1-8385-4496-922F-2173D40B1701}"/>
    <cellStyle name="Normal 9 10 2 2" xfId="34326" xr:uid="{6F944052-3B8F-411A-BA66-A6C8FF508D3E}"/>
    <cellStyle name="Normal 9 10 2 2 2" xfId="34571" xr:uid="{57E324A8-38B6-4BC6-A8C2-31DC6867A295}"/>
    <cellStyle name="Normal 9 10 2 2 2 2" xfId="35054" xr:uid="{9C7CF6A4-56A6-4E24-90BC-D0A6260A6688}"/>
    <cellStyle name="Normal 9 10 2 2 2 2 2" xfId="37108" xr:uid="{5494237B-278E-421F-92E3-64CA08D63581}"/>
    <cellStyle name="Normal 9 10 2 2 2 2 2 2" xfId="45320" xr:uid="{0130A37B-2544-47C9-866D-51248F559EF0}"/>
    <cellStyle name="Normal 9 10 2 2 2 2 2 3" xfId="41215" xr:uid="{3AE82288-94B9-42A8-9CAF-CA71CCB9E73E}"/>
    <cellStyle name="Normal 9 10 2 2 2 2 3" xfId="38134" xr:uid="{AE9EC791-9841-4ED9-BE98-FEFE381B888B}"/>
    <cellStyle name="Normal 9 10 2 2 2 2 3 2" xfId="46346" xr:uid="{70C33D80-0F2D-44D1-96C9-C8BE312109A8}"/>
    <cellStyle name="Normal 9 10 2 2 2 2 3 3" xfId="42241" xr:uid="{3BB15FAA-06A1-4849-966D-10268FC6C90A}"/>
    <cellStyle name="Normal 9 10 2 2 2 2 4" xfId="36081" xr:uid="{0BDB229A-71F7-499D-B49A-9212A3DF5741}"/>
    <cellStyle name="Normal 9 10 2 2 2 2 4 2" xfId="44293" xr:uid="{3B4D85B8-864A-4EA4-8E90-9316712A7861}"/>
    <cellStyle name="Normal 9 10 2 2 2 2 4 3" xfId="40188" xr:uid="{06E10720-5B19-4DF0-A1F3-92C3CC3C2781}"/>
    <cellStyle name="Normal 9 10 2 2 2 2 5" xfId="43267" xr:uid="{C7A714FB-809B-465F-98A2-B99C8CB742BB}"/>
    <cellStyle name="Normal 9 10 2 2 2 2 6" xfId="39162" xr:uid="{1430347A-CCBA-4EFA-BFF3-EEB154E1E567}"/>
    <cellStyle name="Normal 9 10 2 2 2 3" xfId="36627" xr:uid="{D233BB29-E5F1-4360-B0DC-EDCAD6AC5086}"/>
    <cellStyle name="Normal 9 10 2 2 2 3 2" xfId="44839" xr:uid="{A2FC8212-2248-4FAC-9DA7-8D5EE9F021CF}"/>
    <cellStyle name="Normal 9 10 2 2 2 3 3" xfId="40734" xr:uid="{D1B00007-7D61-40E6-A3A6-8AF4BA0D6C5E}"/>
    <cellStyle name="Normal 9 10 2 2 2 4" xfId="37653" xr:uid="{11AAAED5-4B05-48A4-A9FA-9B4BD1536EF9}"/>
    <cellStyle name="Normal 9 10 2 2 2 4 2" xfId="45865" xr:uid="{76831D30-8998-4F0E-8F45-3122FB665981}"/>
    <cellStyle name="Normal 9 10 2 2 2 4 3" xfId="41760" xr:uid="{7E759601-1A2C-49C8-8E37-BF0704390291}"/>
    <cellStyle name="Normal 9 10 2 2 2 5" xfId="35600" xr:uid="{9B2FE077-E7DF-4A69-A743-86CD124416C6}"/>
    <cellStyle name="Normal 9 10 2 2 2 5 2" xfId="43812" xr:uid="{A3D271EC-DDB0-4F6C-9DEC-CFCC25AF9589}"/>
    <cellStyle name="Normal 9 10 2 2 2 5 3" xfId="39707" xr:uid="{C4AEAE06-1F71-4A40-A22E-485520989053}"/>
    <cellStyle name="Normal 9 10 2 2 2 6" xfId="42786" xr:uid="{ADDE9E1F-61D6-4574-A515-D0C564C8A2A6}"/>
    <cellStyle name="Normal 9 10 2 2 2 7" xfId="38681" xr:uid="{EAF87826-661C-4877-9695-72F80D039D3E}"/>
    <cellStyle name="Normal 9 10 2 2 3" xfId="34812" xr:uid="{59B4D521-AB46-4C0D-8435-4B15BA2F724A}"/>
    <cellStyle name="Normal 9 10 2 2 3 2" xfId="36866" xr:uid="{B8C4A8F5-92E8-46E3-A026-397886D34E3D}"/>
    <cellStyle name="Normal 9 10 2 2 3 2 2" xfId="45078" xr:uid="{29ECE71A-1E48-4C7F-A6DD-6D9F79F32BE4}"/>
    <cellStyle name="Normal 9 10 2 2 3 2 3" xfId="40973" xr:uid="{59C3D984-0E8F-49E9-A6FC-51C112D09082}"/>
    <cellStyle name="Normal 9 10 2 2 3 3" xfId="37892" xr:uid="{C74AF347-828D-44EA-82BB-D490257CBEDA}"/>
    <cellStyle name="Normal 9 10 2 2 3 3 2" xfId="46104" xr:uid="{BB64613A-1128-48B6-94F1-37AD00867027}"/>
    <cellStyle name="Normal 9 10 2 2 3 3 3" xfId="41999" xr:uid="{D4C07B9E-3B20-4CC5-8F40-2C798806A14B}"/>
    <cellStyle name="Normal 9 10 2 2 3 4" xfId="35839" xr:uid="{86E9D544-3982-4A40-B3DA-4C1EC3E30CB4}"/>
    <cellStyle name="Normal 9 10 2 2 3 4 2" xfId="44051" xr:uid="{1EC9F6D5-6E7C-4A3A-8366-B10922FED738}"/>
    <cellStyle name="Normal 9 10 2 2 3 4 3" xfId="39946" xr:uid="{24C65999-CD62-42F0-A6DB-706B558648AB}"/>
    <cellStyle name="Normal 9 10 2 2 3 5" xfId="43025" xr:uid="{45279D00-95B9-4909-A3A2-550842F5C599}"/>
    <cellStyle name="Normal 9 10 2 2 3 6" xfId="38920" xr:uid="{B826D91F-8855-4826-B5B4-EF3D5336A177}"/>
    <cellStyle name="Normal 9 10 2 2 4" xfId="36385" xr:uid="{4A959353-C9E6-486D-A8AD-A0201E0F1367}"/>
    <cellStyle name="Normal 9 10 2 2 4 2" xfId="44597" xr:uid="{73F0F69F-C0B6-4AC1-BC31-50F2105F209D}"/>
    <cellStyle name="Normal 9 10 2 2 4 3" xfId="40492" xr:uid="{402F83F9-CC7A-4EDA-AB7B-FCB9E1696BC3}"/>
    <cellStyle name="Normal 9 10 2 2 5" xfId="37411" xr:uid="{69321D70-F4DC-432B-93B5-65B874612C6E}"/>
    <cellStyle name="Normal 9 10 2 2 5 2" xfId="45623" xr:uid="{C87FA51A-2D7B-429E-8DD1-DA6B42A32FDA}"/>
    <cellStyle name="Normal 9 10 2 2 5 3" xfId="41518" xr:uid="{B897C329-7750-49A4-8711-8A127AC2138C}"/>
    <cellStyle name="Normal 9 10 2 2 6" xfId="35358" xr:uid="{D7F0B3A2-1788-42CB-9031-0D38E69256D5}"/>
    <cellStyle name="Normal 9 10 2 2 6 2" xfId="43570" xr:uid="{3540A297-3C19-4C17-B213-F4C3F83E8994}"/>
    <cellStyle name="Normal 9 10 2 2 6 3" xfId="39465" xr:uid="{3CAEAC04-F55F-49B4-85AF-E68F6CCC75E9}"/>
    <cellStyle name="Normal 9 10 2 2 7" xfId="42544" xr:uid="{693E1363-AEFB-4B38-B3F7-548E8C0997BB}"/>
    <cellStyle name="Normal 9 10 2 2 8" xfId="38439" xr:uid="{E60578FF-0CB3-446D-A789-70B81AFD4921}"/>
    <cellStyle name="Normal 9 10 2 3" xfId="34369" xr:uid="{F446B322-2E56-4F2B-996E-3F3EF9096F08}"/>
    <cellStyle name="Normal 9 10 2 3 2" xfId="34612" xr:uid="{421D8E04-4D30-4811-83B8-DD787DA7147C}"/>
    <cellStyle name="Normal 9 10 2 3 2 2" xfId="35095" xr:uid="{0F3AE70D-3C5B-4701-80B3-25EC961C7D8D}"/>
    <cellStyle name="Normal 9 10 2 3 2 2 2" xfId="37149" xr:uid="{1054A7F5-F298-48D8-B704-405DB41D03ED}"/>
    <cellStyle name="Normal 9 10 2 3 2 2 2 2" xfId="45361" xr:uid="{717E00E3-9A98-409D-8603-44D7BE467790}"/>
    <cellStyle name="Normal 9 10 2 3 2 2 2 3" xfId="41256" xr:uid="{18B96DC7-0C4C-43D2-8B12-2C4E712A6219}"/>
    <cellStyle name="Normal 9 10 2 3 2 2 3" xfId="38175" xr:uid="{AB914C6F-8637-4643-9634-AE0473863E3D}"/>
    <cellStyle name="Normal 9 10 2 3 2 2 3 2" xfId="46387" xr:uid="{7DB5107E-B84C-463E-8B41-EDD7F315409E}"/>
    <cellStyle name="Normal 9 10 2 3 2 2 3 3" xfId="42282" xr:uid="{8E1ACEE5-AC08-41B2-9F43-0DF5A80C7C0E}"/>
    <cellStyle name="Normal 9 10 2 3 2 2 4" xfId="36122" xr:uid="{8E6F7B1E-FD23-4D1F-8D72-7EBD75A7DF19}"/>
    <cellStyle name="Normal 9 10 2 3 2 2 4 2" xfId="44334" xr:uid="{3E1E8F00-7A4D-490B-A1DD-FEB8F8BABA91}"/>
    <cellStyle name="Normal 9 10 2 3 2 2 4 3" xfId="40229" xr:uid="{9516C11A-D2A5-4051-AAAC-DBF7B67DF823}"/>
    <cellStyle name="Normal 9 10 2 3 2 2 5" xfId="43308" xr:uid="{5F0532A3-8662-4A14-91AE-8347B5EFC3C6}"/>
    <cellStyle name="Normal 9 10 2 3 2 2 6" xfId="39203" xr:uid="{C45E183F-60A3-4BBC-BC75-0DF157886F94}"/>
    <cellStyle name="Normal 9 10 2 3 2 3" xfId="36668" xr:uid="{8B5361EB-F87F-4B73-8B90-750658398DFA}"/>
    <cellStyle name="Normal 9 10 2 3 2 3 2" xfId="44880" xr:uid="{5F962132-84A4-466D-95CD-B969213254CB}"/>
    <cellStyle name="Normal 9 10 2 3 2 3 3" xfId="40775" xr:uid="{4A82E3C7-CC85-4447-A0A9-0F8A7D50EC7D}"/>
    <cellStyle name="Normal 9 10 2 3 2 4" xfId="37694" xr:uid="{0C95C0C0-DA67-476E-944C-535C9F2D9105}"/>
    <cellStyle name="Normal 9 10 2 3 2 4 2" xfId="45906" xr:uid="{512D2718-EB3A-43BD-93C9-B7309B680E61}"/>
    <cellStyle name="Normal 9 10 2 3 2 4 3" xfId="41801" xr:uid="{2A0FA996-0348-4AB1-B799-261A0A035822}"/>
    <cellStyle name="Normal 9 10 2 3 2 5" xfId="35641" xr:uid="{F4C03227-C0F7-465B-875F-ECE76B36ECCB}"/>
    <cellStyle name="Normal 9 10 2 3 2 5 2" xfId="43853" xr:uid="{1B128373-A0CF-4EAF-88F3-5499716650AC}"/>
    <cellStyle name="Normal 9 10 2 3 2 5 3" xfId="39748" xr:uid="{9ECE02EF-2134-47F7-A630-1DBAC32C3F29}"/>
    <cellStyle name="Normal 9 10 2 3 2 6" xfId="42827" xr:uid="{D30FC540-F471-42D6-A2EF-00FD4E0054BA}"/>
    <cellStyle name="Normal 9 10 2 3 2 7" xfId="38722" xr:uid="{D59DD6F4-E1D9-4227-8555-48E747DD2F5B}"/>
    <cellStyle name="Normal 9 10 2 3 3" xfId="34853" xr:uid="{B19FCAB7-E164-4ADF-BE3D-03B4475A083D}"/>
    <cellStyle name="Normal 9 10 2 3 3 2" xfId="36907" xr:uid="{67D29881-13EC-421E-B2FA-214B0257C281}"/>
    <cellStyle name="Normal 9 10 2 3 3 2 2" xfId="45119" xr:uid="{601BA004-D6C9-4DA2-B35A-F3C6691CBE01}"/>
    <cellStyle name="Normal 9 10 2 3 3 2 3" xfId="41014" xr:uid="{B9E3BDCE-3D39-451D-9E6A-7CBB3A4207FB}"/>
    <cellStyle name="Normal 9 10 2 3 3 3" xfId="37933" xr:uid="{3298A25E-0261-4A62-9753-43787F32F7A9}"/>
    <cellStyle name="Normal 9 10 2 3 3 3 2" xfId="46145" xr:uid="{3B4A743D-A95A-4AFA-AE27-68D5C183C53E}"/>
    <cellStyle name="Normal 9 10 2 3 3 3 3" xfId="42040" xr:uid="{4463FA2E-84F6-4F9D-9D42-063EBEA4123F}"/>
    <cellStyle name="Normal 9 10 2 3 3 4" xfId="35880" xr:uid="{72C46B47-D4C5-4BB3-B522-EF25CC5064D6}"/>
    <cellStyle name="Normal 9 10 2 3 3 4 2" xfId="44092" xr:uid="{B7036B9E-26A9-44F2-960E-5C3185C7BF49}"/>
    <cellStyle name="Normal 9 10 2 3 3 4 3" xfId="39987" xr:uid="{F9DBED7C-6775-4F57-A0C3-313A13169ED2}"/>
    <cellStyle name="Normal 9 10 2 3 3 5" xfId="43066" xr:uid="{E4F58D94-7440-46DA-AA2A-E7A3E257589E}"/>
    <cellStyle name="Normal 9 10 2 3 3 6" xfId="38961" xr:uid="{B59D7C1D-ED00-4801-B476-14F5281B570E}"/>
    <cellStyle name="Normal 9 10 2 3 4" xfId="36426" xr:uid="{D9F7F4C1-B8FB-4AC9-95D5-768C151E4E7D}"/>
    <cellStyle name="Normal 9 10 2 3 4 2" xfId="44638" xr:uid="{CC5DA886-A232-400C-9256-BFB5AAABB1A6}"/>
    <cellStyle name="Normal 9 10 2 3 4 3" xfId="40533" xr:uid="{8756B427-0807-4E15-A6D4-F77D724FD4E7}"/>
    <cellStyle name="Normal 9 10 2 3 5" xfId="37452" xr:uid="{7E7F0529-AE75-4D40-800E-07AC065B21D2}"/>
    <cellStyle name="Normal 9 10 2 3 5 2" xfId="45664" xr:uid="{791587AC-6FAE-4056-B6ED-C839EDC4F2BD}"/>
    <cellStyle name="Normal 9 10 2 3 5 3" xfId="41559" xr:uid="{CE75E57C-C99F-4810-A8E6-9E94D01C29D7}"/>
    <cellStyle name="Normal 9 10 2 3 6" xfId="35399" xr:uid="{B4603D89-7293-4A06-A62B-B639A12F7D1B}"/>
    <cellStyle name="Normal 9 10 2 3 6 2" xfId="43611" xr:uid="{8EBB01D9-277D-4552-8C8B-20F1D66C5898}"/>
    <cellStyle name="Normal 9 10 2 3 6 3" xfId="39506" xr:uid="{7593AE08-4451-444D-A589-2D55E5CBFC3B}"/>
    <cellStyle name="Normal 9 10 2 3 7" xfId="42585" xr:uid="{FAEDFD23-0FCF-4B99-B992-AC25F6247832}"/>
    <cellStyle name="Normal 9 10 2 3 8" xfId="38480" xr:uid="{773F76DB-8392-407B-9721-7B10E473B5A9}"/>
    <cellStyle name="Normal 9 10 2 4" xfId="34410" xr:uid="{BD7AFCE4-3691-4DCB-9F8E-D5B6380F3AE0}"/>
    <cellStyle name="Normal 9 10 2 4 2" xfId="34653" xr:uid="{A6510BBC-327D-49B2-B230-E2E1D2D77373}"/>
    <cellStyle name="Normal 9 10 2 4 2 2" xfId="35136" xr:uid="{73F054F1-AB0C-45FC-9E89-06883FA2B163}"/>
    <cellStyle name="Normal 9 10 2 4 2 2 2" xfId="37190" xr:uid="{BA69887B-177E-4AD8-A989-34A152D05808}"/>
    <cellStyle name="Normal 9 10 2 4 2 2 2 2" xfId="45402" xr:uid="{8FD89F4D-428F-46CF-92E5-973A8C036F0C}"/>
    <cellStyle name="Normal 9 10 2 4 2 2 2 3" xfId="41297" xr:uid="{07BEEC1B-A279-4F3A-A8D2-2446E92A953A}"/>
    <cellStyle name="Normal 9 10 2 4 2 2 3" xfId="38216" xr:uid="{298DE8B0-6AB7-435F-9BDD-6340A8F06E72}"/>
    <cellStyle name="Normal 9 10 2 4 2 2 3 2" xfId="46428" xr:uid="{5A999F97-0B55-4858-BCC6-51F464277161}"/>
    <cellStyle name="Normal 9 10 2 4 2 2 3 3" xfId="42323" xr:uid="{DE9E156C-3447-48F1-9D3B-693546A43037}"/>
    <cellStyle name="Normal 9 10 2 4 2 2 4" xfId="36163" xr:uid="{A09CA60E-16F9-47B1-B682-687CF6081D6B}"/>
    <cellStyle name="Normal 9 10 2 4 2 2 4 2" xfId="44375" xr:uid="{753F707D-8F54-44E6-BFCD-74009DEA8B2D}"/>
    <cellStyle name="Normal 9 10 2 4 2 2 4 3" xfId="40270" xr:uid="{3E5C84A8-34AC-4EA8-AF81-412189EA9972}"/>
    <cellStyle name="Normal 9 10 2 4 2 2 5" xfId="43349" xr:uid="{ACDE3509-B13B-4523-A62A-3E8BA60B00A4}"/>
    <cellStyle name="Normal 9 10 2 4 2 2 6" xfId="39244" xr:uid="{059C004A-D8E1-4521-AFF6-B7BD330731FB}"/>
    <cellStyle name="Normal 9 10 2 4 2 3" xfId="36709" xr:uid="{3ECFF693-3053-42F0-8F48-A7108E8130FF}"/>
    <cellStyle name="Normal 9 10 2 4 2 3 2" xfId="44921" xr:uid="{D486267F-D211-499A-83ED-B9FB00CD7AF5}"/>
    <cellStyle name="Normal 9 10 2 4 2 3 3" xfId="40816" xr:uid="{B946E535-4265-4B26-96DB-188FBA8FB996}"/>
    <cellStyle name="Normal 9 10 2 4 2 4" xfId="37735" xr:uid="{CBDDF9D8-0DEF-4A79-B0BB-224FF0EB6D0D}"/>
    <cellStyle name="Normal 9 10 2 4 2 4 2" xfId="45947" xr:uid="{D1F487C1-8725-4DEB-A928-5B2AE4955348}"/>
    <cellStyle name="Normal 9 10 2 4 2 4 3" xfId="41842" xr:uid="{E585E989-AB0D-4DB9-91A2-0DF8847995CE}"/>
    <cellStyle name="Normal 9 10 2 4 2 5" xfId="35682" xr:uid="{72551570-798E-40AC-84AE-54996E9A8DAF}"/>
    <cellStyle name="Normal 9 10 2 4 2 5 2" xfId="43894" xr:uid="{9D7EA431-3D63-4F34-9758-970A72BCC88C}"/>
    <cellStyle name="Normal 9 10 2 4 2 5 3" xfId="39789" xr:uid="{70A4EE97-EA0C-4377-A6C2-6A6E50CABE56}"/>
    <cellStyle name="Normal 9 10 2 4 2 6" xfId="42868" xr:uid="{FA6D4021-D646-438D-933F-9890C8E3C42F}"/>
    <cellStyle name="Normal 9 10 2 4 2 7" xfId="38763" xr:uid="{7CBA92F1-2486-48EA-A0F7-C63A582F2503}"/>
    <cellStyle name="Normal 9 10 2 4 3" xfId="34894" xr:uid="{61ECA0CB-7F7C-4D43-AFF6-C8454A79BA19}"/>
    <cellStyle name="Normal 9 10 2 4 3 2" xfId="36948" xr:uid="{0AB240CA-850F-4321-A866-E31469592BCA}"/>
    <cellStyle name="Normal 9 10 2 4 3 2 2" xfId="45160" xr:uid="{909783A8-A025-469A-B683-1DE45A20B49F}"/>
    <cellStyle name="Normal 9 10 2 4 3 2 3" xfId="41055" xr:uid="{2977F443-4705-4ED3-98A2-95C8CA7018E5}"/>
    <cellStyle name="Normal 9 10 2 4 3 3" xfId="37974" xr:uid="{28E7B6DE-43C4-431A-9F7E-8CBB2E45E276}"/>
    <cellStyle name="Normal 9 10 2 4 3 3 2" xfId="46186" xr:uid="{3CC05796-2E01-4DF6-88A2-DEF5CDA246F7}"/>
    <cellStyle name="Normal 9 10 2 4 3 3 3" xfId="42081" xr:uid="{820494F3-29F9-423F-8AFC-F5F0D2CFC126}"/>
    <cellStyle name="Normal 9 10 2 4 3 4" xfId="35921" xr:uid="{D7DA740B-087F-4FBF-ACDB-E361DC2687E7}"/>
    <cellStyle name="Normal 9 10 2 4 3 4 2" xfId="44133" xr:uid="{31B0A365-CA92-43D3-B336-41A04011374A}"/>
    <cellStyle name="Normal 9 10 2 4 3 4 3" xfId="40028" xr:uid="{D3C3B7F0-7D65-4CF4-8BAA-AF9522759BA2}"/>
    <cellStyle name="Normal 9 10 2 4 3 5" xfId="43107" xr:uid="{C21681D0-B33D-4C59-86E4-1DE5657D8F5F}"/>
    <cellStyle name="Normal 9 10 2 4 3 6" xfId="39002" xr:uid="{45C7C375-C6A3-44C1-B56A-A31C22C9C4AF}"/>
    <cellStyle name="Normal 9 10 2 4 4" xfId="36467" xr:uid="{8F9E1145-6B24-4080-88E3-5C3CEACB886A}"/>
    <cellStyle name="Normal 9 10 2 4 4 2" xfId="44679" xr:uid="{A665F7A2-C289-4215-910A-55B68816EC51}"/>
    <cellStyle name="Normal 9 10 2 4 4 3" xfId="40574" xr:uid="{E40A59CC-A6F3-4060-A7CF-BF13BF94A8D1}"/>
    <cellStyle name="Normal 9 10 2 4 5" xfId="37493" xr:uid="{AAD572DC-637C-4166-90FA-20CA9FC376B8}"/>
    <cellStyle name="Normal 9 10 2 4 5 2" xfId="45705" xr:uid="{2D23DBBE-778A-46BC-9616-8330BB4D7CF1}"/>
    <cellStyle name="Normal 9 10 2 4 5 3" xfId="41600" xr:uid="{F2A37BC7-1474-4C69-89DD-756EB2A8AAC3}"/>
    <cellStyle name="Normal 9 10 2 4 6" xfId="35440" xr:uid="{034F1A6A-814A-4A5B-8EE4-D0F7A1546884}"/>
    <cellStyle name="Normal 9 10 2 4 6 2" xfId="43652" xr:uid="{75A65F53-CD1F-428B-9619-44F226053811}"/>
    <cellStyle name="Normal 9 10 2 4 6 3" xfId="39547" xr:uid="{C1DD86C9-A01D-470A-8FCE-71F426E12F6C}"/>
    <cellStyle name="Normal 9 10 2 4 7" xfId="42626" xr:uid="{EECE5905-7B71-4354-ACA8-14F003BB0FB5}"/>
    <cellStyle name="Normal 9 10 2 4 8" xfId="38521" xr:uid="{9BDD36D1-138B-4506-A15E-9B405E83D84A}"/>
    <cellStyle name="Normal 9 10 2 5" xfId="34268" xr:uid="{FEF45A51-406B-4E50-8D2C-DF4C2F1F8E70}"/>
    <cellStyle name="Normal 9 10 2 5 2" xfId="34514" xr:uid="{AFC457CF-9AEA-4D33-BF7E-121489FA55C5}"/>
    <cellStyle name="Normal 9 10 2 5 2 2" xfId="34997" xr:uid="{3C3AB529-9EEA-4A68-8EEE-AD282750AC6B}"/>
    <cellStyle name="Normal 9 10 2 5 2 2 2" xfId="37051" xr:uid="{7DE18EF1-0F00-456F-9C3E-C3EE018EEAF5}"/>
    <cellStyle name="Normal 9 10 2 5 2 2 2 2" xfId="45263" xr:uid="{64217C78-9C6A-4764-A770-155219229C03}"/>
    <cellStyle name="Normal 9 10 2 5 2 2 2 3" xfId="41158" xr:uid="{66B91193-5DB2-4D2C-8C9C-8EE033681055}"/>
    <cellStyle name="Normal 9 10 2 5 2 2 3" xfId="38077" xr:uid="{DCEB3944-5B37-4CE4-A7D6-478CF0B7F464}"/>
    <cellStyle name="Normal 9 10 2 5 2 2 3 2" xfId="46289" xr:uid="{7E2944BC-6DFD-43A3-B86F-E3DD914FB61E}"/>
    <cellStyle name="Normal 9 10 2 5 2 2 3 3" xfId="42184" xr:uid="{71B04D84-7034-4800-B0C6-8565B041AAA4}"/>
    <cellStyle name="Normal 9 10 2 5 2 2 4" xfId="36024" xr:uid="{0A864716-A1E1-4ABC-92F4-00D6A87901F6}"/>
    <cellStyle name="Normal 9 10 2 5 2 2 4 2" xfId="44236" xr:uid="{3B08E565-5643-41C1-AFCD-65F69B3BEC63}"/>
    <cellStyle name="Normal 9 10 2 5 2 2 4 3" xfId="40131" xr:uid="{10CCDBF4-1F26-4967-B7E0-116B061C2E3F}"/>
    <cellStyle name="Normal 9 10 2 5 2 2 5" xfId="43210" xr:uid="{9C9A73D2-2470-4EA0-A05E-0CD4536969A5}"/>
    <cellStyle name="Normal 9 10 2 5 2 2 6" xfId="39105" xr:uid="{005ED576-D1FF-4C0E-905D-D50DB9E1746C}"/>
    <cellStyle name="Normal 9 10 2 5 2 3" xfId="36570" xr:uid="{3A81C596-73B6-4EBF-8667-59E3F446E7AE}"/>
    <cellStyle name="Normal 9 10 2 5 2 3 2" xfId="44782" xr:uid="{E1F634CF-B2DF-4E75-81EE-9D4C22D25A7D}"/>
    <cellStyle name="Normal 9 10 2 5 2 3 3" xfId="40677" xr:uid="{978A2D9B-909A-46AD-9354-533303B9D511}"/>
    <cellStyle name="Normal 9 10 2 5 2 4" xfId="37596" xr:uid="{21F7E85E-DBF8-49F8-9653-83AD64E28C5E}"/>
    <cellStyle name="Normal 9 10 2 5 2 4 2" xfId="45808" xr:uid="{A167D45C-FCC5-4D8C-8CB1-580052E8F1EA}"/>
    <cellStyle name="Normal 9 10 2 5 2 4 3" xfId="41703" xr:uid="{0B0C4BD7-354C-48FC-9EB5-1967AC1655E6}"/>
    <cellStyle name="Normal 9 10 2 5 2 5" xfId="35543" xr:uid="{2815556A-0C85-4177-AC77-88454AE3A144}"/>
    <cellStyle name="Normal 9 10 2 5 2 5 2" xfId="43755" xr:uid="{38C6AFAC-AAA6-4E08-9BC0-D780FCC71F6C}"/>
    <cellStyle name="Normal 9 10 2 5 2 5 3" xfId="39650" xr:uid="{F237299F-7E6A-4DB0-9FA5-B972710E8870}"/>
    <cellStyle name="Normal 9 10 2 5 2 6" xfId="42729" xr:uid="{4F303AD5-624D-4CFA-85F1-14FF2F16446D}"/>
    <cellStyle name="Normal 9 10 2 5 2 7" xfId="38624" xr:uid="{4548020A-3309-4B57-9C1D-29D2ED345B62}"/>
    <cellStyle name="Normal 9 10 2 5 3" xfId="34754" xr:uid="{A90D1C8C-86A5-4F95-BB58-A1E1CBF7955C}"/>
    <cellStyle name="Normal 9 10 2 5 3 2" xfId="36808" xr:uid="{D9402E83-93D9-474C-9F75-780AFA8BD86A}"/>
    <cellStyle name="Normal 9 10 2 5 3 2 2" xfId="45020" xr:uid="{1CB23198-4DD3-40F6-868B-DC83FC165933}"/>
    <cellStyle name="Normal 9 10 2 5 3 2 3" xfId="40915" xr:uid="{8A55010A-0E12-409B-99A8-86E4DA3CB063}"/>
    <cellStyle name="Normal 9 10 2 5 3 3" xfId="37834" xr:uid="{0B5284CB-1D1A-41EB-A34B-32BAED3CF5C8}"/>
    <cellStyle name="Normal 9 10 2 5 3 3 2" xfId="46046" xr:uid="{DBB1571F-25B7-4674-B88B-359700ECE493}"/>
    <cellStyle name="Normal 9 10 2 5 3 3 3" xfId="41941" xr:uid="{03A23C2D-6E9E-4E2F-B623-C02A1314FF0F}"/>
    <cellStyle name="Normal 9 10 2 5 3 4" xfId="35781" xr:uid="{F59F2DDA-A973-4D48-9CB4-F96F95BBF1DA}"/>
    <cellStyle name="Normal 9 10 2 5 3 4 2" xfId="43993" xr:uid="{CA0DCE05-1099-4037-ACBA-C2B87B5E54C8}"/>
    <cellStyle name="Normal 9 10 2 5 3 4 3" xfId="39888" xr:uid="{4F96E84D-9927-4843-84BB-A931AE1EE1A2}"/>
    <cellStyle name="Normal 9 10 2 5 3 5" xfId="42967" xr:uid="{74E1ADB1-44CA-4490-B80B-6C4BBF29AEAA}"/>
    <cellStyle name="Normal 9 10 2 5 3 6" xfId="38862" xr:uid="{19DCD3EF-6E87-4217-AE97-4D11AB344A1A}"/>
    <cellStyle name="Normal 9 10 2 5 4" xfId="36327" xr:uid="{3E4BEC77-32A2-466A-917E-ECB7B1967953}"/>
    <cellStyle name="Normal 9 10 2 5 4 2" xfId="44539" xr:uid="{EDF2379E-BA5E-438C-AD28-F9D05F149F40}"/>
    <cellStyle name="Normal 9 10 2 5 4 3" xfId="40434" xr:uid="{161DC614-BB67-4705-AB12-477826AF5B06}"/>
    <cellStyle name="Normal 9 10 2 5 5" xfId="37353" xr:uid="{F1D2521C-3F9B-4C35-A26F-45EC6A39D324}"/>
    <cellStyle name="Normal 9 10 2 5 5 2" xfId="45565" xr:uid="{8CDA2512-BDB5-47DB-8F1D-3DD6A2BED57C}"/>
    <cellStyle name="Normal 9 10 2 5 5 3" xfId="41460" xr:uid="{851C09C9-CEB3-40BE-B7B8-F9B98C94CC40}"/>
    <cellStyle name="Normal 9 10 2 5 6" xfId="35300" xr:uid="{E6431EA8-8793-467C-B60E-A55C60198A33}"/>
    <cellStyle name="Normal 9 10 2 5 6 2" xfId="43512" xr:uid="{A43FD9F8-8D22-46B0-9772-6DE2EA9E8A45}"/>
    <cellStyle name="Normal 9 10 2 5 6 3" xfId="39407" xr:uid="{084C5DFB-4E9E-408E-B65A-EB742B62F877}"/>
    <cellStyle name="Normal 9 10 2 5 7" xfId="42486" xr:uid="{455C8760-69DA-482B-83A5-9F747AC3CDC4}"/>
    <cellStyle name="Normal 9 10 2 5 8" xfId="38381" xr:uid="{C00259B0-73ED-4D62-8E97-62A8B234423F}"/>
    <cellStyle name="Normal 9 10 2 6" xfId="34457" xr:uid="{912C071E-B869-43E7-9AA9-50AF869F256A}"/>
    <cellStyle name="Normal 9 10 2 6 2" xfId="34940" xr:uid="{3ADF4094-0C25-4336-97A8-25E320516BCE}"/>
    <cellStyle name="Normal 9 10 2 6 2 2" xfId="36994" xr:uid="{118C1794-6CE9-489C-B10C-D66CCDF6CBD9}"/>
    <cellStyle name="Normal 9 10 2 6 2 2 2" xfId="45206" xr:uid="{5B06552C-9870-4A4B-8E5D-A3609B984BE6}"/>
    <cellStyle name="Normal 9 10 2 6 2 2 3" xfId="41101" xr:uid="{90994763-4CD3-4312-A9FF-6747E56E7C28}"/>
    <cellStyle name="Normal 9 10 2 6 2 3" xfId="38020" xr:uid="{B8F475D0-C811-4E11-9FDD-DF154876297C}"/>
    <cellStyle name="Normal 9 10 2 6 2 3 2" xfId="46232" xr:uid="{BF99719E-85D8-420F-85C5-56C31EF147C9}"/>
    <cellStyle name="Normal 9 10 2 6 2 3 3" xfId="42127" xr:uid="{BD68EB52-6B53-47BC-9663-7675A14C3A89}"/>
    <cellStyle name="Normal 9 10 2 6 2 4" xfId="35967" xr:uid="{0A47643B-8834-4D3F-B82C-E344CF4118A8}"/>
    <cellStyle name="Normal 9 10 2 6 2 4 2" xfId="44179" xr:uid="{6D525816-54E4-4689-A6F3-ACFF715ADDD4}"/>
    <cellStyle name="Normal 9 10 2 6 2 4 3" xfId="40074" xr:uid="{7928F20E-9835-46BE-B404-BAA6708CF354}"/>
    <cellStyle name="Normal 9 10 2 6 2 5" xfId="43153" xr:uid="{D6458620-4FAE-424C-A5D3-EC1557E19DD2}"/>
    <cellStyle name="Normal 9 10 2 6 2 6" xfId="39048" xr:uid="{667938DC-44E7-4318-ADB1-4D15DD97B766}"/>
    <cellStyle name="Normal 9 10 2 6 3" xfId="36513" xr:uid="{5ABFA642-4CFA-4C88-9FD3-425EC7E90D94}"/>
    <cellStyle name="Normal 9 10 2 6 3 2" xfId="44725" xr:uid="{3B44FD9B-8CBF-4350-8D1E-3370605A0AD1}"/>
    <cellStyle name="Normal 9 10 2 6 3 3" xfId="40620" xr:uid="{888630CE-EE22-4161-8965-E05A2DC98C96}"/>
    <cellStyle name="Normal 9 10 2 6 4" xfId="37539" xr:uid="{8635A506-78A4-4FEA-B8D7-2E5E06B92001}"/>
    <cellStyle name="Normal 9 10 2 6 4 2" xfId="45751" xr:uid="{EF8E4370-7D1E-4593-A6AB-637D33FA66A0}"/>
    <cellStyle name="Normal 9 10 2 6 4 3" xfId="41646" xr:uid="{2770EB02-1457-4269-85B7-1E3B9A742950}"/>
    <cellStyle name="Normal 9 10 2 6 5" xfId="35486" xr:uid="{C65C7E1C-2A43-4717-8F75-0B784342591F}"/>
    <cellStyle name="Normal 9 10 2 6 5 2" xfId="43698" xr:uid="{391FD1FE-97F9-46D5-9E33-2FF25EDA061B}"/>
    <cellStyle name="Normal 9 10 2 6 5 3" xfId="39593" xr:uid="{2E154F21-AF18-4AC5-B75B-B7A2B7DB1B36}"/>
    <cellStyle name="Normal 9 10 2 6 6" xfId="42672" xr:uid="{B6FE912A-D52A-40B7-83DF-6D51EECBD4F8}"/>
    <cellStyle name="Normal 9 10 2 6 7" xfId="38567" xr:uid="{59C79771-0FE9-4221-8356-70C437C9A64C}"/>
    <cellStyle name="Normal 9 10 2 7" xfId="34210" xr:uid="{1AB54CC3-5209-4C87-9A17-F3B8208F4F35}"/>
    <cellStyle name="Normal 9 10 2 7 2" xfId="36269" xr:uid="{48E6F240-DE58-46C9-B713-C70C6D06977E}"/>
    <cellStyle name="Normal 9 10 2 7 2 2" xfId="44481" xr:uid="{704928D2-3789-4FD0-872A-FE9EF305FE43}"/>
    <cellStyle name="Normal 9 10 2 7 2 3" xfId="40376" xr:uid="{E5C56F9E-3CC0-498A-849C-72C7D3E44BA1}"/>
    <cellStyle name="Normal 9 10 2 7 3" xfId="37295" xr:uid="{D464C72C-3C78-442A-9BF7-8E6C5A3403DE}"/>
    <cellStyle name="Normal 9 10 2 7 3 2" xfId="45507" xr:uid="{7C97431D-6A27-4DBC-A463-4ED44A688EB8}"/>
    <cellStyle name="Normal 9 10 2 7 3 3" xfId="41402" xr:uid="{45B2B8B6-4844-4DB4-B3A5-2672B588FB10}"/>
    <cellStyle name="Normal 9 10 2 7 4" xfId="35242" xr:uid="{18BC98FF-D0B5-4BCC-8DC7-FA8DCE895DB8}"/>
    <cellStyle name="Normal 9 10 2 7 4 2" xfId="43454" xr:uid="{7F5C492F-7F3E-4DD8-8CBE-74EBAABE41C2}"/>
    <cellStyle name="Normal 9 10 2 7 4 3" xfId="39349" xr:uid="{1E599D8A-D693-4FAE-9555-6EF1E0A78323}"/>
    <cellStyle name="Normal 9 10 2 7 5" xfId="42428" xr:uid="{F678B488-1FCB-4400-AFAD-E961B88B64C2}"/>
    <cellStyle name="Normal 9 10 2 7 6" xfId="38323" xr:uid="{78A36696-910B-401A-9439-B47BAD7B1CAF}"/>
    <cellStyle name="Normal 9 10 2 8" xfId="34696" xr:uid="{893C3ABC-928C-4CCF-B388-2F587953B43E}"/>
    <cellStyle name="Normal 9 10 2 8 2" xfId="36750" xr:uid="{D74BD034-B789-4A24-AFA9-A1075E087453}"/>
    <cellStyle name="Normal 9 10 2 8 2 2" xfId="44962" xr:uid="{D112797D-0497-4A9D-87DF-72A69D7D766E}"/>
    <cellStyle name="Normal 9 10 2 8 2 3" xfId="40857" xr:uid="{12376A75-02FD-4C82-A5C0-A6B7C31FDDEA}"/>
    <cellStyle name="Normal 9 10 2 8 3" xfId="37776" xr:uid="{E6141D59-EF19-4D73-9AAB-0A51288BCAC1}"/>
    <cellStyle name="Normal 9 10 2 8 3 2" xfId="45988" xr:uid="{39CEA73F-42B8-457C-A228-7FEE963DDECB}"/>
    <cellStyle name="Normal 9 10 2 8 3 3" xfId="41883" xr:uid="{0CDA063D-78DC-4FC7-A840-66F4E18C4635}"/>
    <cellStyle name="Normal 9 10 2 8 4" xfId="35723" xr:uid="{63975151-8381-48C0-A68A-8A057A0A7E6B}"/>
    <cellStyle name="Normal 9 10 2 8 4 2" xfId="43935" xr:uid="{5B391645-F047-4AEB-B95B-D932E0D379EC}"/>
    <cellStyle name="Normal 9 10 2 8 4 3" xfId="39830" xr:uid="{338D9F9A-05D2-4E2D-A0E7-929C02C002F3}"/>
    <cellStyle name="Normal 9 10 2 8 5" xfId="42909" xr:uid="{CA035F31-3EEC-4866-84D3-863182AF9CB0}"/>
    <cellStyle name="Normal 9 10 2 8 6" xfId="38804" xr:uid="{4413BDBE-BB02-4404-953E-DF82FC374CAF}"/>
    <cellStyle name="Normal 9 10 2 9" xfId="36212" xr:uid="{3C35E822-5369-4A42-8C2B-E75CB5C1FC07}"/>
    <cellStyle name="Normal 9 10 2 9 2" xfId="44424" xr:uid="{3B39826E-36DB-4C90-AEFC-55BC792AE378}"/>
    <cellStyle name="Normal 9 10 2 9 3" xfId="40319" xr:uid="{DCE840DB-086B-4F79-A6F8-017ADDBECF00}"/>
    <cellStyle name="Normal 9 10 3" xfId="34172" xr:uid="{2DC22D82-E81B-454E-AEFD-12308CE1948F}"/>
    <cellStyle name="Normal 9 10 3 10" xfId="38286" xr:uid="{91DAF70B-D1FE-445E-971C-B71359709375}"/>
    <cellStyle name="Normal 9 10 3 2" xfId="34288" xr:uid="{F2BE5857-F1A4-4A43-94EC-0EA95882D3E2}"/>
    <cellStyle name="Normal 9 10 3 2 2" xfId="34533" xr:uid="{46D9AA6D-E790-483A-AB75-3DBA2A10B92C}"/>
    <cellStyle name="Normal 9 10 3 2 2 2" xfId="35016" xr:uid="{025C641B-09E8-436A-9AE5-A5EF0203C375}"/>
    <cellStyle name="Normal 9 10 3 2 2 2 2" xfId="37070" xr:uid="{F4135355-7EE0-42A4-845B-8BA045D79D0F}"/>
    <cellStyle name="Normal 9 10 3 2 2 2 2 2" xfId="45282" xr:uid="{095B7E2F-6D77-4299-BC1F-B5AE28698D17}"/>
    <cellStyle name="Normal 9 10 3 2 2 2 2 3" xfId="41177" xr:uid="{EE5C167C-42F0-41E7-9508-531574F86620}"/>
    <cellStyle name="Normal 9 10 3 2 2 2 3" xfId="38096" xr:uid="{FB4C2419-4433-4DBA-8212-2E99FCB48530}"/>
    <cellStyle name="Normal 9 10 3 2 2 2 3 2" xfId="46308" xr:uid="{FC9BB123-F2F0-4201-9910-88CF13FF8798}"/>
    <cellStyle name="Normal 9 10 3 2 2 2 3 3" xfId="42203" xr:uid="{059CD72E-42A2-4648-8467-F67DED303379}"/>
    <cellStyle name="Normal 9 10 3 2 2 2 4" xfId="36043" xr:uid="{D73E9A36-518F-4A2B-B1F4-3EB8BBEF57DF}"/>
    <cellStyle name="Normal 9 10 3 2 2 2 4 2" xfId="44255" xr:uid="{8BC5D45C-D759-41BF-9B49-8E3C1A435CB7}"/>
    <cellStyle name="Normal 9 10 3 2 2 2 4 3" xfId="40150" xr:uid="{6E9D0F5E-3BAC-44C9-B070-BC3DACBC7897}"/>
    <cellStyle name="Normal 9 10 3 2 2 2 5" xfId="43229" xr:uid="{B7A73E1F-C45E-4AC4-8663-BF29A1FFD113}"/>
    <cellStyle name="Normal 9 10 3 2 2 2 6" xfId="39124" xr:uid="{D06D9388-1502-4B36-A9F9-0C1CDE937659}"/>
    <cellStyle name="Normal 9 10 3 2 2 3" xfId="36589" xr:uid="{6E889B5F-484A-4627-BC0B-939538DFC256}"/>
    <cellStyle name="Normal 9 10 3 2 2 3 2" xfId="44801" xr:uid="{7D87DEAA-AA7E-4ADB-81B2-C7619A08519D}"/>
    <cellStyle name="Normal 9 10 3 2 2 3 3" xfId="40696" xr:uid="{10648C89-4595-4EE4-85B5-B2F4CCF57FB5}"/>
    <cellStyle name="Normal 9 10 3 2 2 4" xfId="37615" xr:uid="{1AF2B670-501B-4742-90BE-426754AC4CB6}"/>
    <cellStyle name="Normal 9 10 3 2 2 4 2" xfId="45827" xr:uid="{974C1209-F5CE-49E4-A17A-2AA5ABFB2E08}"/>
    <cellStyle name="Normal 9 10 3 2 2 4 3" xfId="41722" xr:uid="{44E457DA-74A5-4433-A4A9-5C51A9F30040}"/>
    <cellStyle name="Normal 9 10 3 2 2 5" xfId="35562" xr:uid="{42F81BC8-EF29-45D7-87D7-D5C10B95D4E8}"/>
    <cellStyle name="Normal 9 10 3 2 2 5 2" xfId="43774" xr:uid="{22E94742-0FD2-480B-9CF6-722087D2715D}"/>
    <cellStyle name="Normal 9 10 3 2 2 5 3" xfId="39669" xr:uid="{9546EEA3-E9AA-4FDC-9729-1042A686BEC7}"/>
    <cellStyle name="Normal 9 10 3 2 2 6" xfId="42748" xr:uid="{4190D2EB-75FD-48F2-BEFC-CB6A2251B21A}"/>
    <cellStyle name="Normal 9 10 3 2 2 7" xfId="38643" xr:uid="{4729E28F-5297-47A1-B6C0-C4F014355551}"/>
    <cellStyle name="Normal 9 10 3 2 3" xfId="34774" xr:uid="{6FDCDB60-2DCA-4426-8C1E-0E3DAC2DA980}"/>
    <cellStyle name="Normal 9 10 3 2 3 2" xfId="36828" xr:uid="{5A475F11-4DEA-4FA1-A27C-4BDE173E1A7C}"/>
    <cellStyle name="Normal 9 10 3 2 3 2 2" xfId="45040" xr:uid="{2A92388C-9092-4E41-99A2-EEFD756071E3}"/>
    <cellStyle name="Normal 9 10 3 2 3 2 3" xfId="40935" xr:uid="{CC3D0462-59CA-463D-A86E-4FE8F141EDAE}"/>
    <cellStyle name="Normal 9 10 3 2 3 3" xfId="37854" xr:uid="{CEE69108-44E0-4EFB-80AF-4699BCBAAAA8}"/>
    <cellStyle name="Normal 9 10 3 2 3 3 2" xfId="46066" xr:uid="{C12264F3-BE66-44CB-81D8-433E99A6B922}"/>
    <cellStyle name="Normal 9 10 3 2 3 3 3" xfId="41961" xr:uid="{1EF614D7-4074-4999-9877-8CFAEC075CE7}"/>
    <cellStyle name="Normal 9 10 3 2 3 4" xfId="35801" xr:uid="{B9A9BA48-A6FF-4A11-9327-76D7DEE1D18B}"/>
    <cellStyle name="Normal 9 10 3 2 3 4 2" xfId="44013" xr:uid="{A7F211B5-CAE6-4543-93CB-084565050CB4}"/>
    <cellStyle name="Normal 9 10 3 2 3 4 3" xfId="39908" xr:uid="{FA6F8369-6C09-445B-8F41-9D439BAED72A}"/>
    <cellStyle name="Normal 9 10 3 2 3 5" xfId="42987" xr:uid="{1007029A-86A7-4949-863B-76C36CDBED27}"/>
    <cellStyle name="Normal 9 10 3 2 3 6" xfId="38882" xr:uid="{8C70D1F8-D166-4C47-A1FF-1B3B1690E9FF}"/>
    <cellStyle name="Normal 9 10 3 2 4" xfId="36347" xr:uid="{2FC3C9A9-985F-4268-BFFE-7D2B11A28571}"/>
    <cellStyle name="Normal 9 10 3 2 4 2" xfId="44559" xr:uid="{92B4A463-6381-42C0-BECD-C2F987B80FE9}"/>
    <cellStyle name="Normal 9 10 3 2 4 3" xfId="40454" xr:uid="{F3BD44C6-41B2-4943-AE0A-1D5567A332AF}"/>
    <cellStyle name="Normal 9 10 3 2 5" xfId="37373" xr:uid="{85C063EB-DD5D-4A89-8E0E-BE0B4F8B84EE}"/>
    <cellStyle name="Normal 9 10 3 2 5 2" xfId="45585" xr:uid="{9B3212F2-027C-4608-AAFC-657715EA098A}"/>
    <cellStyle name="Normal 9 10 3 2 5 3" xfId="41480" xr:uid="{9B9715E6-16CF-41EA-9BE5-485944CF18DA}"/>
    <cellStyle name="Normal 9 10 3 2 6" xfId="35320" xr:uid="{A3933EAF-D0F6-4CB4-B63F-85F64B499530}"/>
    <cellStyle name="Normal 9 10 3 2 6 2" xfId="43532" xr:uid="{FA1FFF4C-8CDC-4ECB-B56C-78C91AA3AEDB}"/>
    <cellStyle name="Normal 9 10 3 2 6 3" xfId="39427" xr:uid="{A410DAAA-C05E-4E6A-B788-DCB9785E4F7C}"/>
    <cellStyle name="Normal 9 10 3 2 7" xfId="42506" xr:uid="{3BE3E0D9-B2CB-46D1-8AE4-A9E5C82B8EF2}"/>
    <cellStyle name="Normal 9 10 3 2 8" xfId="38401" xr:uid="{9AE701DC-A0D8-4FEE-A95B-253FE470BC95}"/>
    <cellStyle name="Normal 9 10 3 3" xfId="34476" xr:uid="{4F467E22-4597-4F32-B2A5-32041C5BE712}"/>
    <cellStyle name="Normal 9 10 3 3 2" xfId="34959" xr:uid="{FAEDAF37-05EF-442C-B3A0-FF53C748DDD6}"/>
    <cellStyle name="Normal 9 10 3 3 2 2" xfId="37013" xr:uid="{D8894ADA-4465-4B26-B10D-192337F82E8A}"/>
    <cellStyle name="Normal 9 10 3 3 2 2 2" xfId="45225" xr:uid="{87D10B0E-3DD7-4CBD-BC30-B1C753AECE84}"/>
    <cellStyle name="Normal 9 10 3 3 2 2 3" xfId="41120" xr:uid="{8C7734EB-81C7-4DD1-8FB3-2E0DB59C2145}"/>
    <cellStyle name="Normal 9 10 3 3 2 3" xfId="38039" xr:uid="{35B84D2C-D36E-4507-9133-34D7A807A77F}"/>
    <cellStyle name="Normal 9 10 3 3 2 3 2" xfId="46251" xr:uid="{F90C952A-3814-4139-9812-490F62A706D5}"/>
    <cellStyle name="Normal 9 10 3 3 2 3 3" xfId="42146" xr:uid="{0D355ECE-B305-480C-9F52-C560E845B4D3}"/>
    <cellStyle name="Normal 9 10 3 3 2 4" xfId="35986" xr:uid="{91CEBE23-C7F2-4F8D-BDFE-C2EFFC54522F}"/>
    <cellStyle name="Normal 9 10 3 3 2 4 2" xfId="44198" xr:uid="{4D1CB264-61E5-413D-BC6A-F206840BA87C}"/>
    <cellStyle name="Normal 9 10 3 3 2 4 3" xfId="40093" xr:uid="{C94D09FF-E4B4-47B5-86AA-0D10B3A1974E}"/>
    <cellStyle name="Normal 9 10 3 3 2 5" xfId="43172" xr:uid="{9202DE31-67FF-421B-A45B-47BFA4677AD8}"/>
    <cellStyle name="Normal 9 10 3 3 2 6" xfId="39067" xr:uid="{78FBB61B-9E1C-4E6B-BD4D-0A45F94966FD}"/>
    <cellStyle name="Normal 9 10 3 3 3" xfId="36532" xr:uid="{6D953E71-81A0-42D7-A85C-7DF6E8ABC46C}"/>
    <cellStyle name="Normal 9 10 3 3 3 2" xfId="44744" xr:uid="{F041DA93-9921-4F94-A4CF-C1A5A3D04679}"/>
    <cellStyle name="Normal 9 10 3 3 3 3" xfId="40639" xr:uid="{9C27D6CE-A957-4C7F-966E-6022DB69EE80}"/>
    <cellStyle name="Normal 9 10 3 3 4" xfId="37558" xr:uid="{828D1DA2-D1C9-479A-B805-118C664804FC}"/>
    <cellStyle name="Normal 9 10 3 3 4 2" xfId="45770" xr:uid="{440F4189-1E89-48AF-9AFC-8AC635E9AA72}"/>
    <cellStyle name="Normal 9 10 3 3 4 3" xfId="41665" xr:uid="{3F4F9C3C-9418-4396-8802-0300756BC172}"/>
    <cellStyle name="Normal 9 10 3 3 5" xfId="35505" xr:uid="{5A910F07-DB9A-48E6-BD13-C2978172FBB2}"/>
    <cellStyle name="Normal 9 10 3 3 5 2" xfId="43717" xr:uid="{BB272F3C-D6F2-45A7-BF42-7DB25FBED858}"/>
    <cellStyle name="Normal 9 10 3 3 5 3" xfId="39612" xr:uid="{829EF854-5CCE-4E98-974A-A4B71EE1C09A}"/>
    <cellStyle name="Normal 9 10 3 3 6" xfId="42691" xr:uid="{4322DA66-E395-409A-80BE-947B08AC0998}"/>
    <cellStyle name="Normal 9 10 3 3 7" xfId="38586" xr:uid="{11578143-0DAE-42CD-9588-2D1F1D92596A}"/>
    <cellStyle name="Normal 9 10 3 4" xfId="34230" xr:uid="{9CFC79EC-1B6F-4AA6-A43F-6BA19016139F}"/>
    <cellStyle name="Normal 9 10 3 4 2" xfId="36289" xr:uid="{451B7E76-829D-4C52-A1F5-24C6C4E153D7}"/>
    <cellStyle name="Normal 9 10 3 4 2 2" xfId="44501" xr:uid="{F7564A4A-5DAC-4697-A921-3C9BD812F334}"/>
    <cellStyle name="Normal 9 10 3 4 2 3" xfId="40396" xr:uid="{E6B75963-FFDB-487D-94F9-6C7DEE3D1E30}"/>
    <cellStyle name="Normal 9 10 3 4 3" xfId="37315" xr:uid="{C66FF822-6710-48FE-8ADC-9F2119591746}"/>
    <cellStyle name="Normal 9 10 3 4 3 2" xfId="45527" xr:uid="{39C8ACD1-1111-4069-8B3F-E8AD53C5F1D8}"/>
    <cellStyle name="Normal 9 10 3 4 3 3" xfId="41422" xr:uid="{26176FE4-001B-403F-BFF7-5CCF878AFC9C}"/>
    <cellStyle name="Normal 9 10 3 4 4" xfId="35262" xr:uid="{F26AC4CE-F40B-4043-B38D-A58DDEA4398E}"/>
    <cellStyle name="Normal 9 10 3 4 4 2" xfId="43474" xr:uid="{3A2BABB3-C12B-48D9-8005-BB3E34C60776}"/>
    <cellStyle name="Normal 9 10 3 4 4 3" xfId="39369" xr:uid="{73BB383C-B8CD-4D0E-9D86-7542B032D7B4}"/>
    <cellStyle name="Normal 9 10 3 4 5" xfId="42448" xr:uid="{060F4714-C673-47FE-8CEC-B6A7B71582B9}"/>
    <cellStyle name="Normal 9 10 3 4 6" xfId="38343" xr:uid="{5463DA67-4339-4389-A8EB-8BBA2A074B5A}"/>
    <cellStyle name="Normal 9 10 3 5" xfId="34716" xr:uid="{4A67C24D-8151-48F7-801B-9FE97738266C}"/>
    <cellStyle name="Normal 9 10 3 5 2" xfId="36770" xr:uid="{D0075AF4-A1FE-4A59-B00B-27D4D0AF537D}"/>
    <cellStyle name="Normal 9 10 3 5 2 2" xfId="44982" xr:uid="{315AD3AE-643F-42A6-886F-1E72831A8ECA}"/>
    <cellStyle name="Normal 9 10 3 5 2 3" xfId="40877" xr:uid="{10BFF8FD-4B93-4E72-9609-75E3360110A6}"/>
    <cellStyle name="Normal 9 10 3 5 3" xfId="37796" xr:uid="{4566A345-4BB4-46FF-8058-6AF163717882}"/>
    <cellStyle name="Normal 9 10 3 5 3 2" xfId="46008" xr:uid="{09A8421E-812F-4BF3-B212-AA631AFA4433}"/>
    <cellStyle name="Normal 9 10 3 5 3 3" xfId="41903" xr:uid="{040E4CBF-F158-4383-92AC-BCDE2BB4A001}"/>
    <cellStyle name="Normal 9 10 3 5 4" xfId="35743" xr:uid="{FAF90343-3762-4EB9-8B26-DECE33CA922E}"/>
    <cellStyle name="Normal 9 10 3 5 4 2" xfId="43955" xr:uid="{4AC6D766-1A60-4DCA-BB53-CB3EA6F03FB5}"/>
    <cellStyle name="Normal 9 10 3 5 4 3" xfId="39850" xr:uid="{62F14BB8-E949-419C-A4F0-9B5FA9B7D987}"/>
    <cellStyle name="Normal 9 10 3 5 5" xfId="42929" xr:uid="{1675215C-E6FB-4E4F-B4FA-22DA5196D55E}"/>
    <cellStyle name="Normal 9 10 3 5 6" xfId="38824" xr:uid="{F2EC2876-8E2A-4606-8671-AA42FBD93556}"/>
    <cellStyle name="Normal 9 10 3 6" xfId="36232" xr:uid="{FECDE4A0-3A78-446C-A8FF-2FD047B7CAEC}"/>
    <cellStyle name="Normal 9 10 3 6 2" xfId="44444" xr:uid="{E55101B8-DA7D-46C5-A2EB-24AEA2E08A4E}"/>
    <cellStyle name="Normal 9 10 3 6 3" xfId="40339" xr:uid="{21F2D649-6C87-41A3-B734-2321B40310E5}"/>
    <cellStyle name="Normal 9 10 3 7" xfId="37258" xr:uid="{A1A5D496-39C1-41EC-BAE4-4F24C08FC826}"/>
    <cellStyle name="Normal 9 10 3 7 2" xfId="45470" xr:uid="{BC9F1E64-7BC9-4071-9E44-D0628E668064}"/>
    <cellStyle name="Normal 9 10 3 7 3" xfId="41365" xr:uid="{E45287D5-4212-4F45-A63E-E431591FB09E}"/>
    <cellStyle name="Normal 9 10 3 8" xfId="35205" xr:uid="{571D32E8-E41D-4D71-B8B9-B60CDC6BA086}"/>
    <cellStyle name="Normal 9 10 3 8 2" xfId="43417" xr:uid="{27FBDC8F-3871-4536-94E2-9F97A422AF33}"/>
    <cellStyle name="Normal 9 10 3 8 3" xfId="39312" xr:uid="{AF54986D-2D1B-4998-B1E7-B922045EC6D3}"/>
    <cellStyle name="Normal 9 10 3 9" xfId="42391" xr:uid="{5A5952C5-3230-4B2C-B678-D23A50046F59}"/>
    <cellStyle name="Normal 9 10 4" xfId="34311" xr:uid="{7360380A-9920-4E29-8C3A-3AE515EE9569}"/>
    <cellStyle name="Normal 9 10 4 2" xfId="34556" xr:uid="{55F67E7F-4688-4B7B-8C4D-B1FBA867FAC6}"/>
    <cellStyle name="Normal 9 10 4 2 2" xfId="35039" xr:uid="{B368FE76-98C4-4ED6-96C4-0B1D11A04CBE}"/>
    <cellStyle name="Normal 9 10 4 2 2 2" xfId="37093" xr:uid="{69066C1B-F352-40EA-88F2-02EA2F39FEDE}"/>
    <cellStyle name="Normal 9 10 4 2 2 2 2" xfId="45305" xr:uid="{94E292A0-9590-4E32-BBD6-D102914E5E5D}"/>
    <cellStyle name="Normal 9 10 4 2 2 2 3" xfId="41200" xr:uid="{1886B302-FFBA-4037-A317-BF61E67FE5FE}"/>
    <cellStyle name="Normal 9 10 4 2 2 3" xfId="38119" xr:uid="{7A12B815-D409-4741-A5D2-61A7A80FA1F1}"/>
    <cellStyle name="Normal 9 10 4 2 2 3 2" xfId="46331" xr:uid="{703BAE54-B17B-41E4-B0FF-460ABD5C49C1}"/>
    <cellStyle name="Normal 9 10 4 2 2 3 3" xfId="42226" xr:uid="{DDB048D1-363D-410A-A6DC-76AFF4C1B4EB}"/>
    <cellStyle name="Normal 9 10 4 2 2 4" xfId="36066" xr:uid="{9F4A14BD-49F6-4050-BAD2-9EC297719094}"/>
    <cellStyle name="Normal 9 10 4 2 2 4 2" xfId="44278" xr:uid="{D2705368-700D-4199-9370-D8BCFE80E553}"/>
    <cellStyle name="Normal 9 10 4 2 2 4 3" xfId="40173" xr:uid="{B90F359A-97DB-4E11-BA9D-73F383B49504}"/>
    <cellStyle name="Normal 9 10 4 2 2 5" xfId="43252" xr:uid="{AE36DF16-1003-488C-A8D7-0A99DC0178BA}"/>
    <cellStyle name="Normal 9 10 4 2 2 6" xfId="39147" xr:uid="{DC653A59-3BF3-42A7-95C9-2CF4BEB78FF9}"/>
    <cellStyle name="Normal 9 10 4 2 3" xfId="36612" xr:uid="{20055615-100C-48D8-9FFB-7F1E038433A8}"/>
    <cellStyle name="Normal 9 10 4 2 3 2" xfId="44824" xr:uid="{5209159F-CB6D-40DF-BD39-0846420BFC7F}"/>
    <cellStyle name="Normal 9 10 4 2 3 3" xfId="40719" xr:uid="{94FFCFAD-8FD1-4271-9CF7-E94DAEE2885E}"/>
    <cellStyle name="Normal 9 10 4 2 4" xfId="37638" xr:uid="{62D99F2C-EAAD-495D-B0AE-1A14CD76BD7C}"/>
    <cellStyle name="Normal 9 10 4 2 4 2" xfId="45850" xr:uid="{BBF71576-A947-4379-BAFF-7A3605D67324}"/>
    <cellStyle name="Normal 9 10 4 2 4 3" xfId="41745" xr:uid="{6D4ADACB-58C1-4E9A-B3AA-4F146150B6EC}"/>
    <cellStyle name="Normal 9 10 4 2 5" xfId="35585" xr:uid="{001A2106-E2D2-4088-9DF2-6DD2594B19F7}"/>
    <cellStyle name="Normal 9 10 4 2 5 2" xfId="43797" xr:uid="{9BF62C9A-B2FE-4DDF-81E9-9691D9D7AA4C}"/>
    <cellStyle name="Normal 9 10 4 2 5 3" xfId="39692" xr:uid="{B2430A9E-AAAE-481D-963C-30BC32F7BB80}"/>
    <cellStyle name="Normal 9 10 4 2 6" xfId="42771" xr:uid="{BDCA0A57-29FC-4767-BF1A-CC9A79E42F69}"/>
    <cellStyle name="Normal 9 10 4 2 7" xfId="38666" xr:uid="{542991F9-F286-4839-A78A-A8AC5F4DF2A9}"/>
    <cellStyle name="Normal 9 10 4 3" xfId="34797" xr:uid="{6B1D9977-1896-48B6-AF82-170D278E5A7D}"/>
    <cellStyle name="Normal 9 10 4 3 2" xfId="36851" xr:uid="{AF228C40-375A-4F79-8A82-D6B40C30C5C2}"/>
    <cellStyle name="Normal 9 10 4 3 2 2" xfId="45063" xr:uid="{EA1275BB-B85C-4E83-89CB-47915ED6350F}"/>
    <cellStyle name="Normal 9 10 4 3 2 3" xfId="40958" xr:uid="{4F11D7A3-EFFE-4C74-B08E-CC72F6B335FA}"/>
    <cellStyle name="Normal 9 10 4 3 3" xfId="37877" xr:uid="{ECC947CB-BE74-4DF7-8BDE-140F749AD8CD}"/>
    <cellStyle name="Normal 9 10 4 3 3 2" xfId="46089" xr:uid="{A15D38AE-815E-4E90-9BF9-662F01A2DFEE}"/>
    <cellStyle name="Normal 9 10 4 3 3 3" xfId="41984" xr:uid="{F3673C8F-0705-4BC8-8588-485154C63AB6}"/>
    <cellStyle name="Normal 9 10 4 3 4" xfId="35824" xr:uid="{F0A4D435-744D-4F14-9420-D94CB03A7484}"/>
    <cellStyle name="Normal 9 10 4 3 4 2" xfId="44036" xr:uid="{2A270324-1DA6-4843-8948-6058BC9B8B5D}"/>
    <cellStyle name="Normal 9 10 4 3 4 3" xfId="39931" xr:uid="{2CFA0EB9-5C39-45A4-AE87-BCA9E83B0837}"/>
    <cellStyle name="Normal 9 10 4 3 5" xfId="43010" xr:uid="{49F6797A-D5C1-4D1C-AF51-4D2CEF1DF236}"/>
    <cellStyle name="Normal 9 10 4 3 6" xfId="38905" xr:uid="{0CE3293F-5C4D-49BB-A60B-6E34C324FD5C}"/>
    <cellStyle name="Normal 9 10 4 4" xfId="36370" xr:uid="{BC82BBAA-22AA-4637-9AB7-973F56E07EBA}"/>
    <cellStyle name="Normal 9 10 4 4 2" xfId="44582" xr:uid="{557977E2-FA74-455D-88D6-B8FBEF15C409}"/>
    <cellStyle name="Normal 9 10 4 4 3" xfId="40477" xr:uid="{9A207D25-167C-4B00-BE48-8621ED1FC97F}"/>
    <cellStyle name="Normal 9 10 4 5" xfId="37396" xr:uid="{1911A1DE-D6AC-4CF1-ADCC-6292396C157B}"/>
    <cellStyle name="Normal 9 10 4 5 2" xfId="45608" xr:uid="{879EE722-6FA9-45A1-BBF2-38FFB885CAD4}"/>
    <cellStyle name="Normal 9 10 4 5 3" xfId="41503" xr:uid="{8FCC63DC-832D-4E01-AA2F-FF354171E240}"/>
    <cellStyle name="Normal 9 10 4 6" xfId="35343" xr:uid="{FCFFA921-E715-4424-BA2C-A0BFEE96D06C}"/>
    <cellStyle name="Normal 9 10 4 6 2" xfId="43555" xr:uid="{5913AEB1-18DB-40C0-8F95-60B01A6F8165}"/>
    <cellStyle name="Normal 9 10 4 6 3" xfId="39450" xr:uid="{7DCB3205-D11F-40F5-8553-37BCD62E3DE2}"/>
    <cellStyle name="Normal 9 10 4 7" xfId="42529" xr:uid="{C1969964-5AB4-4F49-A451-E8ECA782E161}"/>
    <cellStyle name="Normal 9 10 4 8" xfId="38424" xr:uid="{541162BE-94ED-412A-AF03-3D240B195609}"/>
    <cellStyle name="Normal 9 10 5" xfId="34354" xr:uid="{886AC1D0-A092-42FC-AFA6-9353DA6E36EA}"/>
    <cellStyle name="Normal 9 10 5 2" xfId="34597" xr:uid="{B21CC232-9596-412F-8C93-592D3E57BC1B}"/>
    <cellStyle name="Normal 9 10 5 2 2" xfId="35080" xr:uid="{CF2F9DF4-9631-4B59-B2AA-EBF1538BF4A1}"/>
    <cellStyle name="Normal 9 10 5 2 2 2" xfId="37134" xr:uid="{8D504C09-7FE2-4343-A06C-5928A46C3101}"/>
    <cellStyle name="Normal 9 10 5 2 2 2 2" xfId="45346" xr:uid="{89E5E90F-824B-4CE6-B2C6-CAC1872E4166}"/>
    <cellStyle name="Normal 9 10 5 2 2 2 3" xfId="41241" xr:uid="{4505931B-63C3-4B6F-898E-458335B17EE3}"/>
    <cellStyle name="Normal 9 10 5 2 2 3" xfId="38160" xr:uid="{06368B26-0D97-423F-B553-4D6FA965476A}"/>
    <cellStyle name="Normal 9 10 5 2 2 3 2" xfId="46372" xr:uid="{94F03BD3-ECB9-493C-BB7B-0646EF0708A5}"/>
    <cellStyle name="Normal 9 10 5 2 2 3 3" xfId="42267" xr:uid="{58BC650D-A5EA-4130-A58D-8EF55185038B}"/>
    <cellStyle name="Normal 9 10 5 2 2 4" xfId="36107" xr:uid="{C7DC59DC-1880-4813-84B6-EFBE7B4311E1}"/>
    <cellStyle name="Normal 9 10 5 2 2 4 2" xfId="44319" xr:uid="{08415AFA-C148-4FAB-8951-297C0B4C5A08}"/>
    <cellStyle name="Normal 9 10 5 2 2 4 3" xfId="40214" xr:uid="{1BEB194F-49F9-48D4-B599-58E10249CDBB}"/>
    <cellStyle name="Normal 9 10 5 2 2 5" xfId="43293" xr:uid="{7CCD1C39-5BBE-48D8-81E4-B82D75C1DFC3}"/>
    <cellStyle name="Normal 9 10 5 2 2 6" xfId="39188" xr:uid="{37C72F28-15BC-4AF3-B5A8-CD5DA2D68886}"/>
    <cellStyle name="Normal 9 10 5 2 3" xfId="36653" xr:uid="{B0624CD6-5452-44C2-9CF4-280E0931555D}"/>
    <cellStyle name="Normal 9 10 5 2 3 2" xfId="44865" xr:uid="{D435E5FB-5F63-40ED-A970-2FA206D07728}"/>
    <cellStyle name="Normal 9 10 5 2 3 3" xfId="40760" xr:uid="{ADFC23DE-9483-44E7-B493-197096804464}"/>
    <cellStyle name="Normal 9 10 5 2 4" xfId="37679" xr:uid="{FB55CDEB-D61F-4DA4-911D-27B9D8274FDF}"/>
    <cellStyle name="Normal 9 10 5 2 4 2" xfId="45891" xr:uid="{E96ED8DB-E431-45B4-8A36-A59F1ADB8C51}"/>
    <cellStyle name="Normal 9 10 5 2 4 3" xfId="41786" xr:uid="{D0DEFBBE-3149-4B0F-BC52-B38D091FACD3}"/>
    <cellStyle name="Normal 9 10 5 2 5" xfId="35626" xr:uid="{27FDF175-844A-40C5-B440-A13D01F73D7B}"/>
    <cellStyle name="Normal 9 10 5 2 5 2" xfId="43838" xr:uid="{D86C9468-F4B6-49FF-BFB6-245DFDC460DC}"/>
    <cellStyle name="Normal 9 10 5 2 5 3" xfId="39733" xr:uid="{4C369489-4792-4028-B41C-C4209F209D55}"/>
    <cellStyle name="Normal 9 10 5 2 6" xfId="42812" xr:uid="{FB49C00C-BB36-4FAF-9BD7-FA6A867449FC}"/>
    <cellStyle name="Normal 9 10 5 2 7" xfId="38707" xr:uid="{EFF4DC5E-432E-4BC0-8488-E46CFB0413B0}"/>
    <cellStyle name="Normal 9 10 5 3" xfId="34838" xr:uid="{34F01245-97B6-4FCA-8834-77626D4EE99F}"/>
    <cellStyle name="Normal 9 10 5 3 2" xfId="36892" xr:uid="{1B7AEF30-C517-4C3B-B133-89EFC3E81FD8}"/>
    <cellStyle name="Normal 9 10 5 3 2 2" xfId="45104" xr:uid="{136A7500-272D-401D-842D-EB11EC8C8FCF}"/>
    <cellStyle name="Normal 9 10 5 3 2 3" xfId="40999" xr:uid="{B1D41BF7-6C69-453F-8716-A7E58A4F7F12}"/>
    <cellStyle name="Normal 9 10 5 3 3" xfId="37918" xr:uid="{5FF5AD3D-951E-4366-8C11-B72ED846F14A}"/>
    <cellStyle name="Normal 9 10 5 3 3 2" xfId="46130" xr:uid="{55052E52-4DA1-4C28-AACA-C77CF4B56C17}"/>
    <cellStyle name="Normal 9 10 5 3 3 3" xfId="42025" xr:uid="{A3C65476-D174-40D8-94A3-4DA35363609C}"/>
    <cellStyle name="Normal 9 10 5 3 4" xfId="35865" xr:uid="{A9E344ED-1019-4CCD-81FA-00F82F70968A}"/>
    <cellStyle name="Normal 9 10 5 3 4 2" xfId="44077" xr:uid="{8C15F225-5A1D-429C-8B56-015B2D6FC5EC}"/>
    <cellStyle name="Normal 9 10 5 3 4 3" xfId="39972" xr:uid="{1E6C84F0-2C27-4C1D-8538-6283C81DB2D1}"/>
    <cellStyle name="Normal 9 10 5 3 5" xfId="43051" xr:uid="{E59F4F8E-840E-4117-8BD0-8BD8577B5FFA}"/>
    <cellStyle name="Normal 9 10 5 3 6" xfId="38946" xr:uid="{5805F65F-7046-4B02-BC23-DF26B8FFDE27}"/>
    <cellStyle name="Normal 9 10 5 4" xfId="36411" xr:uid="{93E0A398-6815-4BC9-AA96-DE55EE5584EC}"/>
    <cellStyle name="Normal 9 10 5 4 2" xfId="44623" xr:uid="{3F6D0D25-3DD1-4568-9079-5B17EDB71F9C}"/>
    <cellStyle name="Normal 9 10 5 4 3" xfId="40518" xr:uid="{F9B557AA-BDDF-4591-9F32-063A39DF1CDC}"/>
    <cellStyle name="Normal 9 10 5 5" xfId="37437" xr:uid="{91D7FE54-7BB5-47B8-9CDA-E8D2C95BA59E}"/>
    <cellStyle name="Normal 9 10 5 5 2" xfId="45649" xr:uid="{02579BA9-EA58-463D-9951-7FEA9B06D193}"/>
    <cellStyle name="Normal 9 10 5 5 3" xfId="41544" xr:uid="{E7E93073-29A2-4659-94EA-58D12B294626}"/>
    <cellStyle name="Normal 9 10 5 6" xfId="35384" xr:uid="{D5CF0F9B-231A-46D7-A23A-AE9591BA7C97}"/>
    <cellStyle name="Normal 9 10 5 6 2" xfId="43596" xr:uid="{88FAE105-3436-474A-8265-EA047E0196C4}"/>
    <cellStyle name="Normal 9 10 5 6 3" xfId="39491" xr:uid="{BF1FA583-078D-4C77-853E-14DF1754B9FC}"/>
    <cellStyle name="Normal 9 10 5 7" xfId="42570" xr:uid="{5F24047F-11AE-436E-B7B2-5BDFEDE76F8D}"/>
    <cellStyle name="Normal 9 10 5 8" xfId="38465" xr:uid="{C24DCA3C-1C27-4562-8243-62D443F18A02}"/>
    <cellStyle name="Normal 9 10 6" xfId="34395" xr:uid="{B9EF1869-E803-444C-BB06-4888F9B288DF}"/>
    <cellStyle name="Normal 9 10 6 2" xfId="34638" xr:uid="{6CD8DFDD-1EE8-4F2E-A3F3-D18A46647D35}"/>
    <cellStyle name="Normal 9 10 6 2 2" xfId="35121" xr:uid="{66F8596F-C965-4CE1-A899-868B6AC41C93}"/>
    <cellStyle name="Normal 9 10 6 2 2 2" xfId="37175" xr:uid="{4C00523C-0F81-400A-8A39-3548A286B2D0}"/>
    <cellStyle name="Normal 9 10 6 2 2 2 2" xfId="45387" xr:uid="{2C209B62-75C7-4B8C-86EA-EBDC8216B8B3}"/>
    <cellStyle name="Normal 9 10 6 2 2 2 3" xfId="41282" xr:uid="{2A57EB70-C102-40C9-A024-771D3A8A8B65}"/>
    <cellStyle name="Normal 9 10 6 2 2 3" xfId="38201" xr:uid="{3D92B678-080B-4628-8FFF-380F4C8AF5C0}"/>
    <cellStyle name="Normal 9 10 6 2 2 3 2" xfId="46413" xr:uid="{683AEDA8-528F-40A6-A455-FD7E63CD1DEC}"/>
    <cellStyle name="Normal 9 10 6 2 2 3 3" xfId="42308" xr:uid="{B21769E2-B57F-471A-AB17-0B95FBC666F7}"/>
    <cellStyle name="Normal 9 10 6 2 2 4" xfId="36148" xr:uid="{81AB3105-7A95-4A97-994D-12FD675E1A32}"/>
    <cellStyle name="Normal 9 10 6 2 2 4 2" xfId="44360" xr:uid="{D4EDBA5D-727D-494B-B39C-992E595E25E6}"/>
    <cellStyle name="Normal 9 10 6 2 2 4 3" xfId="40255" xr:uid="{88BB2551-19F2-4BEE-A9BE-D6F3F3EF1C04}"/>
    <cellStyle name="Normal 9 10 6 2 2 5" xfId="43334" xr:uid="{091252ED-FED0-49DA-90E2-0F836874BDDA}"/>
    <cellStyle name="Normal 9 10 6 2 2 6" xfId="39229" xr:uid="{7E05A333-FA18-492C-8539-A80693852711}"/>
    <cellStyle name="Normal 9 10 6 2 3" xfId="36694" xr:uid="{8119A95B-BDFD-40A8-B920-794A446A8E54}"/>
    <cellStyle name="Normal 9 10 6 2 3 2" xfId="44906" xr:uid="{E01F72CA-8C50-4DC2-A0AE-847540D9C66F}"/>
    <cellStyle name="Normal 9 10 6 2 3 3" xfId="40801" xr:uid="{61BD7C6E-390C-4F4D-BEB7-AFCFE36DDD56}"/>
    <cellStyle name="Normal 9 10 6 2 4" xfId="37720" xr:uid="{72C4E16E-6A13-41D3-AD39-AF0B5CB5F0CD}"/>
    <cellStyle name="Normal 9 10 6 2 4 2" xfId="45932" xr:uid="{50DEB487-4AF7-443B-A714-85637903446F}"/>
    <cellStyle name="Normal 9 10 6 2 4 3" xfId="41827" xr:uid="{1E201E54-4409-4546-AE86-EDE1B089AB7C}"/>
    <cellStyle name="Normal 9 10 6 2 5" xfId="35667" xr:uid="{2E4E94F8-BCDB-458A-93FA-AB560C9B0645}"/>
    <cellStyle name="Normal 9 10 6 2 5 2" xfId="43879" xr:uid="{1EA75557-0AE3-49BB-A70B-37009AE993B7}"/>
    <cellStyle name="Normal 9 10 6 2 5 3" xfId="39774" xr:uid="{88C750FB-4A44-4C0C-B5AB-D56859697028}"/>
    <cellStyle name="Normal 9 10 6 2 6" xfId="42853" xr:uid="{CBA04B22-7E8A-4F08-8476-75092E98ABBD}"/>
    <cellStyle name="Normal 9 10 6 2 7" xfId="38748" xr:uid="{9B2112CC-6369-4814-A713-4D2D757413F1}"/>
    <cellStyle name="Normal 9 10 6 3" xfId="34879" xr:uid="{6FB11BDC-6F68-4F3A-8F22-05DDFE8BC3F2}"/>
    <cellStyle name="Normal 9 10 6 3 2" xfId="36933" xr:uid="{5761E218-DC55-48C5-A9DB-57CE07116A60}"/>
    <cellStyle name="Normal 9 10 6 3 2 2" xfId="45145" xr:uid="{7D449478-C04F-4A73-91F3-D711E502E9F6}"/>
    <cellStyle name="Normal 9 10 6 3 2 3" xfId="41040" xr:uid="{B33D2EAF-DECB-4879-B207-46BE549018A0}"/>
    <cellStyle name="Normal 9 10 6 3 3" xfId="37959" xr:uid="{049A748E-2E51-4E68-8808-7BAECB86100E}"/>
    <cellStyle name="Normal 9 10 6 3 3 2" xfId="46171" xr:uid="{07175194-D9A5-4103-A739-B39BDEA083CC}"/>
    <cellStyle name="Normal 9 10 6 3 3 3" xfId="42066" xr:uid="{8FBFE100-BC1A-44DC-9FCC-30F84BD01DFB}"/>
    <cellStyle name="Normal 9 10 6 3 4" xfId="35906" xr:uid="{1E49B5D4-6D63-4CDD-8191-A152A1604939}"/>
    <cellStyle name="Normal 9 10 6 3 4 2" xfId="44118" xr:uid="{DF4D854C-3BB9-4B75-A2F9-1ECD2F01384E}"/>
    <cellStyle name="Normal 9 10 6 3 4 3" xfId="40013" xr:uid="{E0B1D348-DDFD-4734-AF02-B0A87D8BDE89}"/>
    <cellStyle name="Normal 9 10 6 3 5" xfId="43092" xr:uid="{AF7C449A-A152-479B-8B14-4F19847387D6}"/>
    <cellStyle name="Normal 9 10 6 3 6" xfId="38987" xr:uid="{86506C63-240C-42AF-9DD0-17BE78028771}"/>
    <cellStyle name="Normal 9 10 6 4" xfId="36452" xr:uid="{1D5C466F-ED1E-4CA5-A2BE-21AF8E87C8FE}"/>
    <cellStyle name="Normal 9 10 6 4 2" xfId="44664" xr:uid="{DEFAD3AB-5DA9-4B86-9189-958B9A8CF927}"/>
    <cellStyle name="Normal 9 10 6 4 3" xfId="40559" xr:uid="{AF8F6AA7-1568-4F13-92C2-EC28F40E5F17}"/>
    <cellStyle name="Normal 9 10 6 5" xfId="37478" xr:uid="{D65CFB37-6F1D-4EB1-A3A5-D0E97F2E4D85}"/>
    <cellStyle name="Normal 9 10 6 5 2" xfId="45690" xr:uid="{5A84DE9E-C6AC-4E2E-A39A-BECADBBC5C2B}"/>
    <cellStyle name="Normal 9 10 6 5 3" xfId="41585" xr:uid="{1CFC13B0-AC88-48FA-BAC3-3CEAC0BB9DCB}"/>
    <cellStyle name="Normal 9 10 6 6" xfId="35425" xr:uid="{03984B30-DE04-47FA-A5AA-A36055D79101}"/>
    <cellStyle name="Normal 9 10 6 6 2" xfId="43637" xr:uid="{FA2E88FD-B5EF-47B4-84B2-6ABB81CEE017}"/>
    <cellStyle name="Normal 9 10 6 6 3" xfId="39532" xr:uid="{112F2AE3-A11C-4FE8-9E82-EA00C3282B4E}"/>
    <cellStyle name="Normal 9 10 6 7" xfId="42611" xr:uid="{3490FFD4-2A60-4E16-9808-4362970E1B12}"/>
    <cellStyle name="Normal 9 10 6 8" xfId="38506" xr:uid="{9CA974BC-5F50-48A2-BA44-2BC3E92592EC}"/>
    <cellStyle name="Normal 9 10 7" xfId="34253" xr:uid="{C6563F87-C506-4156-9462-9B4EB3E0FCD1}"/>
    <cellStyle name="Normal 9 10 7 2" xfId="34499" xr:uid="{007CD7EF-7A42-4DE1-8C64-E4483C9A6B11}"/>
    <cellStyle name="Normal 9 10 7 2 2" xfId="34982" xr:uid="{1170CB30-D1EA-4B1A-9ECC-107E95E7FD22}"/>
    <cellStyle name="Normal 9 10 7 2 2 2" xfId="37036" xr:uid="{5C7C4AF4-3EC2-4DBA-87D9-43D24D2E2F76}"/>
    <cellStyle name="Normal 9 10 7 2 2 2 2" xfId="45248" xr:uid="{23F31E13-53E5-4DCB-A64D-C52DEA7A6D33}"/>
    <cellStyle name="Normal 9 10 7 2 2 2 3" xfId="41143" xr:uid="{4A6C4BA3-CC80-42BA-8062-58B3CFAB4545}"/>
    <cellStyle name="Normal 9 10 7 2 2 3" xfId="38062" xr:uid="{4EC24312-623F-4A20-ACBA-34FA8B815A76}"/>
    <cellStyle name="Normal 9 10 7 2 2 3 2" xfId="46274" xr:uid="{C8868CA1-2E3A-4CFE-8814-50BEC206EDEB}"/>
    <cellStyle name="Normal 9 10 7 2 2 3 3" xfId="42169" xr:uid="{0C89AC81-FECC-4FFC-86C8-B843891CD16B}"/>
    <cellStyle name="Normal 9 10 7 2 2 4" xfId="36009" xr:uid="{59FA783A-7252-4BC6-9DF9-41106424DAEB}"/>
    <cellStyle name="Normal 9 10 7 2 2 4 2" xfId="44221" xr:uid="{59956871-1159-4DA4-A27A-733CD62A881B}"/>
    <cellStyle name="Normal 9 10 7 2 2 4 3" xfId="40116" xr:uid="{B518410F-ADD0-49F2-B0D5-94FC1D4CFDB7}"/>
    <cellStyle name="Normal 9 10 7 2 2 5" xfId="43195" xr:uid="{4686F5CA-DFBA-46A1-9F51-BEC3E1032C51}"/>
    <cellStyle name="Normal 9 10 7 2 2 6" xfId="39090" xr:uid="{6AE04DEC-ED39-49B8-9100-EFC3B55340D8}"/>
    <cellStyle name="Normal 9 10 7 2 3" xfId="36555" xr:uid="{F31B67A9-640A-4986-BFBC-A04F0692CDF0}"/>
    <cellStyle name="Normal 9 10 7 2 3 2" xfId="44767" xr:uid="{3FE8BEB7-6B5D-42A8-9CBB-27F1E0E740CE}"/>
    <cellStyle name="Normal 9 10 7 2 3 3" xfId="40662" xr:uid="{C6B69F6F-439C-467A-8762-5C593B016765}"/>
    <cellStyle name="Normal 9 10 7 2 4" xfId="37581" xr:uid="{073FF260-632B-4910-AA24-53017A86B82F}"/>
    <cellStyle name="Normal 9 10 7 2 4 2" xfId="45793" xr:uid="{AFF24CA4-D70A-41E4-8B02-F4B4D185C207}"/>
    <cellStyle name="Normal 9 10 7 2 4 3" xfId="41688" xr:uid="{A3F92BDD-80EB-433D-8B42-F6730B05DF6F}"/>
    <cellStyle name="Normal 9 10 7 2 5" xfId="35528" xr:uid="{9BC80550-80D8-4C4D-9518-856869AFF159}"/>
    <cellStyle name="Normal 9 10 7 2 5 2" xfId="43740" xr:uid="{9C22C1DA-D038-4590-A3C2-31DD78EBDDA1}"/>
    <cellStyle name="Normal 9 10 7 2 5 3" xfId="39635" xr:uid="{21BAC2A5-DEA6-453C-A7F2-227D9882A0ED}"/>
    <cellStyle name="Normal 9 10 7 2 6" xfId="42714" xr:uid="{C273BB6E-DFC5-46F0-AA0D-9107A848E255}"/>
    <cellStyle name="Normal 9 10 7 2 7" xfId="38609" xr:uid="{D7A33EFD-A791-4A05-B282-F84DE0A66993}"/>
    <cellStyle name="Normal 9 10 7 3" xfId="34739" xr:uid="{3FF73574-492D-43B2-BFBE-12B9EBB33D95}"/>
    <cellStyle name="Normal 9 10 7 3 2" xfId="36793" xr:uid="{7D9F9810-365B-4562-A099-78EE7E348306}"/>
    <cellStyle name="Normal 9 10 7 3 2 2" xfId="45005" xr:uid="{828051CD-E15D-41E4-9CFE-97B824B9D9CE}"/>
    <cellStyle name="Normal 9 10 7 3 2 3" xfId="40900" xr:uid="{B621796B-EBD5-4AAF-93E9-AF5432BB4720}"/>
    <cellStyle name="Normal 9 10 7 3 3" xfId="37819" xr:uid="{F1BC66BF-517E-435F-BE3E-1750E6CB42D5}"/>
    <cellStyle name="Normal 9 10 7 3 3 2" xfId="46031" xr:uid="{C2FEC8C7-5FBF-4143-9795-C98DCDC4DAEF}"/>
    <cellStyle name="Normal 9 10 7 3 3 3" xfId="41926" xr:uid="{7EFE6C59-9C27-4EF5-9165-D58A671E761C}"/>
    <cellStyle name="Normal 9 10 7 3 4" xfId="35766" xr:uid="{4B834E98-2F04-4CAD-990F-D154219A4DE8}"/>
    <cellStyle name="Normal 9 10 7 3 4 2" xfId="43978" xr:uid="{03F45BF1-C07F-46A8-BF7F-F91D21B1EFC0}"/>
    <cellStyle name="Normal 9 10 7 3 4 3" xfId="39873" xr:uid="{75A3E948-B850-490F-A894-DC1CC3BC3339}"/>
    <cellStyle name="Normal 9 10 7 3 5" xfId="42952" xr:uid="{54CF072A-4A06-47B2-85EE-9171BEA82B4C}"/>
    <cellStyle name="Normal 9 10 7 3 6" xfId="38847" xr:uid="{EE71E6E9-56E1-4FE3-B2B0-EF042B4E4890}"/>
    <cellStyle name="Normal 9 10 7 4" xfId="36312" xr:uid="{E160B0D2-6E56-4CDB-8A25-E5C21059AB10}"/>
    <cellStyle name="Normal 9 10 7 4 2" xfId="44524" xr:uid="{79970F36-515F-4E82-A8FF-E831FDEF53AB}"/>
    <cellStyle name="Normal 9 10 7 4 3" xfId="40419" xr:uid="{68B65ACB-C1EB-4F1C-A09D-D6ED6B013D26}"/>
    <cellStyle name="Normal 9 10 7 5" xfId="37338" xr:uid="{F0BDD2F8-4A8F-41F0-9781-68E774E7ADFF}"/>
    <cellStyle name="Normal 9 10 7 5 2" xfId="45550" xr:uid="{8E65BAEC-FB25-4D8C-875F-40F410C7111D}"/>
    <cellStyle name="Normal 9 10 7 5 3" xfId="41445" xr:uid="{91D1DE6B-1E64-433D-A69B-20F3D734EFA9}"/>
    <cellStyle name="Normal 9 10 7 6" xfId="35285" xr:uid="{A27C6BE6-68E9-42B2-B547-75F43B657561}"/>
    <cellStyle name="Normal 9 10 7 6 2" xfId="43497" xr:uid="{2838654C-0B09-4FD0-9704-6E50CF7157EB}"/>
    <cellStyle name="Normal 9 10 7 6 3" xfId="39392" xr:uid="{2B9FF60A-0A1C-485E-885E-0E4E57A5CA12}"/>
    <cellStyle name="Normal 9 10 7 7" xfId="42471" xr:uid="{FF5C7CC5-8FBA-4776-ACE4-C04B2C410C0C}"/>
    <cellStyle name="Normal 9 10 7 8" xfId="38366" xr:uid="{957CD605-B790-42B9-84D6-39E3518F3AC6}"/>
    <cellStyle name="Normal 9 10 8" xfId="34443" xr:uid="{D05E4A7E-FCDA-4B48-9010-AD401F9B214A}"/>
    <cellStyle name="Normal 9 10 8 2" xfId="34926" xr:uid="{63FF6FEB-28B3-4A4F-97AA-409FEF6B5B47}"/>
    <cellStyle name="Normal 9 10 8 2 2" xfId="36980" xr:uid="{73D4F540-149B-47FE-B5E8-025FA46CB4BB}"/>
    <cellStyle name="Normal 9 10 8 2 2 2" xfId="45192" xr:uid="{EF34A4AD-1479-46E3-8F6D-3DB8DD490147}"/>
    <cellStyle name="Normal 9 10 8 2 2 3" xfId="41087" xr:uid="{E37D843A-5ABD-4FA4-A991-ADAA6142700A}"/>
    <cellStyle name="Normal 9 10 8 2 3" xfId="38006" xr:uid="{9D6D55A2-90CE-46CE-A8E0-5B942DCCF822}"/>
    <cellStyle name="Normal 9 10 8 2 3 2" xfId="46218" xr:uid="{534699EA-8C43-4A3B-B6B6-4264339C63B6}"/>
    <cellStyle name="Normal 9 10 8 2 3 3" xfId="42113" xr:uid="{AA3D9517-CFFD-4614-8249-02333E9E7E5A}"/>
    <cellStyle name="Normal 9 10 8 2 4" xfId="35953" xr:uid="{2D1A7E37-8A6E-4484-AEF3-C12DEDD1374F}"/>
    <cellStyle name="Normal 9 10 8 2 4 2" xfId="44165" xr:uid="{8DAEAA50-975B-4AF2-BD10-5272958AFB71}"/>
    <cellStyle name="Normal 9 10 8 2 4 3" xfId="40060" xr:uid="{B1B92BA7-F184-4C9E-8680-1BAE69D2E0A2}"/>
    <cellStyle name="Normal 9 10 8 2 5" xfId="43139" xr:uid="{ECC6B775-F37E-41CE-A330-200FF5B724AD}"/>
    <cellStyle name="Normal 9 10 8 2 6" xfId="39034" xr:uid="{1F89537F-2FC5-4D46-BAE7-6A9AA2388FFC}"/>
    <cellStyle name="Normal 9 10 8 3" xfId="36499" xr:uid="{8D9E5581-FBA3-4601-8282-167E1F819B0A}"/>
    <cellStyle name="Normal 9 10 8 3 2" xfId="44711" xr:uid="{F99F2317-E316-4B3A-93B4-CB9C071A568A}"/>
    <cellStyle name="Normal 9 10 8 3 3" xfId="40606" xr:uid="{F6B5FB30-82F6-4B88-8CFF-A14B3AAE8CC5}"/>
    <cellStyle name="Normal 9 10 8 4" xfId="37525" xr:uid="{90D8A129-065D-490B-89F6-554AAF30EF72}"/>
    <cellStyle name="Normal 9 10 8 4 2" xfId="45737" xr:uid="{D4F9D65F-C84C-4335-B0DC-171EFD04887E}"/>
    <cellStyle name="Normal 9 10 8 4 3" xfId="41632" xr:uid="{FD44B638-64D4-48FB-84A5-2E4B9830927D}"/>
    <cellStyle name="Normal 9 10 8 5" xfId="35472" xr:uid="{C6ADC4F3-F155-4B89-B3A2-717E5E13C4EF}"/>
    <cellStyle name="Normal 9 10 8 5 2" xfId="43684" xr:uid="{310783F8-3D6A-4D7E-9652-3A83084F2B02}"/>
    <cellStyle name="Normal 9 10 8 5 3" xfId="39579" xr:uid="{BD39712C-22D0-4F5C-BE3E-B569BB937862}"/>
    <cellStyle name="Normal 9 10 8 6" xfId="42658" xr:uid="{6604A9D6-BF36-4E0E-A3AF-D7ED4422A10B}"/>
    <cellStyle name="Normal 9 10 8 7" xfId="38553" xr:uid="{18BDEE0D-CAC8-4B9C-BF8E-58F97F793669}"/>
    <cellStyle name="Normal 9 10 9" xfId="34195" xr:uid="{95A2FD6A-EAB8-4BE2-86FD-3AA80660672E}"/>
    <cellStyle name="Normal 9 10 9 2" xfId="36254" xr:uid="{FCA51F88-7630-40F1-9654-1FFECA33397C}"/>
    <cellStyle name="Normal 9 10 9 2 2" xfId="44466" xr:uid="{2C77805B-8641-43A1-AA6E-D5F5912487E9}"/>
    <cellStyle name="Normal 9 10 9 2 3" xfId="40361" xr:uid="{3DA2819D-0737-4243-994E-E41372E7BE69}"/>
    <cellStyle name="Normal 9 10 9 3" xfId="37280" xr:uid="{D384C221-EFE7-4EAD-A02A-264ABC6126C6}"/>
    <cellStyle name="Normal 9 10 9 3 2" xfId="45492" xr:uid="{394FF18F-CD21-4339-8A0E-BC5D5248D9D2}"/>
    <cellStyle name="Normal 9 10 9 3 3" xfId="41387" xr:uid="{60757C97-D9C2-4EFB-959A-3A7C2B85FB61}"/>
    <cellStyle name="Normal 9 10 9 4" xfId="35227" xr:uid="{3876DF66-EEF6-4A9E-AEDE-B0D3D60741E1}"/>
    <cellStyle name="Normal 9 10 9 4 2" xfId="43439" xr:uid="{459BB2B4-D153-41AF-B214-17506333A253}"/>
    <cellStyle name="Normal 9 10 9 4 3" xfId="39334" xr:uid="{07AA254F-394A-4CF2-9796-5075821F8A70}"/>
    <cellStyle name="Normal 9 10 9 5" xfId="42413" xr:uid="{67B20D2F-328B-4DBE-BD2B-C521CCB6F6B6}"/>
    <cellStyle name="Normal 9 10 9 6" xfId="38308" xr:uid="{A09A476D-3118-4E2C-BF1C-7009D91C9595}"/>
    <cellStyle name="Normal 9 11" xfId="34149" xr:uid="{B6332293-EC35-4F04-B2E3-CBCF58CBBA39}"/>
    <cellStyle name="Normal 9 11 10" xfId="36209" xr:uid="{EE7B5F62-EFB5-42DD-AE83-B117E6C4C486}"/>
    <cellStyle name="Normal 9 11 10 2" xfId="44421" xr:uid="{0AD5C66A-E835-42CF-9D43-6A3E1CB5D1C9}"/>
    <cellStyle name="Normal 9 11 10 3" xfId="40316" xr:uid="{0AF8A77B-A2C1-4473-9177-B13C2C0348E1}"/>
    <cellStyle name="Normal 9 11 11" xfId="37235" xr:uid="{D06C763D-F2D6-4CEA-8BA0-B8CC89D3E466}"/>
    <cellStyle name="Normal 9 11 11 2" xfId="45447" xr:uid="{7297077E-1588-4B63-B18A-2A54DABE72B0}"/>
    <cellStyle name="Normal 9 11 11 3" xfId="41342" xr:uid="{B077B602-58FC-46EA-B2FC-CB6DC9AC56A4}"/>
    <cellStyle name="Normal 9 11 12" xfId="35182" xr:uid="{9423BC26-198F-444B-AD5D-A463832E7328}"/>
    <cellStyle name="Normal 9 11 12 2" xfId="43394" xr:uid="{0D4AA8AD-52A9-404D-ACBC-F37C38291B37}"/>
    <cellStyle name="Normal 9 11 12 3" xfId="39289" xr:uid="{1D808895-B72E-46C2-A725-05635AEE70EA}"/>
    <cellStyle name="Normal 9 11 13" xfId="42368" xr:uid="{0637E910-3C0C-456C-8141-895C8C654124}"/>
    <cellStyle name="Normal 9 11 14" xfId="38263" xr:uid="{8AEA9910-DF75-4CF1-A60C-CF478C4A7622}"/>
    <cellStyle name="Normal 9 11 2" xfId="34161" xr:uid="{A844298C-72AC-4E81-BCD1-AB754C8AF666}"/>
    <cellStyle name="Normal 9 11 2 10" xfId="37247" xr:uid="{D2479A92-E47D-4D95-99A6-1E2DD193B8DB}"/>
    <cellStyle name="Normal 9 11 2 10 2" xfId="45459" xr:uid="{B907F56C-80B2-4478-9F79-D89338BCA218}"/>
    <cellStyle name="Normal 9 11 2 10 3" xfId="41354" xr:uid="{1B85AF49-341E-4EF5-92C4-F2034D6F575E}"/>
    <cellStyle name="Normal 9 11 2 11" xfId="35194" xr:uid="{67E5B7C2-6849-4707-ADBF-6FD1236E872C}"/>
    <cellStyle name="Normal 9 11 2 11 2" xfId="43406" xr:uid="{FDA10FD4-B6A0-4D55-B806-635E71DBBC3C}"/>
    <cellStyle name="Normal 9 11 2 11 3" xfId="39301" xr:uid="{6B5D50FA-0BC3-4816-8BD1-A5E9F85CBBA8}"/>
    <cellStyle name="Normal 9 11 2 12" xfId="38242" xr:uid="{6AE385D0-9E47-4A4B-A557-110FAAA5A78D}"/>
    <cellStyle name="Normal 9 11 2 12 2" xfId="42380" xr:uid="{84798720-0776-41E1-95F5-12DBEF2C9767}"/>
    <cellStyle name="Normal 9 11 2 13" xfId="38275" xr:uid="{9F187AE1-A62D-4FC7-A409-6B91D4EC3770}"/>
    <cellStyle name="Normal 9 11 2 2" xfId="34245" xr:uid="{508106C0-8B8C-4B54-A647-DB73A3F65E1C}"/>
    <cellStyle name="Normal 9 11 2 2 2" xfId="34336" xr:uid="{0B44A2F4-9720-4134-8D21-880C0B026D7B}"/>
    <cellStyle name="Normal 9 11 2 2 2 2" xfId="34581" xr:uid="{158BFD3C-581A-4B76-8F0D-A9A97993C001}"/>
    <cellStyle name="Normal 9 11 2 2 2 2 2" xfId="35064" xr:uid="{919ECC73-8D31-44C0-9192-AC0327917145}"/>
    <cellStyle name="Normal 9 11 2 2 2 2 2 2" xfId="37118" xr:uid="{6F6FC239-C14D-4ACF-A3B2-3199B04FB812}"/>
    <cellStyle name="Normal 9 11 2 2 2 2 2 2 2" xfId="45330" xr:uid="{9E777400-6377-442A-B4AC-B5F4562B349E}"/>
    <cellStyle name="Normal 9 11 2 2 2 2 2 2 3" xfId="41225" xr:uid="{00C4AF36-422D-4DB8-B9C8-5B34E5831751}"/>
    <cellStyle name="Normal 9 11 2 2 2 2 2 3" xfId="38144" xr:uid="{DADF38A1-1081-47BC-AE7B-1279E5F9E723}"/>
    <cellStyle name="Normal 9 11 2 2 2 2 2 3 2" xfId="46356" xr:uid="{F3F22960-056D-4083-8172-59B019824DC4}"/>
    <cellStyle name="Normal 9 11 2 2 2 2 2 3 3" xfId="42251" xr:uid="{2D6324D7-B507-4B42-8152-374A911ABED8}"/>
    <cellStyle name="Normal 9 11 2 2 2 2 2 4" xfId="36091" xr:uid="{6705CC0B-3260-46AB-87E3-2DD66AE46573}"/>
    <cellStyle name="Normal 9 11 2 2 2 2 2 4 2" xfId="44303" xr:uid="{E6E01E16-C5D4-46A5-B7BB-887C98FED757}"/>
    <cellStyle name="Normal 9 11 2 2 2 2 2 4 3" xfId="40198" xr:uid="{FA673151-F8C1-4171-9A3C-2C951203CCC5}"/>
    <cellStyle name="Normal 9 11 2 2 2 2 2 5" xfId="43277" xr:uid="{67E670B6-565F-42F4-95FB-1F01D6858D5F}"/>
    <cellStyle name="Normal 9 11 2 2 2 2 2 6" xfId="39172" xr:uid="{13242617-5F1F-445D-B766-EC42C3A83054}"/>
    <cellStyle name="Normal 9 11 2 2 2 2 3" xfId="36637" xr:uid="{36B3F0D8-82B1-41FF-BB11-EA51A7E906EE}"/>
    <cellStyle name="Normal 9 11 2 2 2 2 3 2" xfId="44849" xr:uid="{F3F42F5F-2629-4B07-960F-2922C4F21A0E}"/>
    <cellStyle name="Normal 9 11 2 2 2 2 3 3" xfId="40744" xr:uid="{827F0B32-4FBC-4C38-8309-E92CBE87F433}"/>
    <cellStyle name="Normal 9 11 2 2 2 2 4" xfId="37663" xr:uid="{3DAAE946-51C0-4606-B79B-C8E2E8729BC9}"/>
    <cellStyle name="Normal 9 11 2 2 2 2 4 2" xfId="45875" xr:uid="{77DF672A-70A0-4862-95A8-99B74086AB98}"/>
    <cellStyle name="Normal 9 11 2 2 2 2 4 3" xfId="41770" xr:uid="{0DC77FE0-92B7-4671-9603-FA7ACC40CF31}"/>
    <cellStyle name="Normal 9 11 2 2 2 2 5" xfId="35610" xr:uid="{A070E4BA-419E-4FDD-9ABA-EE3B99CD899F}"/>
    <cellStyle name="Normal 9 11 2 2 2 2 5 2" xfId="43822" xr:uid="{E02C6879-8EB9-44CE-AEB3-1A2F0F12051B}"/>
    <cellStyle name="Normal 9 11 2 2 2 2 5 3" xfId="39717" xr:uid="{DDBC9C59-E2BB-4126-BDD8-5282204E7638}"/>
    <cellStyle name="Normal 9 11 2 2 2 2 6" xfId="42796" xr:uid="{29429008-4BA9-4B5B-BF6C-66B285AECCBB}"/>
    <cellStyle name="Normal 9 11 2 2 2 2 7" xfId="38691" xr:uid="{77367C3C-D659-4A1A-9DE7-A37B5C859B39}"/>
    <cellStyle name="Normal 9 11 2 2 2 3" xfId="34822" xr:uid="{654E4B21-D1EA-4E27-A990-77DADF3261C4}"/>
    <cellStyle name="Normal 9 11 2 2 2 3 2" xfId="36876" xr:uid="{CEBF1F6B-6F44-4837-BEFD-9EB049F0FB4C}"/>
    <cellStyle name="Normal 9 11 2 2 2 3 2 2" xfId="45088" xr:uid="{77D865F7-022F-41DD-BC68-0CB4CE2E2FC8}"/>
    <cellStyle name="Normal 9 11 2 2 2 3 2 3" xfId="40983" xr:uid="{025FF412-875C-4F85-AB03-9E1860A61AEB}"/>
    <cellStyle name="Normal 9 11 2 2 2 3 3" xfId="37902" xr:uid="{08685746-AEA5-4FB4-AFCF-1772A199917D}"/>
    <cellStyle name="Normal 9 11 2 2 2 3 3 2" xfId="46114" xr:uid="{46EEB0AA-96BA-4386-B941-FC103558CE37}"/>
    <cellStyle name="Normal 9 11 2 2 2 3 3 3" xfId="42009" xr:uid="{F38ED592-4AD4-4C76-9852-979D50CB10D7}"/>
    <cellStyle name="Normal 9 11 2 2 2 3 4" xfId="35849" xr:uid="{81FD26C0-D248-4020-88D1-973FA6686D54}"/>
    <cellStyle name="Normal 9 11 2 2 2 3 4 2" xfId="44061" xr:uid="{DEE898E3-444C-4DCF-BD0C-E9B95F22ED16}"/>
    <cellStyle name="Normal 9 11 2 2 2 3 4 3" xfId="39956" xr:uid="{2DA5D5D7-B41C-4C16-8E21-4D1335CD92C6}"/>
    <cellStyle name="Normal 9 11 2 2 2 3 5" xfId="43035" xr:uid="{443AF171-6F9E-4ACA-BB2D-771A660A5145}"/>
    <cellStyle name="Normal 9 11 2 2 2 3 6" xfId="38930" xr:uid="{E0963BE0-7218-4609-AF87-FAB34A053DD9}"/>
    <cellStyle name="Normal 9 11 2 2 2 4" xfId="36395" xr:uid="{1234BD0C-0894-44E7-948C-054E3AB1FF70}"/>
    <cellStyle name="Normal 9 11 2 2 2 4 2" xfId="44607" xr:uid="{B06453D4-9DBB-40CC-A4E0-D8F7053C4BC9}"/>
    <cellStyle name="Normal 9 11 2 2 2 4 3" xfId="40502" xr:uid="{19F1A73E-EDB3-4E4B-A4C4-A48DC81E6AC6}"/>
    <cellStyle name="Normal 9 11 2 2 2 5" xfId="37421" xr:uid="{F6A06116-8B63-4E37-A6F3-748F388690DC}"/>
    <cellStyle name="Normal 9 11 2 2 2 5 2" xfId="45633" xr:uid="{04CF45B7-396E-439D-9A4E-29842A473D13}"/>
    <cellStyle name="Normal 9 11 2 2 2 5 3" xfId="41528" xr:uid="{769A6111-8324-41DD-B74B-EDCAF4CC9326}"/>
    <cellStyle name="Normal 9 11 2 2 2 6" xfId="35368" xr:uid="{8550266D-8BDE-49C0-9B13-C53D09C5E102}"/>
    <cellStyle name="Normal 9 11 2 2 2 6 2" xfId="43580" xr:uid="{1FEF0D7D-E3D8-42BC-8513-7C66146FE238}"/>
    <cellStyle name="Normal 9 11 2 2 2 6 3" xfId="39475" xr:uid="{56C6093C-07C3-4844-94F2-4A29CD6A325B}"/>
    <cellStyle name="Normal 9 11 2 2 2 7" xfId="42554" xr:uid="{BA0C5B8B-CC62-487B-A132-299F8DF622A7}"/>
    <cellStyle name="Normal 9 11 2 2 2 8" xfId="38449" xr:uid="{9A0D3258-971A-4B47-B70F-F04D301E8AD6}"/>
    <cellStyle name="Normal 9 11 2 2 3" xfId="34491" xr:uid="{40F0D593-994E-46CB-8EA8-6DCEDCFD9485}"/>
    <cellStyle name="Normal 9 11 2 2 3 2" xfId="34974" xr:uid="{53CF8A1F-DD3B-453B-AC62-E360BD52AE02}"/>
    <cellStyle name="Normal 9 11 2 2 3 2 2" xfId="37028" xr:uid="{3F6EC692-F386-4A7B-B71B-6B8C23695553}"/>
    <cellStyle name="Normal 9 11 2 2 3 2 2 2" xfId="45240" xr:uid="{A4C69A10-940B-41B2-80AE-15BC85527AB1}"/>
    <cellStyle name="Normal 9 11 2 2 3 2 2 3" xfId="41135" xr:uid="{EE20CC75-53E5-44FB-9EAF-42EECB408988}"/>
    <cellStyle name="Normal 9 11 2 2 3 2 3" xfId="38054" xr:uid="{34D5AD49-25A5-485B-8AC7-24E7E75C7484}"/>
    <cellStyle name="Normal 9 11 2 2 3 2 3 2" xfId="46266" xr:uid="{5FBA50F9-1D0F-4295-9914-B5D43A866474}"/>
    <cellStyle name="Normal 9 11 2 2 3 2 3 3" xfId="42161" xr:uid="{AA042AAD-6918-4610-B321-22AB68498966}"/>
    <cellStyle name="Normal 9 11 2 2 3 2 4" xfId="36001" xr:uid="{7B1B8409-5459-4D26-B00D-5DD5182709EE}"/>
    <cellStyle name="Normal 9 11 2 2 3 2 4 2" xfId="44213" xr:uid="{67074ACC-029E-44E9-BD8C-96336C006E7B}"/>
    <cellStyle name="Normal 9 11 2 2 3 2 4 3" xfId="40108" xr:uid="{499E1C80-C8CB-4855-8FD5-4C150BE5687E}"/>
    <cellStyle name="Normal 9 11 2 2 3 2 5" xfId="43187" xr:uid="{35A85F6D-D92D-463C-B022-0D6EA04B1453}"/>
    <cellStyle name="Normal 9 11 2 2 3 2 6" xfId="39082" xr:uid="{548B702D-62C9-4E88-90B9-8FAED5B1551C}"/>
    <cellStyle name="Normal 9 11 2 2 3 3" xfId="36547" xr:uid="{D52CA4BA-A4A6-4214-8E26-57067E93B96D}"/>
    <cellStyle name="Normal 9 11 2 2 3 3 2" xfId="44759" xr:uid="{0A9132FD-94E4-4BC6-AF31-4724E427273B}"/>
    <cellStyle name="Normal 9 11 2 2 3 3 3" xfId="40654" xr:uid="{3B789D9B-5563-4FEF-8CD6-8CA0C760DD44}"/>
    <cellStyle name="Normal 9 11 2 2 3 4" xfId="37573" xr:uid="{0C01FF0D-B530-423D-A223-8DD32E75AA02}"/>
    <cellStyle name="Normal 9 11 2 2 3 4 2" xfId="45785" xr:uid="{DAFB2B8D-1402-43E2-B43E-601871CD227E}"/>
    <cellStyle name="Normal 9 11 2 2 3 4 3" xfId="41680" xr:uid="{3D46D23F-59AC-4D12-AC1F-D89E04835074}"/>
    <cellStyle name="Normal 9 11 2 2 3 5" xfId="35520" xr:uid="{4CF8232C-CF77-4400-B64A-B8D0B47B2162}"/>
    <cellStyle name="Normal 9 11 2 2 3 5 2" xfId="43732" xr:uid="{10A483BA-E872-44F1-8A5E-71DF2875D8BE}"/>
    <cellStyle name="Normal 9 11 2 2 3 5 3" xfId="39627" xr:uid="{B6691CE8-14BD-4E5A-93DF-63B4305BDA78}"/>
    <cellStyle name="Normal 9 11 2 2 3 6" xfId="42706" xr:uid="{A7DD7F5E-09D0-43A9-AFBD-F51B030F209F}"/>
    <cellStyle name="Normal 9 11 2 2 3 7" xfId="38601" xr:uid="{5234DF89-2733-4381-9939-97E56E5F1B68}"/>
    <cellStyle name="Normal 9 11 2 2 4" xfId="34731" xr:uid="{E0ECD777-94B0-49BB-B933-B5CE0D8746B1}"/>
    <cellStyle name="Normal 9 11 2 2 4 2" xfId="36785" xr:uid="{1B298407-C46E-45AC-AB85-19097F9F20C5}"/>
    <cellStyle name="Normal 9 11 2 2 4 2 2" xfId="44997" xr:uid="{E2C672AD-2930-4BD5-90F4-0D2F4E1F0D5F}"/>
    <cellStyle name="Normal 9 11 2 2 4 2 3" xfId="40892" xr:uid="{4B6CBE80-6F02-4C90-94B0-F137AA24C7D3}"/>
    <cellStyle name="Normal 9 11 2 2 4 3" xfId="37811" xr:uid="{CFE79C2D-C505-40EC-B019-6F7CB34174E8}"/>
    <cellStyle name="Normal 9 11 2 2 4 3 2" xfId="46023" xr:uid="{43A7ED9E-560A-49EE-9397-CD98EFAB7CFA}"/>
    <cellStyle name="Normal 9 11 2 2 4 3 3" xfId="41918" xr:uid="{352B9892-1D5E-4DF8-AFBD-EE7CD9469011}"/>
    <cellStyle name="Normal 9 11 2 2 4 4" xfId="35758" xr:uid="{C644D87B-DE2A-465F-B47E-C87FCD43281E}"/>
    <cellStyle name="Normal 9 11 2 2 4 4 2" xfId="43970" xr:uid="{0240DEFB-5D3A-4FC7-8157-D5F10B5191EE}"/>
    <cellStyle name="Normal 9 11 2 2 4 4 3" xfId="39865" xr:uid="{FAE702AB-7914-4794-8EB7-B2259777B24D}"/>
    <cellStyle name="Normal 9 11 2 2 4 5" xfId="42944" xr:uid="{6D3E1F3F-1603-4E24-B940-27FE6031CBC3}"/>
    <cellStyle name="Normal 9 11 2 2 4 6" xfId="38839" xr:uid="{48135CA4-083E-4934-82D6-5BDF60DFCD7C}"/>
    <cellStyle name="Normal 9 11 2 2 5" xfId="36304" xr:uid="{165C15D6-0CD8-4D18-83B8-C6E7001EC81E}"/>
    <cellStyle name="Normal 9 11 2 2 5 2" xfId="44516" xr:uid="{2D854EC4-08FF-4204-BCBB-1C77BE4FE796}"/>
    <cellStyle name="Normal 9 11 2 2 5 3" xfId="40411" xr:uid="{755CD017-5B33-4A68-841D-08D6625A0E3F}"/>
    <cellStyle name="Normal 9 11 2 2 6" xfId="37330" xr:uid="{D05A8B8E-5D82-4270-8E11-9229B09641DE}"/>
    <cellStyle name="Normal 9 11 2 2 6 2" xfId="45542" xr:uid="{0F698934-79B2-4E35-AA07-465F0A0795D9}"/>
    <cellStyle name="Normal 9 11 2 2 6 3" xfId="41437" xr:uid="{30AE42BB-E8DF-4834-8735-D42BF05D1A3D}"/>
    <cellStyle name="Normal 9 11 2 2 7" xfId="35277" xr:uid="{81486C01-4922-456D-9C2D-6D9F8C7010E3}"/>
    <cellStyle name="Normal 9 11 2 2 7 2" xfId="43489" xr:uid="{C6CFDEF3-ADE1-47AB-91EE-86B6573B286A}"/>
    <cellStyle name="Normal 9 11 2 2 7 3" xfId="39384" xr:uid="{7575F40C-0CE2-4694-A3EA-08BD8BFD3833}"/>
    <cellStyle name="Normal 9 11 2 2 8" xfId="42463" xr:uid="{1680E371-2580-412B-9B0A-7B0CFED27384}"/>
    <cellStyle name="Normal 9 11 2 2 9" xfId="38358" xr:uid="{9AE7B20E-55FC-4345-AF66-89EF66C8DA3E}"/>
    <cellStyle name="Normal 9 11 2 3" xfId="34379" xr:uid="{D55A7467-F877-4EE1-9ACB-0D115412FA7A}"/>
    <cellStyle name="Normal 9 11 2 3 2" xfId="34622" xr:uid="{1C4A38FB-0218-4DA1-829C-C97B88F6E705}"/>
    <cellStyle name="Normal 9 11 2 3 2 2" xfId="35105" xr:uid="{3A3230F4-A836-4F4C-96A2-5FFD1162D861}"/>
    <cellStyle name="Normal 9 11 2 3 2 2 2" xfId="37159" xr:uid="{A1C4BF4F-712C-42CE-88A5-B564815CA59E}"/>
    <cellStyle name="Normal 9 11 2 3 2 2 2 2" xfId="45371" xr:uid="{686E1F73-1190-4693-9D5B-929A5E16C110}"/>
    <cellStyle name="Normal 9 11 2 3 2 2 2 3" xfId="41266" xr:uid="{20F178CF-FEB0-4BAC-B48F-4F9812549A69}"/>
    <cellStyle name="Normal 9 11 2 3 2 2 3" xfId="38185" xr:uid="{7F94A1DC-B61B-4EC7-9F80-57DE5010A627}"/>
    <cellStyle name="Normal 9 11 2 3 2 2 3 2" xfId="46397" xr:uid="{6358B8CE-A8AF-4FC6-9B23-60DAE04297DF}"/>
    <cellStyle name="Normal 9 11 2 3 2 2 3 3" xfId="42292" xr:uid="{D7CCCDD8-9772-4187-A7E0-E6EFD7B48E49}"/>
    <cellStyle name="Normal 9 11 2 3 2 2 4" xfId="36132" xr:uid="{4E9C8685-3D91-424D-989A-ABF7C781C4B8}"/>
    <cellStyle name="Normal 9 11 2 3 2 2 4 2" xfId="44344" xr:uid="{ACA7AFE4-8402-482D-B099-B8811C87FE3B}"/>
    <cellStyle name="Normal 9 11 2 3 2 2 4 3" xfId="40239" xr:uid="{B8EC3489-1B74-470A-A47C-B4474E0FFB3F}"/>
    <cellStyle name="Normal 9 11 2 3 2 2 5" xfId="43318" xr:uid="{E9647330-FC5C-4175-BF9D-A752A6A8BB54}"/>
    <cellStyle name="Normal 9 11 2 3 2 2 6" xfId="39213" xr:uid="{83959E9D-23D9-4E66-933B-13C25A6BCDF3}"/>
    <cellStyle name="Normal 9 11 2 3 2 3" xfId="36678" xr:uid="{395E7B41-16DE-4658-906E-B26A05E13217}"/>
    <cellStyle name="Normal 9 11 2 3 2 3 2" xfId="44890" xr:uid="{C382AB35-7AC6-4EE5-8A02-D6AE85CEE554}"/>
    <cellStyle name="Normal 9 11 2 3 2 3 3" xfId="40785" xr:uid="{A59B9B20-B6A4-44A9-98C5-268402D0510B}"/>
    <cellStyle name="Normal 9 11 2 3 2 4" xfId="37704" xr:uid="{9C3A07BD-A703-4F93-B769-4A57597D99B4}"/>
    <cellStyle name="Normal 9 11 2 3 2 4 2" xfId="45916" xr:uid="{4A825C0D-06D5-43F5-98BA-31669E291B17}"/>
    <cellStyle name="Normal 9 11 2 3 2 4 3" xfId="41811" xr:uid="{ECFB428B-36E4-487D-A343-8D8EAF9496A1}"/>
    <cellStyle name="Normal 9 11 2 3 2 5" xfId="35651" xr:uid="{5851B67B-43AA-40D8-BA8B-1B4EDF8CD50E}"/>
    <cellStyle name="Normal 9 11 2 3 2 5 2" xfId="43863" xr:uid="{9ADC4B49-1C75-4971-B431-772653A18D09}"/>
    <cellStyle name="Normal 9 11 2 3 2 5 3" xfId="39758" xr:uid="{7A4425F8-C890-4327-9012-B066B12FBDFA}"/>
    <cellStyle name="Normal 9 11 2 3 2 6" xfId="42837" xr:uid="{E5DE235D-533B-4217-906C-B7EBDC40E345}"/>
    <cellStyle name="Normal 9 11 2 3 2 7" xfId="38732" xr:uid="{A34CE383-BDF4-4F01-8D7D-B3E0C9FC0394}"/>
    <cellStyle name="Normal 9 11 2 3 3" xfId="34863" xr:uid="{E98C573F-50F2-40F6-965B-C2604974126D}"/>
    <cellStyle name="Normal 9 11 2 3 3 2" xfId="36917" xr:uid="{466A0676-96B5-42E0-975D-2254DC4FCAE4}"/>
    <cellStyle name="Normal 9 11 2 3 3 2 2" xfId="45129" xr:uid="{54AF8F4A-07F3-418D-AE48-23AE6CA33DBE}"/>
    <cellStyle name="Normal 9 11 2 3 3 2 3" xfId="41024" xr:uid="{3E39DC7A-8B5A-4E09-A8DB-D876A647297F}"/>
    <cellStyle name="Normal 9 11 2 3 3 3" xfId="37943" xr:uid="{B1D8FFE4-EFA1-4E4B-887A-9A23BDF241DE}"/>
    <cellStyle name="Normal 9 11 2 3 3 3 2" xfId="46155" xr:uid="{3CD406F6-0FC2-4F9B-AF38-4EE6FF052990}"/>
    <cellStyle name="Normal 9 11 2 3 3 3 3" xfId="42050" xr:uid="{1EFD47C7-D420-4E41-8C80-136DE976C600}"/>
    <cellStyle name="Normal 9 11 2 3 3 4" xfId="35890" xr:uid="{21200429-3B04-4F0A-A12F-7CCC83E8D942}"/>
    <cellStyle name="Normal 9 11 2 3 3 4 2" xfId="44102" xr:uid="{FB7B2C17-D12E-4E84-8288-BF809033CCE6}"/>
    <cellStyle name="Normal 9 11 2 3 3 4 3" xfId="39997" xr:uid="{9B7DBE28-8753-4008-B795-FEBC05D83DC4}"/>
    <cellStyle name="Normal 9 11 2 3 3 5" xfId="43076" xr:uid="{F6517414-1A0B-48D3-BF4D-EE8A112342EF}"/>
    <cellStyle name="Normal 9 11 2 3 3 6" xfId="38971" xr:uid="{FC4C9B32-C040-4289-9237-BDA475B58FA7}"/>
    <cellStyle name="Normal 9 11 2 3 4" xfId="36436" xr:uid="{5D8B2785-FF18-4E2B-A762-9CDD5C850A2A}"/>
    <cellStyle name="Normal 9 11 2 3 4 2" xfId="44648" xr:uid="{89040847-724B-494C-BF07-31FE2EB6D896}"/>
    <cellStyle name="Normal 9 11 2 3 4 3" xfId="40543" xr:uid="{8877B9B9-7AB0-4C05-9CA3-D794A04DEA0A}"/>
    <cellStyle name="Normal 9 11 2 3 5" xfId="37462" xr:uid="{14D23C4A-9588-4991-A752-09ECD6255B5C}"/>
    <cellStyle name="Normal 9 11 2 3 5 2" xfId="45674" xr:uid="{DBF0146E-309F-4D0D-90C6-3963A3208E10}"/>
    <cellStyle name="Normal 9 11 2 3 5 3" xfId="41569" xr:uid="{CC00CDDB-E143-45EB-BC07-4FEFDFB9A951}"/>
    <cellStyle name="Normal 9 11 2 3 6" xfId="35409" xr:uid="{9990EF57-3085-4E4C-AB0F-D2278DC543C3}"/>
    <cellStyle name="Normal 9 11 2 3 6 2" xfId="43621" xr:uid="{D0CCBF4B-92CC-41B0-9FB9-60F46CFE9F5C}"/>
    <cellStyle name="Normal 9 11 2 3 6 3" xfId="39516" xr:uid="{936745BD-5984-4E2C-918C-531B2803B144}"/>
    <cellStyle name="Normal 9 11 2 3 7" xfId="42595" xr:uid="{A98836E4-5778-4B22-8ABE-B56522E185BA}"/>
    <cellStyle name="Normal 9 11 2 3 8" xfId="38490" xr:uid="{0E03453D-91D7-44F3-9D15-81A6A9BC77FF}"/>
    <cellStyle name="Normal 9 11 2 4" xfId="34420" xr:uid="{6B8B0002-C829-41BB-B357-0E8D4A5A2DE2}"/>
    <cellStyle name="Normal 9 11 2 4 2" xfId="34663" xr:uid="{EF943680-350F-4FC5-9C3C-24B74C15C01C}"/>
    <cellStyle name="Normal 9 11 2 4 2 2" xfId="35146" xr:uid="{CC89FF15-F9EB-4E5C-A353-9A8AA2308D09}"/>
    <cellStyle name="Normal 9 11 2 4 2 2 2" xfId="37200" xr:uid="{32D107D1-DF26-4EFF-BC0B-D5A9137E17F3}"/>
    <cellStyle name="Normal 9 11 2 4 2 2 2 2" xfId="45412" xr:uid="{F9B3BBEF-F0D2-40C8-8BB4-1D237A1E28F0}"/>
    <cellStyle name="Normal 9 11 2 4 2 2 2 3" xfId="41307" xr:uid="{8E12E203-75E3-4EF2-9ACB-E72D0FEA5AA1}"/>
    <cellStyle name="Normal 9 11 2 4 2 2 3" xfId="38226" xr:uid="{F4B5837F-84BC-40E6-A9A3-70D731191A33}"/>
    <cellStyle name="Normal 9 11 2 4 2 2 3 2" xfId="46438" xr:uid="{DC01E15D-557E-4DD2-9163-10CEF261DE89}"/>
    <cellStyle name="Normal 9 11 2 4 2 2 3 3" xfId="42333" xr:uid="{9DB6879B-18EB-4BF4-BC07-761BDB38B180}"/>
    <cellStyle name="Normal 9 11 2 4 2 2 4" xfId="36173" xr:uid="{3B672A9E-10E3-44DD-A68A-4D25B6DC4286}"/>
    <cellStyle name="Normal 9 11 2 4 2 2 4 2" xfId="44385" xr:uid="{A1775D18-0A3A-4A18-A8D9-21E5E07B98D9}"/>
    <cellStyle name="Normal 9 11 2 4 2 2 4 3" xfId="40280" xr:uid="{40E005C4-F906-41D0-9B56-3DC796546603}"/>
    <cellStyle name="Normal 9 11 2 4 2 2 5" xfId="43359" xr:uid="{1BDD1C2B-2DEE-4B82-8DC9-F4999683A612}"/>
    <cellStyle name="Normal 9 11 2 4 2 2 6" xfId="39254" xr:uid="{7E22E11A-A8F0-45EC-AC4A-85CA6B3F22E7}"/>
    <cellStyle name="Normal 9 11 2 4 2 3" xfId="36719" xr:uid="{6C776246-90B3-4FF9-85EC-78B93E2B5F13}"/>
    <cellStyle name="Normal 9 11 2 4 2 3 2" xfId="44931" xr:uid="{0244DB96-6A52-43D8-86AD-A599B6B39B9F}"/>
    <cellStyle name="Normal 9 11 2 4 2 3 3" xfId="40826" xr:uid="{055915A3-FE57-4A86-8B6F-55BD05FE3E9E}"/>
    <cellStyle name="Normal 9 11 2 4 2 4" xfId="37745" xr:uid="{E8E924DE-B2A9-44D0-A775-8D09738F27D9}"/>
    <cellStyle name="Normal 9 11 2 4 2 4 2" xfId="45957" xr:uid="{9EC2564E-B79B-43AB-BB8F-48292255072D}"/>
    <cellStyle name="Normal 9 11 2 4 2 4 3" xfId="41852" xr:uid="{253E91A8-F3A0-49AB-9416-245F89051656}"/>
    <cellStyle name="Normal 9 11 2 4 2 5" xfId="35692" xr:uid="{88EE5CC2-8691-41DC-B786-B236F30B34DD}"/>
    <cellStyle name="Normal 9 11 2 4 2 5 2" xfId="43904" xr:uid="{C8A3A8C7-5AC3-45DE-B342-CA8C796E666C}"/>
    <cellStyle name="Normal 9 11 2 4 2 5 3" xfId="39799" xr:uid="{9AF7D4CF-7620-4248-A7FE-472FA14998FF}"/>
    <cellStyle name="Normal 9 11 2 4 2 6" xfId="42878" xr:uid="{B6415F5D-B5A9-4D6C-B18A-67596651085A}"/>
    <cellStyle name="Normal 9 11 2 4 2 7" xfId="38773" xr:uid="{4B97B361-C95F-401C-B5B0-026499E8D93C}"/>
    <cellStyle name="Normal 9 11 2 4 3" xfId="34904" xr:uid="{D98A71FF-85BC-45D4-90E5-80C02D500C39}"/>
    <cellStyle name="Normal 9 11 2 4 3 2" xfId="36958" xr:uid="{C07436C8-81D1-454A-817E-FF0DA046EE96}"/>
    <cellStyle name="Normal 9 11 2 4 3 2 2" xfId="45170" xr:uid="{F12FA610-00EC-45A0-99D7-2381C6F7D4EE}"/>
    <cellStyle name="Normal 9 11 2 4 3 2 3" xfId="41065" xr:uid="{3E19478B-CC17-4EE4-B4A2-36A0593DB931}"/>
    <cellStyle name="Normal 9 11 2 4 3 3" xfId="37984" xr:uid="{E4482773-84D4-4715-9FA8-C7BAC49060E9}"/>
    <cellStyle name="Normal 9 11 2 4 3 3 2" xfId="46196" xr:uid="{FFE0F7D6-81E0-44C1-BD61-F7DB988B6D4F}"/>
    <cellStyle name="Normal 9 11 2 4 3 3 3" xfId="42091" xr:uid="{1B3ED128-C287-4561-AFBF-A4BACD70ED0E}"/>
    <cellStyle name="Normal 9 11 2 4 3 4" xfId="35931" xr:uid="{6199BCDA-5362-478D-9F7B-4F7535C80048}"/>
    <cellStyle name="Normal 9 11 2 4 3 4 2" xfId="44143" xr:uid="{88320618-CF55-4DB5-8A03-1EC68F1B17CF}"/>
    <cellStyle name="Normal 9 11 2 4 3 4 3" xfId="40038" xr:uid="{1EC840B9-2708-4E2B-B36B-DB83FF1C89A4}"/>
    <cellStyle name="Normal 9 11 2 4 3 5" xfId="43117" xr:uid="{5C9DC509-78B1-4992-949F-11B342DDA731}"/>
    <cellStyle name="Normal 9 11 2 4 3 6" xfId="39012" xr:uid="{6B2A3A1E-1F24-4BBC-8FA1-153F04D32A5C}"/>
    <cellStyle name="Normal 9 11 2 4 4" xfId="36477" xr:uid="{EF7619DB-C865-4191-B7A5-1475B891E798}"/>
    <cellStyle name="Normal 9 11 2 4 4 2" xfId="44689" xr:uid="{A6633A2E-9E6A-492B-98FE-AABAA19E4A64}"/>
    <cellStyle name="Normal 9 11 2 4 4 3" xfId="40584" xr:uid="{74A9544A-C781-47AD-8371-EA3ED720AE92}"/>
    <cellStyle name="Normal 9 11 2 4 5" xfId="37503" xr:uid="{FBADFC92-BF21-48B6-83FD-FF9B5E7578DD}"/>
    <cellStyle name="Normal 9 11 2 4 5 2" xfId="45715" xr:uid="{92D0F9C4-1F8D-4396-9353-101B5ACAEE62}"/>
    <cellStyle name="Normal 9 11 2 4 5 3" xfId="41610" xr:uid="{06A45A0B-3516-4645-B342-8064D2C4CF95}"/>
    <cellStyle name="Normal 9 11 2 4 6" xfId="35450" xr:uid="{6A547E33-BDBF-425A-A93B-A1326B4ED53E}"/>
    <cellStyle name="Normal 9 11 2 4 6 2" xfId="43662" xr:uid="{439C1F05-067C-4DA2-97B9-74BDDCA6D645}"/>
    <cellStyle name="Normal 9 11 2 4 6 3" xfId="39557" xr:uid="{28928A16-6794-47CB-9B7E-36FFDDFF7E03}"/>
    <cellStyle name="Normal 9 11 2 4 7" xfId="42636" xr:uid="{4B3AEDEB-C3AA-4407-88A9-1810922B65FF}"/>
    <cellStyle name="Normal 9 11 2 4 8" xfId="38531" xr:uid="{D29E9679-FFAB-4095-AFC2-9B68C6B19A48}"/>
    <cellStyle name="Normal 9 11 2 5" xfId="34277" xr:uid="{516FB641-CFB1-4A0F-9419-08F2EF4631CC}"/>
    <cellStyle name="Normal 9 11 2 5 2" xfId="34522" xr:uid="{48226A9C-0765-45FC-A2F4-186D069A1FD1}"/>
    <cellStyle name="Normal 9 11 2 5 2 2" xfId="35005" xr:uid="{BE8767C2-E13C-426E-9710-1EFA7CEE3F8C}"/>
    <cellStyle name="Normal 9 11 2 5 2 2 2" xfId="37059" xr:uid="{9C3690A2-EC9A-4A99-8717-39D0015F152D}"/>
    <cellStyle name="Normal 9 11 2 5 2 2 2 2" xfId="45271" xr:uid="{992F0998-99CA-4739-8467-69EAE8D6AD20}"/>
    <cellStyle name="Normal 9 11 2 5 2 2 2 3" xfId="41166" xr:uid="{7AE1E4D1-CAE9-4497-A381-A1691BB04C46}"/>
    <cellStyle name="Normal 9 11 2 5 2 2 3" xfId="38085" xr:uid="{AEEC0E30-B0E1-4552-B47D-B2B144D63A1E}"/>
    <cellStyle name="Normal 9 11 2 5 2 2 3 2" xfId="46297" xr:uid="{722464B0-93DD-4CE8-98D4-3E2BB500E600}"/>
    <cellStyle name="Normal 9 11 2 5 2 2 3 3" xfId="42192" xr:uid="{2C3DE285-388A-459B-A4FE-A2298E23E63D}"/>
    <cellStyle name="Normal 9 11 2 5 2 2 4" xfId="36032" xr:uid="{E86B6008-3439-418F-A5B2-6A3E564AB22B}"/>
    <cellStyle name="Normal 9 11 2 5 2 2 4 2" xfId="44244" xr:uid="{AAD48C08-3822-4E4D-A72A-A134EB2F2394}"/>
    <cellStyle name="Normal 9 11 2 5 2 2 4 3" xfId="40139" xr:uid="{2599B556-EC4C-4DD2-BC9E-EBE2BD42396B}"/>
    <cellStyle name="Normal 9 11 2 5 2 2 5" xfId="43218" xr:uid="{C3116BA7-14B3-48F8-AE91-443607D72499}"/>
    <cellStyle name="Normal 9 11 2 5 2 2 6" xfId="39113" xr:uid="{76FF11D0-B3D8-42AD-9F1F-C97E4818E401}"/>
    <cellStyle name="Normal 9 11 2 5 2 3" xfId="36578" xr:uid="{46460B02-7C0B-4209-841E-94FD2DB6B005}"/>
    <cellStyle name="Normal 9 11 2 5 2 3 2" xfId="44790" xr:uid="{297E833C-9A3C-4088-85FF-CB1D6E403764}"/>
    <cellStyle name="Normal 9 11 2 5 2 3 3" xfId="40685" xr:uid="{3CDB5557-A5C6-4345-966F-6A5881B33297}"/>
    <cellStyle name="Normal 9 11 2 5 2 4" xfId="37604" xr:uid="{F467725E-727F-471E-B7A8-79FF7ED95ECF}"/>
    <cellStyle name="Normal 9 11 2 5 2 4 2" xfId="45816" xr:uid="{D27EB94E-06FB-4ABA-8C1A-D3485372909C}"/>
    <cellStyle name="Normal 9 11 2 5 2 4 3" xfId="41711" xr:uid="{E4986850-89BC-4A19-8F06-83838EF7E368}"/>
    <cellStyle name="Normal 9 11 2 5 2 5" xfId="35551" xr:uid="{B726CCDD-868F-4536-9C8F-E7802BFCE5C8}"/>
    <cellStyle name="Normal 9 11 2 5 2 5 2" xfId="43763" xr:uid="{3C278326-DDAC-47FB-A81B-19D62ECF16E1}"/>
    <cellStyle name="Normal 9 11 2 5 2 5 3" xfId="39658" xr:uid="{21230B09-D0B9-452F-9AE5-A4DFF491256C}"/>
    <cellStyle name="Normal 9 11 2 5 2 6" xfId="42737" xr:uid="{178949A6-8E23-42FF-B3C5-4C03F0ED30CF}"/>
    <cellStyle name="Normal 9 11 2 5 2 7" xfId="38632" xr:uid="{625C1DBA-0BB8-439A-878D-ADB44123ECF6}"/>
    <cellStyle name="Normal 9 11 2 5 3" xfId="34763" xr:uid="{34C94E45-5DDC-4C5B-8DA6-B50DF9D3C243}"/>
    <cellStyle name="Normal 9 11 2 5 3 2" xfId="36817" xr:uid="{FC508FD5-72D1-4A8D-AB08-7DA73271F65E}"/>
    <cellStyle name="Normal 9 11 2 5 3 2 2" xfId="45029" xr:uid="{9EE18D66-8810-4570-93EC-E2C74938B0E0}"/>
    <cellStyle name="Normal 9 11 2 5 3 2 3" xfId="40924" xr:uid="{3ED69544-2E45-4EE5-9FC9-2607F67F2A9A}"/>
    <cellStyle name="Normal 9 11 2 5 3 3" xfId="37843" xr:uid="{03453230-CC63-4727-B3A8-2950AB3F14AA}"/>
    <cellStyle name="Normal 9 11 2 5 3 3 2" xfId="46055" xr:uid="{C928D682-E6EE-4332-9011-17483F063587}"/>
    <cellStyle name="Normal 9 11 2 5 3 3 3" xfId="41950" xr:uid="{DAF9F318-075F-406E-9879-F369D6CEE987}"/>
    <cellStyle name="Normal 9 11 2 5 3 4" xfId="35790" xr:uid="{CED3CE6C-E798-4A75-B83C-1CFDB597C3EB}"/>
    <cellStyle name="Normal 9 11 2 5 3 4 2" xfId="44002" xr:uid="{DB33F644-DC5D-44B4-AC9F-B488CFBCC919}"/>
    <cellStyle name="Normal 9 11 2 5 3 4 3" xfId="39897" xr:uid="{C4FB8C91-5032-4893-9758-985D5F2DDBAB}"/>
    <cellStyle name="Normal 9 11 2 5 3 5" xfId="42976" xr:uid="{9D0DCB27-A51D-44E6-9D03-60EACF0FA0E3}"/>
    <cellStyle name="Normal 9 11 2 5 3 6" xfId="38871" xr:uid="{20450EE0-1C34-4AD3-9AFB-39031383E0C9}"/>
    <cellStyle name="Normal 9 11 2 5 4" xfId="36336" xr:uid="{E56AD41D-BB8B-4080-863E-DB398737F6AB}"/>
    <cellStyle name="Normal 9 11 2 5 4 2" xfId="44548" xr:uid="{23E841E7-C9E1-4F0E-A7C0-EC40DF877B80}"/>
    <cellStyle name="Normal 9 11 2 5 4 3" xfId="40443" xr:uid="{3A391BB9-3D37-44DF-9983-060BDEA4BA57}"/>
    <cellStyle name="Normal 9 11 2 5 5" xfId="37362" xr:uid="{7BB02037-D980-4E90-A32F-70169032BC3A}"/>
    <cellStyle name="Normal 9 11 2 5 5 2" xfId="45574" xr:uid="{CF615D46-2722-4867-B882-C5524181E671}"/>
    <cellStyle name="Normal 9 11 2 5 5 3" xfId="41469" xr:uid="{9A5C0DC9-B0A5-4170-A56F-BAE2F51B9E90}"/>
    <cellStyle name="Normal 9 11 2 5 6" xfId="35309" xr:uid="{B957A68A-07A0-453C-8594-7D694D2B52D4}"/>
    <cellStyle name="Normal 9 11 2 5 6 2" xfId="43521" xr:uid="{C8186632-83E6-4301-BE2B-85E2F9F7C429}"/>
    <cellStyle name="Normal 9 11 2 5 6 3" xfId="39416" xr:uid="{F44D71CE-8375-4D8E-9060-5CD126ECDE83}"/>
    <cellStyle name="Normal 9 11 2 5 7" xfId="42495" xr:uid="{F308E062-E27A-41F8-B3BD-0F0289550A32}"/>
    <cellStyle name="Normal 9 11 2 5 8" xfId="38390" xr:uid="{F8F5335F-065D-4554-91C1-E0FAEF5944A5}"/>
    <cellStyle name="Normal 9 11 2 6" xfId="34465" xr:uid="{A514F78D-8210-4AA8-82D3-D6AF4414C8FC}"/>
    <cellStyle name="Normal 9 11 2 6 2" xfId="34948" xr:uid="{2605778A-B549-48CD-8E27-3AABAF499843}"/>
    <cellStyle name="Normal 9 11 2 6 2 2" xfId="37002" xr:uid="{931B352C-A0B9-4136-BB0B-158C0833DFEB}"/>
    <cellStyle name="Normal 9 11 2 6 2 2 2" xfId="45214" xr:uid="{5D488F3A-50DF-4F22-BD6E-9B175F16B5A9}"/>
    <cellStyle name="Normal 9 11 2 6 2 2 3" xfId="41109" xr:uid="{0DFEAA48-70CB-4EAB-A75C-1C11E381C530}"/>
    <cellStyle name="Normal 9 11 2 6 2 3" xfId="38028" xr:uid="{F1B80A94-9332-415B-9CA7-B5ADACC2F5A8}"/>
    <cellStyle name="Normal 9 11 2 6 2 3 2" xfId="46240" xr:uid="{401B44D1-F021-4336-8256-6AA4A1B34BB9}"/>
    <cellStyle name="Normal 9 11 2 6 2 3 3" xfId="42135" xr:uid="{2448D2B3-68EA-46AF-95C1-A9D3935111AC}"/>
    <cellStyle name="Normal 9 11 2 6 2 4" xfId="35975" xr:uid="{2E415013-2255-4105-AB41-622B7441F8B4}"/>
    <cellStyle name="Normal 9 11 2 6 2 4 2" xfId="44187" xr:uid="{58A1F60E-3179-4F50-A677-83BDE81B741E}"/>
    <cellStyle name="Normal 9 11 2 6 2 4 3" xfId="40082" xr:uid="{B1472C6E-6085-465F-A8FF-BA630282D69C}"/>
    <cellStyle name="Normal 9 11 2 6 2 5" xfId="43161" xr:uid="{21C50364-86C3-4CB2-8558-58BA921349B6}"/>
    <cellStyle name="Normal 9 11 2 6 2 6" xfId="39056" xr:uid="{E52323B0-D731-4A1A-AB80-BDC1C997860F}"/>
    <cellStyle name="Normal 9 11 2 6 3" xfId="36521" xr:uid="{92035E68-ADBC-4058-8B96-C938320AB965}"/>
    <cellStyle name="Normal 9 11 2 6 3 2" xfId="44733" xr:uid="{D41EFB16-84C4-4429-844D-6658588C716D}"/>
    <cellStyle name="Normal 9 11 2 6 3 3" xfId="40628" xr:uid="{0E294454-2416-4577-9F6B-B4D95B1722F4}"/>
    <cellStyle name="Normal 9 11 2 6 4" xfId="37547" xr:uid="{F7AD2845-29C5-40CB-8E82-DA473ED9E20B}"/>
    <cellStyle name="Normal 9 11 2 6 4 2" xfId="45759" xr:uid="{8B616328-524E-4115-AB86-B353F6CB2745}"/>
    <cellStyle name="Normal 9 11 2 6 4 3" xfId="41654" xr:uid="{55A5500C-E1B8-45E9-9E15-7AA4A532F327}"/>
    <cellStyle name="Normal 9 11 2 6 5" xfId="35494" xr:uid="{3D3907ED-888E-4C5F-B12B-33C042DF90D1}"/>
    <cellStyle name="Normal 9 11 2 6 5 2" xfId="43706" xr:uid="{2F47B0B5-C26A-49DC-A53E-C95EE3D98A86}"/>
    <cellStyle name="Normal 9 11 2 6 5 3" xfId="39601" xr:uid="{50B63A1B-C6F8-43A6-8B55-17E802BED963}"/>
    <cellStyle name="Normal 9 11 2 6 6" xfId="42680" xr:uid="{A3AC90E0-747F-4061-8686-46C5B1AE17E9}"/>
    <cellStyle name="Normal 9 11 2 6 7" xfId="38575" xr:uid="{F8275B98-F37B-44FB-8261-1FB2424F57E2}"/>
    <cellStyle name="Normal 9 11 2 7" xfId="34219" xr:uid="{529E459E-E08E-4247-92B6-9A71C5F74CAD}"/>
    <cellStyle name="Normal 9 11 2 7 2" xfId="36278" xr:uid="{9021709E-1A37-4C0B-8305-519610570D5C}"/>
    <cellStyle name="Normal 9 11 2 7 2 2" xfId="44490" xr:uid="{955B7BE8-EAE0-403C-A5D5-7F293569DAC8}"/>
    <cellStyle name="Normal 9 11 2 7 2 3" xfId="40385" xr:uid="{79773C7F-F39C-4C50-9B8F-BF94A845AFF2}"/>
    <cellStyle name="Normal 9 11 2 7 3" xfId="37304" xr:uid="{73AC5E39-B9B5-4AC0-B9C1-A7DF9C566355}"/>
    <cellStyle name="Normal 9 11 2 7 3 2" xfId="45516" xr:uid="{33BE25FB-200D-4DFE-8B73-5A5857BF7483}"/>
    <cellStyle name="Normal 9 11 2 7 3 3" xfId="41411" xr:uid="{D4B120F7-EDF2-4709-B234-6AB0982C07F7}"/>
    <cellStyle name="Normal 9 11 2 7 4" xfId="35251" xr:uid="{F61F8C50-00CE-4020-B9A5-FABA46CA75A6}"/>
    <cellStyle name="Normal 9 11 2 7 4 2" xfId="43463" xr:uid="{1C2CA280-61BA-49EF-86EF-595AF5D2EEE0}"/>
    <cellStyle name="Normal 9 11 2 7 4 3" xfId="39358" xr:uid="{19BCC916-7EB4-4767-B0A5-1351ACDF1C16}"/>
    <cellStyle name="Normal 9 11 2 7 5" xfId="42437" xr:uid="{B18F69AB-408B-4D2F-BA69-659AD5F06CB9}"/>
    <cellStyle name="Normal 9 11 2 7 6" xfId="38332" xr:uid="{E73F49F3-6B0E-4FEF-981A-63E7AD5E69D6}"/>
    <cellStyle name="Normal 9 11 2 8" xfId="34705" xr:uid="{38BAADB2-17F5-4BF8-92C7-FDDD0BBEF123}"/>
    <cellStyle name="Normal 9 11 2 8 2" xfId="36759" xr:uid="{A709726A-DCA0-42AC-90C2-A20123B13CD0}"/>
    <cellStyle name="Normal 9 11 2 8 2 2" xfId="44971" xr:uid="{CE3CA056-0390-4020-8A86-25B5D7FC03CF}"/>
    <cellStyle name="Normal 9 11 2 8 2 3" xfId="40866" xr:uid="{36AB1F65-FD1D-4805-A997-3AD97277A801}"/>
    <cellStyle name="Normal 9 11 2 8 3" xfId="37785" xr:uid="{CE37CE90-9E36-45E6-B172-0CE7B56FACCF}"/>
    <cellStyle name="Normal 9 11 2 8 3 2" xfId="45997" xr:uid="{802CDB7B-4233-4A3E-B3C4-C513A18999DB}"/>
    <cellStyle name="Normal 9 11 2 8 3 3" xfId="41892" xr:uid="{F41338F3-DC25-4D30-8BB2-F19AAC0EB4A3}"/>
    <cellStyle name="Normal 9 11 2 8 4" xfId="35732" xr:uid="{72AE87EE-3D5A-48B5-9423-D6C82FC15456}"/>
    <cellStyle name="Normal 9 11 2 8 4 2" xfId="43944" xr:uid="{138C12AD-5425-462B-B23A-A3AF3943D886}"/>
    <cellStyle name="Normal 9 11 2 8 4 3" xfId="39839" xr:uid="{1AAD17AD-838C-4581-A147-21BC4522C35E}"/>
    <cellStyle name="Normal 9 11 2 8 5" xfId="42918" xr:uid="{55349064-BB56-4277-ADAB-53B0DDC1F1E6}"/>
    <cellStyle name="Normal 9 11 2 8 6" xfId="38813" xr:uid="{C91C1CEE-7F5B-4D6C-887F-E4A855654E4B}"/>
    <cellStyle name="Normal 9 11 2 9" xfId="36221" xr:uid="{EC141671-D92A-4CCD-A687-B6F3FD1A56A6}"/>
    <cellStyle name="Normal 9 11 2 9 2" xfId="44433" xr:uid="{CC0E9B4C-6AB0-4861-AF81-1DC1192B12A5}"/>
    <cellStyle name="Normal 9 11 2 9 3" xfId="40328" xr:uid="{8BFF5D05-AB02-477D-9F7E-708756168B19}"/>
    <cellStyle name="Normal 9 11 3" xfId="34323" xr:uid="{2AD16259-61E9-4E6A-839A-9C261C76DC64}"/>
    <cellStyle name="Normal 9 11 3 2" xfId="34568" xr:uid="{CB9A528C-1AD1-478C-9FFF-D029468C3C03}"/>
    <cellStyle name="Normal 9 11 3 2 2" xfId="35051" xr:uid="{2D14EC52-0DA7-4506-B625-F6134EA6796A}"/>
    <cellStyle name="Normal 9 11 3 2 2 2" xfId="37105" xr:uid="{47692964-78B4-45A8-AFD0-9958BBC5D8BB}"/>
    <cellStyle name="Normal 9 11 3 2 2 2 2" xfId="45317" xr:uid="{9A0BF61C-C107-4AAD-B652-B878944CD8BD}"/>
    <cellStyle name="Normal 9 11 3 2 2 2 3" xfId="41212" xr:uid="{18537F53-9C6B-4AC4-A8B2-D478CEEC3AD8}"/>
    <cellStyle name="Normal 9 11 3 2 2 3" xfId="38131" xr:uid="{11EEC49D-E78C-4F96-A864-F50FCC7AFF59}"/>
    <cellStyle name="Normal 9 11 3 2 2 3 2" xfId="46343" xr:uid="{72AB9C31-28FA-47C0-8FF2-F7CFA19FE303}"/>
    <cellStyle name="Normal 9 11 3 2 2 3 3" xfId="42238" xr:uid="{3DBD3CAB-BD02-498D-9F16-A5F134281DCF}"/>
    <cellStyle name="Normal 9 11 3 2 2 4" xfId="36078" xr:uid="{C4031705-3C8E-4D46-B903-D967816C66DF}"/>
    <cellStyle name="Normal 9 11 3 2 2 4 2" xfId="44290" xr:uid="{353BDAC7-6388-48F2-AC88-A06D2DD57665}"/>
    <cellStyle name="Normal 9 11 3 2 2 4 3" xfId="40185" xr:uid="{D53D322C-3ACE-48A4-B503-C71734CB6579}"/>
    <cellStyle name="Normal 9 11 3 2 2 5" xfId="43264" xr:uid="{446B472E-40E1-4FE0-A7FC-2FC1679517BA}"/>
    <cellStyle name="Normal 9 11 3 2 2 6" xfId="39159" xr:uid="{6F388A6A-52E9-465E-AF7E-26DBEA9AA45C}"/>
    <cellStyle name="Normal 9 11 3 2 3" xfId="36624" xr:uid="{58ECEFB5-C363-4BB2-B22F-81C7E7102A57}"/>
    <cellStyle name="Normal 9 11 3 2 3 2" xfId="44836" xr:uid="{5C7CDC43-2ED7-4409-9490-E639DE84BD89}"/>
    <cellStyle name="Normal 9 11 3 2 3 3" xfId="40731" xr:uid="{401BA92F-37F5-482D-99D7-96ABFF3D2D6B}"/>
    <cellStyle name="Normal 9 11 3 2 4" xfId="37650" xr:uid="{EFD5B336-CC6C-49F0-94C3-4784BECED90B}"/>
    <cellStyle name="Normal 9 11 3 2 4 2" xfId="45862" xr:uid="{71AD9CCA-22DD-456E-B01B-5D8DAA129613}"/>
    <cellStyle name="Normal 9 11 3 2 4 3" xfId="41757" xr:uid="{20E01482-D9EE-4547-BF4A-7C578087ABE9}"/>
    <cellStyle name="Normal 9 11 3 2 5" xfId="35597" xr:uid="{04797CA5-736F-429F-A7B8-CB2D907737D9}"/>
    <cellStyle name="Normal 9 11 3 2 5 2" xfId="43809" xr:uid="{873073B7-2D3A-4508-810B-53907CD31FDD}"/>
    <cellStyle name="Normal 9 11 3 2 5 3" xfId="39704" xr:uid="{47D3F1E5-5C9F-4198-85EE-0A120BB94A6D}"/>
    <cellStyle name="Normal 9 11 3 2 6" xfId="42783" xr:uid="{5AB64B8C-E777-4995-81B0-739ABF6966EE}"/>
    <cellStyle name="Normal 9 11 3 2 7" xfId="38678" xr:uid="{4E779554-9D1D-4A94-B68B-18796BEA273B}"/>
    <cellStyle name="Normal 9 11 3 3" xfId="34809" xr:uid="{235D9E1E-EF0E-4B04-93CC-D17F4290EF8A}"/>
    <cellStyle name="Normal 9 11 3 3 2" xfId="36863" xr:uid="{93C8A4DD-0625-4A67-9662-337401B3FD72}"/>
    <cellStyle name="Normal 9 11 3 3 2 2" xfId="45075" xr:uid="{88ED7CDC-6CCC-43E3-AAD4-93B5D653090B}"/>
    <cellStyle name="Normal 9 11 3 3 2 3" xfId="40970" xr:uid="{A928B6E8-14BB-4CA4-8B27-9A99010BF888}"/>
    <cellStyle name="Normal 9 11 3 3 3" xfId="37889" xr:uid="{2E9B0333-71C7-47E3-B270-4B64703B8F17}"/>
    <cellStyle name="Normal 9 11 3 3 3 2" xfId="46101" xr:uid="{E82F5DD0-5D15-441B-B26E-2399221554F2}"/>
    <cellStyle name="Normal 9 11 3 3 3 3" xfId="41996" xr:uid="{7BB3C2F0-2FBB-4E20-A950-762CF57F2C10}"/>
    <cellStyle name="Normal 9 11 3 3 4" xfId="35836" xr:uid="{CA2A32FF-18C1-446B-AB70-C09A66C98327}"/>
    <cellStyle name="Normal 9 11 3 3 4 2" xfId="44048" xr:uid="{7CCC8FA1-E851-4AB1-902B-02583F0C4677}"/>
    <cellStyle name="Normal 9 11 3 3 4 3" xfId="39943" xr:uid="{03984983-362B-47A9-870F-8D559A7657C0}"/>
    <cellStyle name="Normal 9 11 3 3 5" xfId="43022" xr:uid="{2EA280DE-ECAC-47E1-AA5D-251C7D4C8CF0}"/>
    <cellStyle name="Normal 9 11 3 3 6" xfId="38917" xr:uid="{9B44AA8F-52F1-482A-9A7C-424E75720DF9}"/>
    <cellStyle name="Normal 9 11 3 4" xfId="36382" xr:uid="{757558C0-476C-4B60-8136-AAEA0BADFB0E}"/>
    <cellStyle name="Normal 9 11 3 4 2" xfId="44594" xr:uid="{70C360B9-3124-425C-8C7D-54E6F50A5AD0}"/>
    <cellStyle name="Normal 9 11 3 4 3" xfId="40489" xr:uid="{65C75C83-F495-4361-9029-7395E4AFFB00}"/>
    <cellStyle name="Normal 9 11 3 5" xfId="37408" xr:uid="{3E48B532-E4B0-44E1-A6A1-03EC52A376B5}"/>
    <cellStyle name="Normal 9 11 3 5 2" xfId="45620" xr:uid="{EE1FE2C3-669E-42A3-9823-5DB0CE697471}"/>
    <cellStyle name="Normal 9 11 3 5 3" xfId="41515" xr:uid="{2F540619-C60A-4B41-B66B-792C08CB7091}"/>
    <cellStyle name="Normal 9 11 3 6" xfId="35355" xr:uid="{BAA64B2B-8CAF-4CAA-9299-377CD473A9B5}"/>
    <cellStyle name="Normal 9 11 3 6 2" xfId="43567" xr:uid="{8E8D7172-F66D-4F1B-8089-BAF77BFCB970}"/>
    <cellStyle name="Normal 9 11 3 6 3" xfId="39462" xr:uid="{B59F7774-0C6F-4C39-AEBE-AA274026E78F}"/>
    <cellStyle name="Normal 9 11 3 7" xfId="42541" xr:uid="{AA854A23-6F1D-47A1-8C25-01E6C9F2225D}"/>
    <cellStyle name="Normal 9 11 3 8" xfId="38436" xr:uid="{EBEFE753-E655-442E-91F5-55D9C087839F}"/>
    <cellStyle name="Normal 9 11 4" xfId="34366" xr:uid="{75C89D76-964F-46D2-9090-05551326A78F}"/>
    <cellStyle name="Normal 9 11 4 2" xfId="34609" xr:uid="{1F89A9DF-BCB4-4715-8A36-F84E43B189EF}"/>
    <cellStyle name="Normal 9 11 4 2 2" xfId="35092" xr:uid="{F4ACE443-F08E-43F3-B748-350E6EFC7857}"/>
    <cellStyle name="Normal 9 11 4 2 2 2" xfId="37146" xr:uid="{403CB533-47FC-482B-8AD7-533BE93EF7E4}"/>
    <cellStyle name="Normal 9 11 4 2 2 2 2" xfId="45358" xr:uid="{93BC781F-91FF-4E9E-AD52-B864DE684D42}"/>
    <cellStyle name="Normal 9 11 4 2 2 2 3" xfId="41253" xr:uid="{214912FC-5989-4482-B622-153C2306D7E4}"/>
    <cellStyle name="Normal 9 11 4 2 2 3" xfId="38172" xr:uid="{269727BD-952F-4EDC-8679-F37D374EF10B}"/>
    <cellStyle name="Normal 9 11 4 2 2 3 2" xfId="46384" xr:uid="{79991CBD-7251-453D-A611-1CFAEF708983}"/>
    <cellStyle name="Normal 9 11 4 2 2 3 3" xfId="42279" xr:uid="{5809591D-7D21-4B66-928E-4AF12B8BBD19}"/>
    <cellStyle name="Normal 9 11 4 2 2 4" xfId="36119" xr:uid="{3AD124A8-023A-40DE-B2E3-82A4C0ADFF61}"/>
    <cellStyle name="Normal 9 11 4 2 2 4 2" xfId="44331" xr:uid="{D7E7B4FC-D8C6-45E8-B6E5-38B5E980B480}"/>
    <cellStyle name="Normal 9 11 4 2 2 4 3" xfId="40226" xr:uid="{112522C4-8DE7-441D-A727-FD71A10274F5}"/>
    <cellStyle name="Normal 9 11 4 2 2 5" xfId="43305" xr:uid="{518A164E-77AF-4096-A85E-F6D337D8FB86}"/>
    <cellStyle name="Normal 9 11 4 2 2 6" xfId="39200" xr:uid="{75B1141D-4082-4B4B-9453-43A40CD8DCA7}"/>
    <cellStyle name="Normal 9 11 4 2 3" xfId="36665" xr:uid="{19873A12-2EB8-4DF1-98A2-658DA5C1EB2A}"/>
    <cellStyle name="Normal 9 11 4 2 3 2" xfId="44877" xr:uid="{7DF5FA56-4E47-4A0F-8192-2AC90AEFDE35}"/>
    <cellStyle name="Normal 9 11 4 2 3 3" xfId="40772" xr:uid="{887070A7-0536-4557-BA17-BDD3C1013F7C}"/>
    <cellStyle name="Normal 9 11 4 2 4" xfId="37691" xr:uid="{45E73281-04CE-49B5-B2D4-E32D66DD49BE}"/>
    <cellStyle name="Normal 9 11 4 2 4 2" xfId="45903" xr:uid="{64C3D871-83B2-4375-8317-5AFA9864D705}"/>
    <cellStyle name="Normal 9 11 4 2 4 3" xfId="41798" xr:uid="{547A3E0E-83F6-45FA-A368-37B33D992092}"/>
    <cellStyle name="Normal 9 11 4 2 5" xfId="35638" xr:uid="{F1F8BA97-4FD3-428F-837D-D57BFC3C9675}"/>
    <cellStyle name="Normal 9 11 4 2 5 2" xfId="43850" xr:uid="{3F7F773D-BA71-4E80-85FE-BC7DB6BBD7FF}"/>
    <cellStyle name="Normal 9 11 4 2 5 3" xfId="39745" xr:uid="{F5B7CF86-9D8E-4C6B-8F03-D15A63B4ACD3}"/>
    <cellStyle name="Normal 9 11 4 2 6" xfId="42824" xr:uid="{0D7DB4F9-BBA3-41F3-B735-1585ABFBA247}"/>
    <cellStyle name="Normal 9 11 4 2 7" xfId="38719" xr:uid="{B464F0FB-30A3-4294-8094-91824A43A4BE}"/>
    <cellStyle name="Normal 9 11 4 3" xfId="34850" xr:uid="{0C690AB2-9B50-4034-8FD8-EB748E7B7CDA}"/>
    <cellStyle name="Normal 9 11 4 3 2" xfId="36904" xr:uid="{EB37A782-D6A4-47A9-B37E-4114E59AFC84}"/>
    <cellStyle name="Normal 9 11 4 3 2 2" xfId="45116" xr:uid="{6963B376-5EE8-4E8A-9F80-5259FA0CCBE7}"/>
    <cellStyle name="Normal 9 11 4 3 2 3" xfId="41011" xr:uid="{F0646189-00D8-4E3C-8373-50405627B99B}"/>
    <cellStyle name="Normal 9 11 4 3 3" xfId="37930" xr:uid="{B1F67828-B126-4A29-B252-E0118C944D7D}"/>
    <cellStyle name="Normal 9 11 4 3 3 2" xfId="46142" xr:uid="{56D29351-B323-4CF4-8266-5588B10D85DB}"/>
    <cellStyle name="Normal 9 11 4 3 3 3" xfId="42037" xr:uid="{9F5B00D0-CE39-4AFF-A023-46B5BF83EA3E}"/>
    <cellStyle name="Normal 9 11 4 3 4" xfId="35877" xr:uid="{5105D217-7E20-401B-AF3B-1A489910DA97}"/>
    <cellStyle name="Normal 9 11 4 3 4 2" xfId="44089" xr:uid="{BF44CD43-380A-47F3-A494-FB67F9136AD8}"/>
    <cellStyle name="Normal 9 11 4 3 4 3" xfId="39984" xr:uid="{00453909-ABD2-4344-9403-B5167DEC44D5}"/>
    <cellStyle name="Normal 9 11 4 3 5" xfId="43063" xr:uid="{F7AB61A4-E83E-4BAC-9790-7CC45FA8E8FA}"/>
    <cellStyle name="Normal 9 11 4 3 6" xfId="38958" xr:uid="{43D41A94-FC22-4536-A933-A8359AAC74C5}"/>
    <cellStyle name="Normal 9 11 4 4" xfId="36423" xr:uid="{F78266B6-3633-4603-AD73-F94A46564103}"/>
    <cellStyle name="Normal 9 11 4 4 2" xfId="44635" xr:uid="{4699C3F7-F367-4F72-93A3-2FCE288F58D0}"/>
    <cellStyle name="Normal 9 11 4 4 3" xfId="40530" xr:uid="{124BDC66-7C38-4E2E-83B5-9C586B73B7DC}"/>
    <cellStyle name="Normal 9 11 4 5" xfId="37449" xr:uid="{6AD7916D-1D2D-47E6-A93E-7A52481A5360}"/>
    <cellStyle name="Normal 9 11 4 5 2" xfId="45661" xr:uid="{F897A6D0-1C53-49CC-8DF6-DF99F6989895}"/>
    <cellStyle name="Normal 9 11 4 5 3" xfId="41556" xr:uid="{00BE4411-8396-4440-9AFC-189986CFD37C}"/>
    <cellStyle name="Normal 9 11 4 6" xfId="35396" xr:uid="{B1AEC2DD-6508-4AA7-B20A-E76A4F709B76}"/>
    <cellStyle name="Normal 9 11 4 6 2" xfId="43608" xr:uid="{76F95EEC-CE4A-438B-B877-B9E4CBAE158C}"/>
    <cellStyle name="Normal 9 11 4 6 3" xfId="39503" xr:uid="{0C6A5C6D-F242-4187-A06A-D6CF77FA8A5A}"/>
    <cellStyle name="Normal 9 11 4 7" xfId="42582" xr:uid="{F5819E42-BCEC-4F10-8139-266187E1B04C}"/>
    <cellStyle name="Normal 9 11 4 8" xfId="38477" xr:uid="{83A59FAE-2F34-44CD-8478-1C0CDF90EBA9}"/>
    <cellStyle name="Normal 9 11 5" xfId="34407" xr:uid="{C8C7C037-E4B5-4DD0-A5C5-7A8F98DC4F97}"/>
    <cellStyle name="Normal 9 11 5 2" xfId="34650" xr:uid="{45872F63-23EA-4509-AEDA-E1C7C54CC4F3}"/>
    <cellStyle name="Normal 9 11 5 2 2" xfId="35133" xr:uid="{47902B4F-3E41-4D29-B83B-96BDD5E2CA97}"/>
    <cellStyle name="Normal 9 11 5 2 2 2" xfId="37187" xr:uid="{EAE5944E-670C-4844-9D6F-2DD68B232862}"/>
    <cellStyle name="Normal 9 11 5 2 2 2 2" xfId="45399" xr:uid="{77605925-6B3C-4C4D-BFB5-54E49867F1B0}"/>
    <cellStyle name="Normal 9 11 5 2 2 2 3" xfId="41294" xr:uid="{260DE5DA-7836-4B97-93BB-6C1DFF4B6905}"/>
    <cellStyle name="Normal 9 11 5 2 2 3" xfId="38213" xr:uid="{E1FA3598-3A8E-49A0-94CB-F736002C053D}"/>
    <cellStyle name="Normal 9 11 5 2 2 3 2" xfId="46425" xr:uid="{4660F219-5294-47A1-ACCD-FFE89B4726F5}"/>
    <cellStyle name="Normal 9 11 5 2 2 3 3" xfId="42320" xr:uid="{5BC6EC39-090D-4409-9E7C-079DD9601419}"/>
    <cellStyle name="Normal 9 11 5 2 2 4" xfId="36160" xr:uid="{3FA2EC65-C4D1-4FEF-9728-3205262F28AD}"/>
    <cellStyle name="Normal 9 11 5 2 2 4 2" xfId="44372" xr:uid="{600224A8-C160-427A-A739-BA6485948F1C}"/>
    <cellStyle name="Normal 9 11 5 2 2 4 3" xfId="40267" xr:uid="{A6207A48-A2D9-4FCA-A2BA-91C4CD1C4BAF}"/>
    <cellStyle name="Normal 9 11 5 2 2 5" xfId="43346" xr:uid="{B5221915-5267-4CD9-A8A8-14B2184A9A56}"/>
    <cellStyle name="Normal 9 11 5 2 2 6" xfId="39241" xr:uid="{D9D75BD5-7095-4B1B-AAE1-7DF11ADC2B1E}"/>
    <cellStyle name="Normal 9 11 5 2 3" xfId="36706" xr:uid="{189BCBA9-7BFF-46D0-AC1E-6DB243C8ED33}"/>
    <cellStyle name="Normal 9 11 5 2 3 2" xfId="44918" xr:uid="{2E340F19-1B1C-4484-BE73-CD12F2DFDF58}"/>
    <cellStyle name="Normal 9 11 5 2 3 3" xfId="40813" xr:uid="{DDB2C2BF-FD18-44CD-8D69-3FB2198DB1B1}"/>
    <cellStyle name="Normal 9 11 5 2 4" xfId="37732" xr:uid="{EAAC0E57-28FD-42C3-A0E4-B42E2713AB31}"/>
    <cellStyle name="Normal 9 11 5 2 4 2" xfId="45944" xr:uid="{EC7504AF-9F6F-4392-9C0E-4F68F21F411B}"/>
    <cellStyle name="Normal 9 11 5 2 4 3" xfId="41839" xr:uid="{575763A2-6CB7-4455-8A77-8070C9F00F32}"/>
    <cellStyle name="Normal 9 11 5 2 5" xfId="35679" xr:uid="{4A9618FB-4C2B-4A72-A41C-B1E61CDA3205}"/>
    <cellStyle name="Normal 9 11 5 2 5 2" xfId="43891" xr:uid="{FA9596EE-028E-4E65-B21B-4E3C819CAEBE}"/>
    <cellStyle name="Normal 9 11 5 2 5 3" xfId="39786" xr:uid="{CA0D699B-A622-4717-A5FD-439F30116389}"/>
    <cellStyle name="Normal 9 11 5 2 6" xfId="42865" xr:uid="{365C3A48-7C95-4E5F-8768-137971397CF9}"/>
    <cellStyle name="Normal 9 11 5 2 7" xfId="38760" xr:uid="{8258B84F-CBB9-48EC-9CFE-FDC5E3EC7C07}"/>
    <cellStyle name="Normal 9 11 5 3" xfId="34891" xr:uid="{4045E889-FC69-4FBF-B3F3-A4BBCBE163F9}"/>
    <cellStyle name="Normal 9 11 5 3 2" xfId="36945" xr:uid="{9F575A9B-225B-43DA-845D-1BC62581AEFA}"/>
    <cellStyle name="Normal 9 11 5 3 2 2" xfId="45157" xr:uid="{327D0B31-8217-4073-8FC7-4DDF2A0C109A}"/>
    <cellStyle name="Normal 9 11 5 3 2 3" xfId="41052" xr:uid="{2491F63B-3AFE-4FCA-8592-1CC8377A9BAC}"/>
    <cellStyle name="Normal 9 11 5 3 3" xfId="37971" xr:uid="{D61864EF-FC7E-4650-A771-A150E52F08EC}"/>
    <cellStyle name="Normal 9 11 5 3 3 2" xfId="46183" xr:uid="{99A297AD-8F96-457F-9200-354870B38A23}"/>
    <cellStyle name="Normal 9 11 5 3 3 3" xfId="42078" xr:uid="{C5AA8BD9-31BF-4AD1-AD17-4BF2F795330D}"/>
    <cellStyle name="Normal 9 11 5 3 4" xfId="35918" xr:uid="{868691E3-E8D8-41AB-B67E-427480FA85B2}"/>
    <cellStyle name="Normal 9 11 5 3 4 2" xfId="44130" xr:uid="{38770BA1-3E5D-44DD-8860-3F95F9C13C94}"/>
    <cellStyle name="Normal 9 11 5 3 4 3" xfId="40025" xr:uid="{E8AC7A1C-1CCF-4EAC-9559-D35A8FFEFA4F}"/>
    <cellStyle name="Normal 9 11 5 3 5" xfId="43104" xr:uid="{A41793D6-3E6A-4504-86CD-C503BFDDF1F3}"/>
    <cellStyle name="Normal 9 11 5 3 6" xfId="38999" xr:uid="{945FD2B6-59E1-478A-925C-DE6ABBA16589}"/>
    <cellStyle name="Normal 9 11 5 4" xfId="36464" xr:uid="{FC715C82-609F-41CE-946B-FBA21E9475A7}"/>
    <cellStyle name="Normal 9 11 5 4 2" xfId="44676" xr:uid="{313C5FF6-71BB-487A-8ABE-013430EFBF6A}"/>
    <cellStyle name="Normal 9 11 5 4 3" xfId="40571" xr:uid="{3C39F12B-6089-4053-A3EA-932DD09F3DDA}"/>
    <cellStyle name="Normal 9 11 5 5" xfId="37490" xr:uid="{3AD929F0-6758-46D6-8FB7-E3E0BBAA3A5A}"/>
    <cellStyle name="Normal 9 11 5 5 2" xfId="45702" xr:uid="{2304825C-A30E-4354-8261-48C84E37D5C1}"/>
    <cellStyle name="Normal 9 11 5 5 3" xfId="41597" xr:uid="{CEE6346A-2AF9-4E96-93A5-6B1B139FFB69}"/>
    <cellStyle name="Normal 9 11 5 6" xfId="35437" xr:uid="{33398C35-AB19-4CC2-B15D-1F8BDA88C5FA}"/>
    <cellStyle name="Normal 9 11 5 6 2" xfId="43649" xr:uid="{D78594EA-D81A-4690-A9F5-A16EE90D5F2D}"/>
    <cellStyle name="Normal 9 11 5 6 3" xfId="39544" xr:uid="{D8CBE3A9-C354-4BF6-A44F-BB1524C2F6BD}"/>
    <cellStyle name="Normal 9 11 5 7" xfId="42623" xr:uid="{0E452024-CCB4-49AC-B4C5-3C1FA991CB24}"/>
    <cellStyle name="Normal 9 11 5 8" xfId="38518" xr:uid="{28FE47B0-9F2C-4B8F-B886-8D04093B5742}"/>
    <cellStyle name="Normal 9 11 6" xfId="34265" xr:uid="{F468AF52-2D25-4C06-BBBA-BE7EF21F38FC}"/>
    <cellStyle name="Normal 9 11 6 2" xfId="34511" xr:uid="{042B4E37-2729-461C-81A5-41F7485E0D67}"/>
    <cellStyle name="Normal 9 11 6 2 2" xfId="34994" xr:uid="{BB48B9AA-984E-47C1-8C64-F74B6A8249DE}"/>
    <cellStyle name="Normal 9 11 6 2 2 2" xfId="37048" xr:uid="{9826B520-9D1B-476F-9B0C-BA7B8A03F128}"/>
    <cellStyle name="Normal 9 11 6 2 2 2 2" xfId="45260" xr:uid="{B0E305E5-864C-4046-BE99-F5B53B653006}"/>
    <cellStyle name="Normal 9 11 6 2 2 2 3" xfId="41155" xr:uid="{820E4EE0-2553-42E9-BA8B-3B5045A795DE}"/>
    <cellStyle name="Normal 9 11 6 2 2 3" xfId="38074" xr:uid="{F4748E7D-4C06-4698-B3E9-98D889B9D2A1}"/>
    <cellStyle name="Normal 9 11 6 2 2 3 2" xfId="46286" xr:uid="{358B6A8A-E9A1-4186-BDF7-AF3D46AB281B}"/>
    <cellStyle name="Normal 9 11 6 2 2 3 3" xfId="42181" xr:uid="{2F74FA91-DA65-4DF5-855E-EB7774DFCFE8}"/>
    <cellStyle name="Normal 9 11 6 2 2 4" xfId="36021" xr:uid="{D9C031DC-C0DA-431A-BA67-B66B5A3AC5B7}"/>
    <cellStyle name="Normal 9 11 6 2 2 4 2" xfId="44233" xr:uid="{40D883BD-742B-4F4C-9B99-E1955B850551}"/>
    <cellStyle name="Normal 9 11 6 2 2 4 3" xfId="40128" xr:uid="{D2E4F88A-4C40-4889-844E-46DE40B26A03}"/>
    <cellStyle name="Normal 9 11 6 2 2 5" xfId="43207" xr:uid="{BC4E5BF4-4FB7-4E01-B4A3-C562354177C4}"/>
    <cellStyle name="Normal 9 11 6 2 2 6" xfId="39102" xr:uid="{CD1789E6-6B80-4686-8537-F248201EB614}"/>
    <cellStyle name="Normal 9 11 6 2 3" xfId="36567" xr:uid="{DB49F1A5-76F4-4263-97FA-78987EF38463}"/>
    <cellStyle name="Normal 9 11 6 2 3 2" xfId="44779" xr:uid="{073F813C-0FC4-41D9-8A4D-EBADAF39F2CB}"/>
    <cellStyle name="Normal 9 11 6 2 3 3" xfId="40674" xr:uid="{9245F9FB-D50C-492C-B6CC-DC8D926532E8}"/>
    <cellStyle name="Normal 9 11 6 2 4" xfId="37593" xr:uid="{CC7DF640-A4FF-434C-96C3-6225BCA9422C}"/>
    <cellStyle name="Normal 9 11 6 2 4 2" xfId="45805" xr:uid="{B2455A85-42F6-4300-94CD-50C0F54AA75E}"/>
    <cellStyle name="Normal 9 11 6 2 4 3" xfId="41700" xr:uid="{53151E15-6A3B-487F-9C64-A82484504EAC}"/>
    <cellStyle name="Normal 9 11 6 2 5" xfId="35540" xr:uid="{BACA9BEF-607F-495C-A832-77657FEB9750}"/>
    <cellStyle name="Normal 9 11 6 2 5 2" xfId="43752" xr:uid="{14238715-ED4B-4383-B3C3-0B45EA1E6174}"/>
    <cellStyle name="Normal 9 11 6 2 5 3" xfId="39647" xr:uid="{C7720409-C14E-407B-83CA-C61C468ED344}"/>
    <cellStyle name="Normal 9 11 6 2 6" xfId="42726" xr:uid="{F3DAA20C-86AE-4ABD-A446-2BF8D1DCFD06}"/>
    <cellStyle name="Normal 9 11 6 2 7" xfId="38621" xr:uid="{68CEEB1E-82E7-4E10-ABAA-DEA33ACC71D6}"/>
    <cellStyle name="Normal 9 11 6 3" xfId="34751" xr:uid="{DE3E941F-0009-4170-9040-179AA34F84D0}"/>
    <cellStyle name="Normal 9 11 6 3 2" xfId="36805" xr:uid="{31C6E8D0-3799-4C62-B1A6-2C5399B0FB95}"/>
    <cellStyle name="Normal 9 11 6 3 2 2" xfId="45017" xr:uid="{3FC51CD1-3BF8-4F87-8FA5-9EE45667FD96}"/>
    <cellStyle name="Normal 9 11 6 3 2 3" xfId="40912" xr:uid="{55B066D6-C038-464E-86A5-A2C5EA4A85A1}"/>
    <cellStyle name="Normal 9 11 6 3 3" xfId="37831" xr:uid="{3CE987BC-9ED7-46F4-A606-3B80365260E5}"/>
    <cellStyle name="Normal 9 11 6 3 3 2" xfId="46043" xr:uid="{83065C73-9FE7-4627-A1F0-7AA3AFB1AD12}"/>
    <cellStyle name="Normal 9 11 6 3 3 3" xfId="41938" xr:uid="{0D252D1A-F795-4461-9D67-A51D3841536F}"/>
    <cellStyle name="Normal 9 11 6 3 4" xfId="35778" xr:uid="{C623D29C-94CD-4071-8BFC-DF13C60FEFBF}"/>
    <cellStyle name="Normal 9 11 6 3 4 2" xfId="43990" xr:uid="{5239832A-3671-4DBC-9E6D-ABEAABE37E1C}"/>
    <cellStyle name="Normal 9 11 6 3 4 3" xfId="39885" xr:uid="{A13F2176-0F41-48E8-A8FA-161C2167F92B}"/>
    <cellStyle name="Normal 9 11 6 3 5" xfId="42964" xr:uid="{5516F7A8-F639-405F-B7FD-73C972A6B25E}"/>
    <cellStyle name="Normal 9 11 6 3 6" xfId="38859" xr:uid="{077FBEFF-B57F-478C-926E-4ABD3ED997C6}"/>
    <cellStyle name="Normal 9 11 6 4" xfId="36324" xr:uid="{9D107F20-C2CB-436B-BD14-0B428D4EE769}"/>
    <cellStyle name="Normal 9 11 6 4 2" xfId="44536" xr:uid="{C20DC65F-957A-4C91-BADA-D2D01F57DE6D}"/>
    <cellStyle name="Normal 9 11 6 4 3" xfId="40431" xr:uid="{BCA2BBCC-FD5A-4583-BC58-D8A7F8CB03AC}"/>
    <cellStyle name="Normal 9 11 6 5" xfId="37350" xr:uid="{10419423-64E8-471F-BA01-1F48EB8F644A}"/>
    <cellStyle name="Normal 9 11 6 5 2" xfId="45562" xr:uid="{E1A8B1CA-AA81-4A1C-959A-066B2B5AA118}"/>
    <cellStyle name="Normal 9 11 6 5 3" xfId="41457" xr:uid="{A5D86C33-7D8D-4376-9B81-E5D43F984667}"/>
    <cellStyle name="Normal 9 11 6 6" xfId="35297" xr:uid="{261CC42F-D397-4D5E-AB63-595FDF06A5FD}"/>
    <cellStyle name="Normal 9 11 6 6 2" xfId="43509" xr:uid="{88B2284A-B263-4637-B9F0-26A30AD7AF60}"/>
    <cellStyle name="Normal 9 11 6 6 3" xfId="39404" xr:uid="{D5791F43-E8DD-4760-8FCF-8EF1EF063414}"/>
    <cellStyle name="Normal 9 11 6 7" xfId="42483" xr:uid="{66D2E85C-7444-43E7-A34C-CAB51A6F735A}"/>
    <cellStyle name="Normal 9 11 6 8" xfId="38378" xr:uid="{BB1CA526-B199-43F1-9344-DD20CC95B987}"/>
    <cellStyle name="Normal 9 11 7" xfId="34455" xr:uid="{5051CEB4-238D-478A-A099-2A2979D13916}"/>
    <cellStyle name="Normal 9 11 7 2" xfId="34938" xr:uid="{59272113-6EE5-463B-B9EE-A9668585A705}"/>
    <cellStyle name="Normal 9 11 7 2 2" xfId="36992" xr:uid="{63545D75-E772-401B-A82A-54D50DCE87CD}"/>
    <cellStyle name="Normal 9 11 7 2 2 2" xfId="45204" xr:uid="{4B585D4E-5015-4D0B-B583-2967BA423C58}"/>
    <cellStyle name="Normal 9 11 7 2 2 3" xfId="41099" xr:uid="{7BA27F36-D1A9-4F8C-A9CC-01FF885BF057}"/>
    <cellStyle name="Normal 9 11 7 2 3" xfId="38018" xr:uid="{34EF7876-4493-45AB-98AB-00E77877FEBD}"/>
    <cellStyle name="Normal 9 11 7 2 3 2" xfId="46230" xr:uid="{640FE4C0-6B4F-4AC4-ADAA-FA9ECF143E09}"/>
    <cellStyle name="Normal 9 11 7 2 3 3" xfId="42125" xr:uid="{13B6C386-EB83-49D6-96B6-05C7F0C03AC8}"/>
    <cellStyle name="Normal 9 11 7 2 4" xfId="35965" xr:uid="{8B65FB9E-F282-422C-AFE3-1251C10EE0DB}"/>
    <cellStyle name="Normal 9 11 7 2 4 2" xfId="44177" xr:uid="{AE155193-5E32-487F-B0EB-8FD9BDEB0AA3}"/>
    <cellStyle name="Normal 9 11 7 2 4 3" xfId="40072" xr:uid="{8901C0EA-242E-4E8C-BE97-AF7654EF35EA}"/>
    <cellStyle name="Normal 9 11 7 2 5" xfId="43151" xr:uid="{707EF834-275B-4A97-A1DC-E0419EF56FB6}"/>
    <cellStyle name="Normal 9 11 7 2 6" xfId="39046" xr:uid="{86FBAF0B-129B-4C97-8070-E39070369C39}"/>
    <cellStyle name="Normal 9 11 7 3" xfId="36511" xr:uid="{5C380886-DB08-4F33-9D32-E912C56CBB59}"/>
    <cellStyle name="Normal 9 11 7 3 2" xfId="44723" xr:uid="{C1936DA0-2329-4BB8-B0A2-319A5DD63A8E}"/>
    <cellStyle name="Normal 9 11 7 3 3" xfId="40618" xr:uid="{38D02673-8B1B-498A-9189-7EB56EAABEC0}"/>
    <cellStyle name="Normal 9 11 7 4" xfId="37537" xr:uid="{A43B039A-D3DD-4DA6-ACD1-6A20B0FE20D0}"/>
    <cellStyle name="Normal 9 11 7 4 2" xfId="45749" xr:uid="{387FDD50-DCD6-4DFE-938E-B8A1B66B8ABE}"/>
    <cellStyle name="Normal 9 11 7 4 3" xfId="41644" xr:uid="{637E7536-D75C-41D2-9724-82A9C0BEB513}"/>
    <cellStyle name="Normal 9 11 7 5" xfId="35484" xr:uid="{7D62DAE7-7B77-44DF-8CC8-965D0FA7F75E}"/>
    <cellStyle name="Normal 9 11 7 5 2" xfId="43696" xr:uid="{A3827813-3137-4378-84F9-49BCD55B9C29}"/>
    <cellStyle name="Normal 9 11 7 5 3" xfId="39591" xr:uid="{001A45DC-DECD-4341-B0CF-1E0D1A5AD7D9}"/>
    <cellStyle name="Normal 9 11 7 6" xfId="42670" xr:uid="{EE0C7887-A878-4E01-81D1-C8B1CD7CFFD1}"/>
    <cellStyle name="Normal 9 11 7 7" xfId="38565" xr:uid="{BCD9D102-790A-4175-9704-51552E19C392}"/>
    <cellStyle name="Normal 9 11 8" xfId="34207" xr:uid="{01EC60A3-2545-49A9-A39C-9A22FA896F16}"/>
    <cellStyle name="Normal 9 11 8 2" xfId="36266" xr:uid="{6CA6C262-AD5D-4545-B758-57699F63C934}"/>
    <cellStyle name="Normal 9 11 8 2 2" xfId="44478" xr:uid="{D22AE6A8-5CE7-4335-9683-5B91495891FE}"/>
    <cellStyle name="Normal 9 11 8 2 3" xfId="40373" xr:uid="{CB6F4544-8111-475B-B686-422E992BD7B0}"/>
    <cellStyle name="Normal 9 11 8 3" xfId="37292" xr:uid="{18BD344B-CFDD-44ED-A0F7-132D1B1EE997}"/>
    <cellStyle name="Normal 9 11 8 3 2" xfId="45504" xr:uid="{A335292D-E335-4247-98A8-224720D18480}"/>
    <cellStyle name="Normal 9 11 8 3 3" xfId="41399" xr:uid="{684DA76B-4FED-49AE-9F15-4B34895E610B}"/>
    <cellStyle name="Normal 9 11 8 4" xfId="35239" xr:uid="{CE802718-D775-4D5B-B681-599A59B4F429}"/>
    <cellStyle name="Normal 9 11 8 4 2" xfId="43451" xr:uid="{D3EB9C86-E617-47AB-8EFA-0B5285281D19}"/>
    <cellStyle name="Normal 9 11 8 4 3" xfId="39346" xr:uid="{56E963A4-173C-4A47-BDC0-9A74077CED33}"/>
    <cellStyle name="Normal 9 11 8 5" xfId="42425" xr:uid="{A97BAA13-5191-485E-9275-46A7F6F52F17}"/>
    <cellStyle name="Normal 9 11 8 6" xfId="38320" xr:uid="{3319AEF3-D40D-42EA-BFA6-769F73EC9EB6}"/>
    <cellStyle name="Normal 9 11 9" xfId="34693" xr:uid="{7FA145DB-CF3C-48E0-AC6A-242442D26AEA}"/>
    <cellStyle name="Normal 9 11 9 2" xfId="36747" xr:uid="{54E57E45-50EF-410F-899D-D92299D33E2E}"/>
    <cellStyle name="Normal 9 11 9 2 2" xfId="44959" xr:uid="{0998834C-94F3-4A00-A484-B70F3FC8EFC2}"/>
    <cellStyle name="Normal 9 11 9 2 3" xfId="40854" xr:uid="{1810E066-ABA9-471D-A8DA-2888CFE0B10E}"/>
    <cellStyle name="Normal 9 11 9 3" xfId="37773" xr:uid="{C6F0D6D9-A19F-4B3C-B9BF-A51AE70B04C8}"/>
    <cellStyle name="Normal 9 11 9 3 2" xfId="45985" xr:uid="{512AE0CA-A67E-4227-8504-041DDF1AB603}"/>
    <cellStyle name="Normal 9 11 9 3 3" xfId="41880" xr:uid="{C6B5A06B-30B0-4B01-8572-6349BABCEF63}"/>
    <cellStyle name="Normal 9 11 9 4" xfId="35720" xr:uid="{E321F0FB-2916-475D-B34C-4429BF688B2B}"/>
    <cellStyle name="Normal 9 11 9 4 2" xfId="43932" xr:uid="{23A6D1FF-A302-491B-9110-A875DEAFCC5E}"/>
    <cellStyle name="Normal 9 11 9 4 3" xfId="39827" xr:uid="{AE1C4226-0255-4397-88EE-32D4D28253A9}"/>
    <cellStyle name="Normal 9 11 9 5" xfId="42906" xr:uid="{243F60B9-E328-4F75-ACAC-1AF99E40B67A}"/>
    <cellStyle name="Normal 9 11 9 6" xfId="38801" xr:uid="{F7B76F6C-4DAB-4906-A7D5-C8A48F9FF90E}"/>
    <cellStyle name="Normal 9 12" xfId="34171" xr:uid="{1273FCEE-E2A2-4CA5-9750-9B969FC6AE14}"/>
    <cellStyle name="Normal 9 12 10" xfId="38285" xr:uid="{3CEA2FD0-E4F0-451D-BD79-E726DE4AB6C1}"/>
    <cellStyle name="Normal 9 12 2" xfId="34287" xr:uid="{792CBB47-4A55-4013-B303-4E63CEE34F3C}"/>
    <cellStyle name="Normal 9 12 2 2" xfId="34532" xr:uid="{B285F44F-86A5-4C1A-9735-D5FB32ACDF4C}"/>
    <cellStyle name="Normal 9 12 2 2 2" xfId="35015" xr:uid="{E779303D-0E77-4EFB-8DA2-CF3F4FC18D04}"/>
    <cellStyle name="Normal 9 12 2 2 2 2" xfId="37069" xr:uid="{EC772B21-41D4-4089-B90E-192BD1932437}"/>
    <cellStyle name="Normal 9 12 2 2 2 2 2" xfId="45281" xr:uid="{D8BC6625-DE13-484A-860B-BE8BB057512A}"/>
    <cellStyle name="Normal 9 12 2 2 2 2 3" xfId="41176" xr:uid="{A7A475CF-79C0-44B4-9911-00B4CCE15860}"/>
    <cellStyle name="Normal 9 12 2 2 2 3" xfId="38095" xr:uid="{B240FBD2-82E4-4C97-99DD-1E4AC2D796D4}"/>
    <cellStyle name="Normal 9 12 2 2 2 3 2" xfId="46307" xr:uid="{47A71DDC-6E56-4CB0-9A1E-B3214BD31497}"/>
    <cellStyle name="Normal 9 12 2 2 2 3 3" xfId="42202" xr:uid="{EC30AFDA-79D7-4131-BA4E-27EA9397BB24}"/>
    <cellStyle name="Normal 9 12 2 2 2 4" xfId="36042" xr:uid="{8163C638-1FC8-46F7-B5A3-368B3500E50D}"/>
    <cellStyle name="Normal 9 12 2 2 2 4 2" xfId="44254" xr:uid="{B1417CB2-A8D0-4C6B-BB87-BC7AE96C4FC7}"/>
    <cellStyle name="Normal 9 12 2 2 2 4 3" xfId="40149" xr:uid="{93F589A7-50CF-4AAB-B2EB-0BF7B4020D9E}"/>
    <cellStyle name="Normal 9 12 2 2 2 5" xfId="43228" xr:uid="{53174169-5F5C-4ACB-A94E-2C5B88506E9C}"/>
    <cellStyle name="Normal 9 12 2 2 2 6" xfId="39123" xr:uid="{640A3031-6504-439B-8B76-FC14C5D74D29}"/>
    <cellStyle name="Normal 9 12 2 2 3" xfId="36588" xr:uid="{891143DD-9E2F-4549-81BE-A36AF0B61B24}"/>
    <cellStyle name="Normal 9 12 2 2 3 2" xfId="44800" xr:uid="{23F673A5-F835-419F-9861-89C16B24377C}"/>
    <cellStyle name="Normal 9 12 2 2 3 3" xfId="40695" xr:uid="{E80D8FEB-0DD9-4809-965F-173475370BD9}"/>
    <cellStyle name="Normal 9 12 2 2 4" xfId="37614" xr:uid="{79F5EC96-23C3-4BCD-A7AF-D17B4BBF92DA}"/>
    <cellStyle name="Normal 9 12 2 2 4 2" xfId="45826" xr:uid="{BA1A3363-8DF6-442B-9F54-27C4B5F7A6B3}"/>
    <cellStyle name="Normal 9 12 2 2 4 3" xfId="41721" xr:uid="{EF59B26F-DC57-48E7-9CB7-E290EFAE6F83}"/>
    <cellStyle name="Normal 9 12 2 2 5" xfId="35561" xr:uid="{10A142A7-3A1B-45E9-847F-62AC96AF343C}"/>
    <cellStyle name="Normal 9 12 2 2 5 2" xfId="43773" xr:uid="{5089A1DA-3931-4311-BF5E-29C4654DE6E5}"/>
    <cellStyle name="Normal 9 12 2 2 5 3" xfId="39668" xr:uid="{86BB4834-A448-45A3-893D-3D2463FE46B7}"/>
    <cellStyle name="Normal 9 12 2 2 6" xfId="42747" xr:uid="{49085634-602B-4A00-8C31-A4EDFE5CA58F}"/>
    <cellStyle name="Normal 9 12 2 2 7" xfId="38642" xr:uid="{BBBEC8B6-E1FA-4806-BBB4-72ABC972CA7E}"/>
    <cellStyle name="Normal 9 12 2 3" xfId="34773" xr:uid="{C7210E16-1681-484F-B358-147D5410F128}"/>
    <cellStyle name="Normal 9 12 2 3 2" xfId="36827" xr:uid="{A553D995-EEC8-4AC8-A3AB-070C09C4CACB}"/>
    <cellStyle name="Normal 9 12 2 3 2 2" xfId="45039" xr:uid="{467181CB-E3B9-4994-9A1B-ED8A1FB6F21F}"/>
    <cellStyle name="Normal 9 12 2 3 2 3" xfId="40934" xr:uid="{195DB8AC-A237-457C-BC15-975429D7CC8B}"/>
    <cellStyle name="Normal 9 12 2 3 3" xfId="37853" xr:uid="{7223F621-6DF5-4631-9B40-855B37CE78B5}"/>
    <cellStyle name="Normal 9 12 2 3 3 2" xfId="46065" xr:uid="{2375812D-9444-404B-8A80-1F3152F71680}"/>
    <cellStyle name="Normal 9 12 2 3 3 3" xfId="41960" xr:uid="{640BDD8C-C18D-4BEA-9F82-5905E91374F4}"/>
    <cellStyle name="Normal 9 12 2 3 4" xfId="35800" xr:uid="{C9D4EFD7-1774-4334-A4D6-27B91904F18D}"/>
    <cellStyle name="Normal 9 12 2 3 4 2" xfId="44012" xr:uid="{B3B50197-C1EA-4BB8-9530-223B6FBC92FE}"/>
    <cellStyle name="Normal 9 12 2 3 4 3" xfId="39907" xr:uid="{42A18E95-CE59-4623-A031-55A2C8121BA7}"/>
    <cellStyle name="Normal 9 12 2 3 5" xfId="42986" xr:uid="{82C77373-84EC-4F0E-9B77-D2DD10773F01}"/>
    <cellStyle name="Normal 9 12 2 3 6" xfId="38881" xr:uid="{CCEE402D-8EBD-4693-BF03-F974C169F083}"/>
    <cellStyle name="Normal 9 12 2 4" xfId="36346" xr:uid="{E2FF7B03-0F94-4DD4-9860-954FA5383F96}"/>
    <cellStyle name="Normal 9 12 2 4 2" xfId="44558" xr:uid="{CE4CA77A-0909-4365-A77F-002DA73EE7D7}"/>
    <cellStyle name="Normal 9 12 2 4 3" xfId="40453" xr:uid="{1CBF50DE-6C91-48DC-85D4-38DB19E50B2B}"/>
    <cellStyle name="Normal 9 12 2 5" xfId="37372" xr:uid="{6059DA42-4413-41C1-9F24-85CBD3C981D4}"/>
    <cellStyle name="Normal 9 12 2 5 2" xfId="45584" xr:uid="{4F7CC218-0A7E-4B0D-8B9F-54A394BFE9DF}"/>
    <cellStyle name="Normal 9 12 2 5 3" xfId="41479" xr:uid="{4AB9F4B7-FDAE-496C-9A62-F5F5064135A1}"/>
    <cellStyle name="Normal 9 12 2 6" xfId="35319" xr:uid="{DE5CE7DD-4753-4B21-BD3D-F2B9936B2F2D}"/>
    <cellStyle name="Normal 9 12 2 6 2" xfId="43531" xr:uid="{A63B5466-0A62-4116-A7BE-78F367B9EE3D}"/>
    <cellStyle name="Normal 9 12 2 6 3" xfId="39426" xr:uid="{2290486B-A6DC-428F-95D5-71D22F62BEA3}"/>
    <cellStyle name="Normal 9 12 2 7" xfId="42505" xr:uid="{7DD564D8-E05D-4E21-A1A4-69B604BED73C}"/>
    <cellStyle name="Normal 9 12 2 8" xfId="38400" xr:uid="{56ABB18A-11EF-4144-BE35-C906F17C0070}"/>
    <cellStyle name="Normal 9 12 3" xfId="34475" xr:uid="{CA2A8179-C793-4C94-A410-30F556B19663}"/>
    <cellStyle name="Normal 9 12 3 2" xfId="34958" xr:uid="{F388C12E-F538-45DD-9F08-F8D878BE1878}"/>
    <cellStyle name="Normal 9 12 3 2 2" xfId="37012" xr:uid="{40DFEC86-3201-4141-8F68-6C6B34E15A25}"/>
    <cellStyle name="Normal 9 12 3 2 2 2" xfId="45224" xr:uid="{5D32760F-7029-4A1E-9248-9C1A16BB1414}"/>
    <cellStyle name="Normal 9 12 3 2 2 3" xfId="41119" xr:uid="{42810A6F-6D56-4AFF-BADB-C257BF97AC23}"/>
    <cellStyle name="Normal 9 12 3 2 3" xfId="38038" xr:uid="{F45D9372-3440-43A5-91C3-897A64C4DCAF}"/>
    <cellStyle name="Normal 9 12 3 2 3 2" xfId="46250" xr:uid="{C28B40E3-0E4A-4702-8478-FE9605A70264}"/>
    <cellStyle name="Normal 9 12 3 2 3 3" xfId="42145" xr:uid="{DACDDA5F-8E43-438B-B724-144F06EFCA1F}"/>
    <cellStyle name="Normal 9 12 3 2 4" xfId="35985" xr:uid="{0B56B2FA-2BFA-4C3A-A9DA-C5392983AFEA}"/>
    <cellStyle name="Normal 9 12 3 2 4 2" xfId="44197" xr:uid="{2D142862-D9C5-46B8-9CB9-1C889257DE39}"/>
    <cellStyle name="Normal 9 12 3 2 4 3" xfId="40092" xr:uid="{00FFFC77-95F2-403B-AD46-3F9678FC7D92}"/>
    <cellStyle name="Normal 9 12 3 2 5" xfId="43171" xr:uid="{5DE4F0E7-7622-4F45-A2F6-42387631619C}"/>
    <cellStyle name="Normal 9 12 3 2 6" xfId="39066" xr:uid="{F0E7795F-C2FF-4F98-9C05-7A5FEBB64B86}"/>
    <cellStyle name="Normal 9 12 3 3" xfId="36531" xr:uid="{AE13B804-2951-4DAD-9EB6-CE267D4F1013}"/>
    <cellStyle name="Normal 9 12 3 3 2" xfId="44743" xr:uid="{0B44AAFB-2521-4747-BA6D-54472EEBFBEE}"/>
    <cellStyle name="Normal 9 12 3 3 3" xfId="40638" xr:uid="{D88E5DF4-3370-4048-9BC8-AFD42E96B0D0}"/>
    <cellStyle name="Normal 9 12 3 4" xfId="37557" xr:uid="{5742E92E-AC7C-4838-B223-CFCF5D3FFC4E}"/>
    <cellStyle name="Normal 9 12 3 4 2" xfId="45769" xr:uid="{80BCF815-7E8D-4174-8204-292C25DC714E}"/>
    <cellStyle name="Normal 9 12 3 4 3" xfId="41664" xr:uid="{AAADFED5-C6B0-45F2-943D-8885793B203F}"/>
    <cellStyle name="Normal 9 12 3 5" xfId="35504" xr:uid="{8F6749D6-747F-432D-AB2A-5E3A113662F4}"/>
    <cellStyle name="Normal 9 12 3 5 2" xfId="43716" xr:uid="{DD6C6BF6-4B18-4BDF-9D0B-BCBC81766525}"/>
    <cellStyle name="Normal 9 12 3 5 3" xfId="39611" xr:uid="{EE08BBB8-6B90-4423-A561-88A502C55008}"/>
    <cellStyle name="Normal 9 12 3 6" xfId="42690" xr:uid="{1F63A807-BC10-42B8-AD94-737055A1224F}"/>
    <cellStyle name="Normal 9 12 3 7" xfId="38585" xr:uid="{4C5840E7-6BA6-47D8-83AE-E1FF4143EEF3}"/>
    <cellStyle name="Normal 9 12 4" xfId="34229" xr:uid="{0CFD52D1-F7A3-4B9B-89A9-DCEC821ADF94}"/>
    <cellStyle name="Normal 9 12 4 2" xfId="36288" xr:uid="{41C30E7C-4DB1-4D11-A29F-D3264795F660}"/>
    <cellStyle name="Normal 9 12 4 2 2" xfId="44500" xr:uid="{049B7A2F-A075-4758-AAC0-34B91DE3E8DF}"/>
    <cellStyle name="Normal 9 12 4 2 3" xfId="40395" xr:uid="{30419F69-7594-4CC6-BB75-0A83D4F178CF}"/>
    <cellStyle name="Normal 9 12 4 3" xfId="37314" xr:uid="{7F168844-A9F8-4774-A241-1B6887E37C50}"/>
    <cellStyle name="Normal 9 12 4 3 2" xfId="45526" xr:uid="{2431445B-F176-4F86-8CDC-9EDBE0DBD8EA}"/>
    <cellStyle name="Normal 9 12 4 3 3" xfId="41421" xr:uid="{543FA903-E688-4DB4-A80B-17D218507F29}"/>
    <cellStyle name="Normal 9 12 4 4" xfId="35261" xr:uid="{2B02A9EA-FAD3-4071-9ABE-190EE9F35971}"/>
    <cellStyle name="Normal 9 12 4 4 2" xfId="43473" xr:uid="{F55D3EFA-ADF2-469F-BE3D-627E4CDAD101}"/>
    <cellStyle name="Normal 9 12 4 4 3" xfId="39368" xr:uid="{66EDD1CE-CEC1-4BF1-9309-CF4E7DC22E8E}"/>
    <cellStyle name="Normal 9 12 4 5" xfId="42447" xr:uid="{1DA7B58C-0FC1-404A-872F-71D48172D409}"/>
    <cellStyle name="Normal 9 12 4 6" xfId="38342" xr:uid="{84A8C1E7-B0B9-4A9D-9680-310EC16A2E9F}"/>
    <cellStyle name="Normal 9 12 5" xfId="34715" xr:uid="{64513AF2-3870-4AAA-81C5-0BDC30228685}"/>
    <cellStyle name="Normal 9 12 5 2" xfId="36769" xr:uid="{0CEED56D-2906-475C-971C-8B06C89184B4}"/>
    <cellStyle name="Normal 9 12 5 2 2" xfId="44981" xr:uid="{F45E4C51-981B-413D-AFC9-7D3E5074656C}"/>
    <cellStyle name="Normal 9 12 5 2 3" xfId="40876" xr:uid="{9CB59AB7-0BB4-47E0-B5F7-CD6F99218D08}"/>
    <cellStyle name="Normal 9 12 5 3" xfId="37795" xr:uid="{6454DCC4-A04F-4577-AFA0-A94029AD053A}"/>
    <cellStyle name="Normal 9 12 5 3 2" xfId="46007" xr:uid="{9D5BBB8A-53DC-424F-9FDF-5C1EBD66122B}"/>
    <cellStyle name="Normal 9 12 5 3 3" xfId="41902" xr:uid="{FAA3423E-7396-4920-B42A-B9AE1A5DB3F7}"/>
    <cellStyle name="Normal 9 12 5 4" xfId="35742" xr:uid="{AC0723D9-84CA-4573-A094-A099CA83110D}"/>
    <cellStyle name="Normal 9 12 5 4 2" xfId="43954" xr:uid="{3433B595-3CAE-4FAD-B87B-FB48766D4A13}"/>
    <cellStyle name="Normal 9 12 5 4 3" xfId="39849" xr:uid="{77913A12-0B28-4DE9-99A3-220C883ED350}"/>
    <cellStyle name="Normal 9 12 5 5" xfId="42928" xr:uid="{04F8AE24-0A70-4CAE-A219-17805DD0AC2C}"/>
    <cellStyle name="Normal 9 12 5 6" xfId="38823" xr:uid="{BA583EFB-65A2-4E5A-AD67-2FFE87AA2A75}"/>
    <cellStyle name="Normal 9 12 6" xfId="36231" xr:uid="{09101F5F-F836-406A-8278-82ACD43FD65E}"/>
    <cellStyle name="Normal 9 12 6 2" xfId="44443" xr:uid="{CAE5CE80-9CE0-493E-80C1-6CEE3F0679EC}"/>
    <cellStyle name="Normal 9 12 6 3" xfId="40338" xr:uid="{8DDC37FD-C087-4DB1-BCE9-2288A82FFF66}"/>
    <cellStyle name="Normal 9 12 7" xfId="37257" xr:uid="{D4FC65D9-C15C-43F7-9A97-9DB19281BC92}"/>
    <cellStyle name="Normal 9 12 7 2" xfId="45469" xr:uid="{CA2E743D-4C23-4C90-9433-826C1C797FF3}"/>
    <cellStyle name="Normal 9 12 7 3" xfId="41364" xr:uid="{861449A3-38BF-487B-B1D2-D055BA3AE4FA}"/>
    <cellStyle name="Normal 9 12 8" xfId="35204" xr:uid="{803EDC80-8D23-4AA3-AF11-E2E5D99AFCD2}"/>
    <cellStyle name="Normal 9 12 8 2" xfId="43416" xr:uid="{2E848F2B-BFC7-4200-AFC9-30CC82CAD6BF}"/>
    <cellStyle name="Normal 9 12 8 3" xfId="39311" xr:uid="{33527A1D-19FF-4AEE-AA19-A48210D3D399}"/>
    <cellStyle name="Normal 9 12 9" xfId="42390" xr:uid="{768401B9-FC43-4716-9D8B-0FA775DF474A}"/>
    <cellStyle name="Normal 9 13" xfId="34310" xr:uid="{F2B28137-2F8B-40A2-A42B-88760FFEBAE7}"/>
    <cellStyle name="Normal 9 13 2" xfId="34555" xr:uid="{E312DC82-6694-4E8C-97D2-9E707EE76ECF}"/>
    <cellStyle name="Normal 9 13 2 2" xfId="35038" xr:uid="{AB7CFFD8-0148-4698-91F5-543504034B4A}"/>
    <cellStyle name="Normal 9 13 2 2 2" xfId="37092" xr:uid="{B833D8C4-3273-4FB4-97A7-E121796CD5E6}"/>
    <cellStyle name="Normal 9 13 2 2 2 2" xfId="45304" xr:uid="{EE0BB909-BEC8-41BA-9641-B12FDADEC199}"/>
    <cellStyle name="Normal 9 13 2 2 2 3" xfId="41199" xr:uid="{673A7DA7-0F30-4F76-9863-F307CB1F1C91}"/>
    <cellStyle name="Normal 9 13 2 2 3" xfId="38118" xr:uid="{6F171EFC-6473-4C66-A8B0-FFA6ECE5C25F}"/>
    <cellStyle name="Normal 9 13 2 2 3 2" xfId="46330" xr:uid="{E32A2538-5E3F-46CE-AFC4-7751787297CD}"/>
    <cellStyle name="Normal 9 13 2 2 3 3" xfId="42225" xr:uid="{885A651B-FD10-4D72-83E9-3F16B25F8D1B}"/>
    <cellStyle name="Normal 9 13 2 2 4" xfId="36065" xr:uid="{C8ABD503-A7B4-44E2-BF12-70B8C63ED4F6}"/>
    <cellStyle name="Normal 9 13 2 2 4 2" xfId="44277" xr:uid="{778A9103-B920-4501-A438-C4B6424380CA}"/>
    <cellStyle name="Normal 9 13 2 2 4 3" xfId="40172" xr:uid="{A331B603-D9CE-4613-8BD8-79E8E5486611}"/>
    <cellStyle name="Normal 9 13 2 2 5" xfId="43251" xr:uid="{4BF16868-119E-4C7B-A1E4-1FB47429F5FA}"/>
    <cellStyle name="Normal 9 13 2 2 6" xfId="39146" xr:uid="{62F7F5DD-7D64-4824-8293-5E27E3EF372D}"/>
    <cellStyle name="Normal 9 13 2 3" xfId="36611" xr:uid="{177EACAA-5788-45D4-BDEB-66F7093B7AB2}"/>
    <cellStyle name="Normal 9 13 2 3 2" xfId="44823" xr:uid="{DA541E63-CA20-44CD-8D14-69559E876E3B}"/>
    <cellStyle name="Normal 9 13 2 3 3" xfId="40718" xr:uid="{98C4D7EA-A223-4BD0-BCFA-7F1B67650ECC}"/>
    <cellStyle name="Normal 9 13 2 4" xfId="37637" xr:uid="{C61C7E15-E5A8-4E90-8289-CED90626C92C}"/>
    <cellStyle name="Normal 9 13 2 4 2" xfId="45849" xr:uid="{85AFE501-1587-47DD-9039-E155A38FA0DD}"/>
    <cellStyle name="Normal 9 13 2 4 3" xfId="41744" xr:uid="{223CC801-FD72-4746-B635-1BF0E293431D}"/>
    <cellStyle name="Normal 9 13 2 5" xfId="35584" xr:uid="{8759B1DA-E219-4577-8729-263A8ED35E6A}"/>
    <cellStyle name="Normal 9 13 2 5 2" xfId="43796" xr:uid="{7752FED1-9F78-458A-B517-2D1631DE34D0}"/>
    <cellStyle name="Normal 9 13 2 5 3" xfId="39691" xr:uid="{10C60022-423D-46F5-85E7-52C30A0F24BA}"/>
    <cellStyle name="Normal 9 13 2 6" xfId="42770" xr:uid="{EDA5CC78-A1C2-4B83-9BB2-90205F982DDC}"/>
    <cellStyle name="Normal 9 13 2 7" xfId="38665" xr:uid="{9D511BA2-455F-4E4E-9C87-6EEA1E2630E4}"/>
    <cellStyle name="Normal 9 13 3" xfId="34796" xr:uid="{F9174108-68FE-443B-BD2D-6EB503EC8D22}"/>
    <cellStyle name="Normal 9 13 3 2" xfId="36850" xr:uid="{0D22C07E-FDCF-4DF1-AB35-FD143E95B797}"/>
    <cellStyle name="Normal 9 13 3 2 2" xfId="45062" xr:uid="{F5EBA0A0-5457-4F5F-B97A-C38740C15B79}"/>
    <cellStyle name="Normal 9 13 3 2 3" xfId="40957" xr:uid="{A183A7DC-D6B6-4FCA-AF8B-D61E4C5B8215}"/>
    <cellStyle name="Normal 9 13 3 3" xfId="37876" xr:uid="{FB846CCB-10BE-4D79-BA06-2CE049FB9D4D}"/>
    <cellStyle name="Normal 9 13 3 3 2" xfId="46088" xr:uid="{B79C25FF-719C-4185-909A-F9ED344A650D}"/>
    <cellStyle name="Normal 9 13 3 3 3" xfId="41983" xr:uid="{A87AE118-9596-4A25-9DB0-F643027B92CC}"/>
    <cellStyle name="Normal 9 13 3 4" xfId="35823" xr:uid="{7068D974-FA39-4A6D-A66E-E4156C69F980}"/>
    <cellStyle name="Normal 9 13 3 4 2" xfId="44035" xr:uid="{DEB6B715-1555-4E65-92FA-7B9FD2009F56}"/>
    <cellStyle name="Normal 9 13 3 4 3" xfId="39930" xr:uid="{217682FF-5D76-436C-A22B-B308D51586AB}"/>
    <cellStyle name="Normal 9 13 3 5" xfId="43009" xr:uid="{483378CA-BA3A-4CA0-8BC6-43C070103EB1}"/>
    <cellStyle name="Normal 9 13 3 6" xfId="38904" xr:uid="{EC7B0B2C-0C50-46B3-A141-000279F4C2E8}"/>
    <cellStyle name="Normal 9 13 4" xfId="36369" xr:uid="{FC8F1D5F-8099-4B97-A1D4-D1CA32E3B834}"/>
    <cellStyle name="Normal 9 13 4 2" xfId="44581" xr:uid="{A5C8A2EC-7837-4D9B-8EAB-1718D114419D}"/>
    <cellStyle name="Normal 9 13 4 3" xfId="40476" xr:uid="{4E4FC884-42C2-403F-9622-1B40CAC3552B}"/>
    <cellStyle name="Normal 9 13 5" xfId="37395" xr:uid="{FD793B22-0B8A-4BE4-B997-39FA792B12BF}"/>
    <cellStyle name="Normal 9 13 5 2" xfId="45607" xr:uid="{AB369D70-E673-4BE0-8923-4AACA0C35822}"/>
    <cellStyle name="Normal 9 13 5 3" xfId="41502" xr:uid="{959348F3-0EE1-4F6C-B2E7-8701A6C2463E}"/>
    <cellStyle name="Normal 9 13 6" xfId="35342" xr:uid="{6AABFBCC-7966-4F94-896D-228AAD039630}"/>
    <cellStyle name="Normal 9 13 6 2" xfId="43554" xr:uid="{4B146BC2-25B3-49AF-A6FF-6B75C8AC2010}"/>
    <cellStyle name="Normal 9 13 6 3" xfId="39449" xr:uid="{4DA361E4-2F35-4DCB-B444-ABC78D94ACB1}"/>
    <cellStyle name="Normal 9 13 7" xfId="42528" xr:uid="{3DDD2208-CE71-437A-AF5B-6B757AE050DB}"/>
    <cellStyle name="Normal 9 13 8" xfId="38423" xr:uid="{0FD12494-8F12-4D6C-8082-3CCE0A90783E}"/>
    <cellStyle name="Normal 9 14" xfId="34353" xr:uid="{11DA01D6-21D4-481C-9527-73BDDAADAA27}"/>
    <cellStyle name="Normal 9 14 2" xfId="34596" xr:uid="{A6C47894-7CCA-4DB0-854E-61E15CE71ED2}"/>
    <cellStyle name="Normal 9 14 2 2" xfId="35079" xr:uid="{E091FCBD-FBAA-4994-A612-30EEE9377638}"/>
    <cellStyle name="Normal 9 14 2 2 2" xfId="37133" xr:uid="{B05B6CE2-1EDC-48C4-A816-35DB76E84D52}"/>
    <cellStyle name="Normal 9 14 2 2 2 2" xfId="45345" xr:uid="{B6B82C81-AC7E-47C0-AF8D-D2FBFF00F03A}"/>
    <cellStyle name="Normal 9 14 2 2 2 3" xfId="41240" xr:uid="{6FA456B3-88A3-4F3F-866B-0DF2DFDFC4B6}"/>
    <cellStyle name="Normal 9 14 2 2 3" xfId="38159" xr:uid="{6C1F32A2-7319-4D65-969F-0E774A1D2E0D}"/>
    <cellStyle name="Normal 9 14 2 2 3 2" xfId="46371" xr:uid="{795D8CD5-ED1A-4AB1-B6D3-04BB5ADBEBD4}"/>
    <cellStyle name="Normal 9 14 2 2 3 3" xfId="42266" xr:uid="{CAA02EFF-9C4B-4375-BE44-402D2FFF8170}"/>
    <cellStyle name="Normal 9 14 2 2 4" xfId="36106" xr:uid="{DED02C11-B111-4DE8-941F-9FDB268AFF67}"/>
    <cellStyle name="Normal 9 14 2 2 4 2" xfId="44318" xr:uid="{9526C36B-5FBE-40D4-8908-C616EA5E307A}"/>
    <cellStyle name="Normal 9 14 2 2 4 3" xfId="40213" xr:uid="{8F2C71AE-4C72-4DAA-A077-404303166D7D}"/>
    <cellStyle name="Normal 9 14 2 2 5" xfId="43292" xr:uid="{3EACFAEB-D32F-4158-BCF4-E039504DD9E7}"/>
    <cellStyle name="Normal 9 14 2 2 6" xfId="39187" xr:uid="{A3D2D018-16AE-4FF8-9551-4D43D336EF31}"/>
    <cellStyle name="Normal 9 14 2 3" xfId="36652" xr:uid="{5C43CEB3-CE95-46DD-B5C3-27D7A94D49D7}"/>
    <cellStyle name="Normal 9 14 2 3 2" xfId="44864" xr:uid="{B4DA0687-98DB-43C0-BA27-0C1361BAD6BA}"/>
    <cellStyle name="Normal 9 14 2 3 3" xfId="40759" xr:uid="{A91DA87B-B04F-4ABB-AD5A-24219920415F}"/>
    <cellStyle name="Normal 9 14 2 4" xfId="37678" xr:uid="{F321A4DA-6BB0-43F1-98DF-94F21A062E28}"/>
    <cellStyle name="Normal 9 14 2 4 2" xfId="45890" xr:uid="{D63426EB-7633-44B9-AF78-E3168D3D4E43}"/>
    <cellStyle name="Normal 9 14 2 4 3" xfId="41785" xr:uid="{FE9076B8-E25B-4707-A544-1970E33BC41A}"/>
    <cellStyle name="Normal 9 14 2 5" xfId="35625" xr:uid="{0E4DE541-14C2-4BE1-8373-AACF323429CB}"/>
    <cellStyle name="Normal 9 14 2 5 2" xfId="43837" xr:uid="{64614BBA-0C2B-488A-AEE5-87B8BD5409FA}"/>
    <cellStyle name="Normal 9 14 2 5 3" xfId="39732" xr:uid="{A2F4EC75-1D18-409B-BFCA-D49108840D58}"/>
    <cellStyle name="Normal 9 14 2 6" xfId="42811" xr:uid="{49BDC41A-BD80-4E24-B3A2-E93BA3B5D321}"/>
    <cellStyle name="Normal 9 14 2 7" xfId="38706" xr:uid="{551816A3-3A06-4C28-B995-F21B5AB2F1FF}"/>
    <cellStyle name="Normal 9 14 3" xfId="34837" xr:uid="{9919ADFA-EE17-477E-9D5A-83F404608CD0}"/>
    <cellStyle name="Normal 9 14 3 2" xfId="36891" xr:uid="{E62DF339-DC3E-419B-88EB-539D30154153}"/>
    <cellStyle name="Normal 9 14 3 2 2" xfId="45103" xr:uid="{DF71B6B6-1F98-4069-84B4-C423F95372E7}"/>
    <cellStyle name="Normal 9 14 3 2 3" xfId="40998" xr:uid="{4C9D7389-704E-44F3-ADA0-ABE9FC4006B2}"/>
    <cellStyle name="Normal 9 14 3 3" xfId="37917" xr:uid="{C5E210F0-38C3-498F-8408-5F61F9ED4494}"/>
    <cellStyle name="Normal 9 14 3 3 2" xfId="46129" xr:uid="{68E54447-ABC9-4869-B72C-845C86F27D45}"/>
    <cellStyle name="Normal 9 14 3 3 3" xfId="42024" xr:uid="{C3B21654-98F2-4F9A-BFF1-506F10848A84}"/>
    <cellStyle name="Normal 9 14 3 4" xfId="35864" xr:uid="{7AC33ACF-8925-431A-A1F1-F5EEDEC63C8B}"/>
    <cellStyle name="Normal 9 14 3 4 2" xfId="44076" xr:uid="{CF3AC277-35D9-4DDC-8FFD-00737EB82ABA}"/>
    <cellStyle name="Normal 9 14 3 4 3" xfId="39971" xr:uid="{EE02E5A5-CF8A-4860-9DC1-611EEAB496F1}"/>
    <cellStyle name="Normal 9 14 3 5" xfId="43050" xr:uid="{86F03330-B782-43D8-91D8-6010835254FC}"/>
    <cellStyle name="Normal 9 14 3 6" xfId="38945" xr:uid="{DC20B685-85B4-4B6E-9BAD-690E2F16871B}"/>
    <cellStyle name="Normal 9 14 4" xfId="36410" xr:uid="{E28FB339-84BE-4C56-8FFD-1A691B585AF1}"/>
    <cellStyle name="Normal 9 14 4 2" xfId="44622" xr:uid="{909C181C-BA02-4BCF-8766-46BD37636864}"/>
    <cellStyle name="Normal 9 14 4 3" xfId="40517" xr:uid="{3231A970-D5BC-415C-973B-056BB921B934}"/>
    <cellStyle name="Normal 9 14 5" xfId="37436" xr:uid="{06C3336C-76D3-433B-B321-58B74B76DE82}"/>
    <cellStyle name="Normal 9 14 5 2" xfId="45648" xr:uid="{CE1D3453-62F2-44C4-ACB8-454329D0D88A}"/>
    <cellStyle name="Normal 9 14 5 3" xfId="41543" xr:uid="{2A99D962-2131-4609-8B40-0F8C4B67FF40}"/>
    <cellStyle name="Normal 9 14 6" xfId="35383" xr:uid="{BA79673B-CD7D-4DDC-B771-0DCE2EFAFD95}"/>
    <cellStyle name="Normal 9 14 6 2" xfId="43595" xr:uid="{90FEF202-C309-45CD-88CD-ED5878D2ECC5}"/>
    <cellStyle name="Normal 9 14 6 3" xfId="39490" xr:uid="{89AD90BE-5F7F-448B-83A0-3E3CF4E8FCC0}"/>
    <cellStyle name="Normal 9 14 7" xfId="42569" xr:uid="{5D15523E-46F6-444D-8447-B5C5BFD33706}"/>
    <cellStyle name="Normal 9 14 8" xfId="38464" xr:uid="{02C69ECD-0436-40B1-A711-A45CCC5870B4}"/>
    <cellStyle name="Normal 9 15" xfId="34394" xr:uid="{30902D12-455C-4F35-BFA5-473BA3E486F5}"/>
    <cellStyle name="Normal 9 15 2" xfId="34637" xr:uid="{DD3E5CCF-BECC-447C-828F-AB7282868FDF}"/>
    <cellStyle name="Normal 9 15 2 2" xfId="35120" xr:uid="{9244AF68-7D66-4F7D-A122-2C93F2503189}"/>
    <cellStyle name="Normal 9 15 2 2 2" xfId="37174" xr:uid="{693452C2-8F59-4C29-9423-6BFA62C3DF1E}"/>
    <cellStyle name="Normal 9 15 2 2 2 2" xfId="45386" xr:uid="{5970457D-7E95-4A46-BD1B-C558B1AEACFE}"/>
    <cellStyle name="Normal 9 15 2 2 2 3" xfId="41281" xr:uid="{0D62894C-E4DB-4311-9DD8-26FCDAC90855}"/>
    <cellStyle name="Normal 9 15 2 2 3" xfId="38200" xr:uid="{B8D08D29-AB2E-45E0-99FD-A78B47FB818E}"/>
    <cellStyle name="Normal 9 15 2 2 3 2" xfId="46412" xr:uid="{BF29EA13-750E-4779-B901-C509B33F075F}"/>
    <cellStyle name="Normal 9 15 2 2 3 3" xfId="42307" xr:uid="{AC89185A-A2D5-442C-8045-FAB31AAF9C23}"/>
    <cellStyle name="Normal 9 15 2 2 4" xfId="36147" xr:uid="{021BF09F-779A-4C87-A7AE-807B5546B320}"/>
    <cellStyle name="Normal 9 15 2 2 4 2" xfId="44359" xr:uid="{649A80D0-1951-49D8-B3AE-4DF0877062A6}"/>
    <cellStyle name="Normal 9 15 2 2 4 3" xfId="40254" xr:uid="{0F574C64-3F5A-4E7E-9FF6-B57FC80F01E6}"/>
    <cellStyle name="Normal 9 15 2 2 5" xfId="43333" xr:uid="{FA0F90D6-F326-4BB1-98AB-857DD76982C5}"/>
    <cellStyle name="Normal 9 15 2 2 6" xfId="39228" xr:uid="{E8256B99-3B4B-4A5F-831E-58F5D8647E95}"/>
    <cellStyle name="Normal 9 15 2 3" xfId="36693" xr:uid="{F0C4FF6D-A531-4DF1-94BA-9FAAF79FD252}"/>
    <cellStyle name="Normal 9 15 2 3 2" xfId="44905" xr:uid="{A18B5293-9950-40FB-83ED-C05B55E3E65B}"/>
    <cellStyle name="Normal 9 15 2 3 3" xfId="40800" xr:uid="{065CAE0B-EBAD-415E-97D5-9FA38E7F1E66}"/>
    <cellStyle name="Normal 9 15 2 4" xfId="37719" xr:uid="{6D120EBC-03B9-4B52-94E9-4205F12EA89D}"/>
    <cellStyle name="Normal 9 15 2 4 2" xfId="45931" xr:uid="{0EAD0672-8DDA-4860-B72E-841E2770FE0E}"/>
    <cellStyle name="Normal 9 15 2 4 3" xfId="41826" xr:uid="{CBC9635F-4023-4CB1-8DD6-E026B839536E}"/>
    <cellStyle name="Normal 9 15 2 5" xfId="35666" xr:uid="{EF6DBBEC-9024-4808-9E4A-0C8CDCDD66EF}"/>
    <cellStyle name="Normal 9 15 2 5 2" xfId="43878" xr:uid="{94FA15F6-DBDD-4517-A0F2-9AD69262007A}"/>
    <cellStyle name="Normal 9 15 2 5 3" xfId="39773" xr:uid="{BA48A70C-7715-45A4-9C5A-2ED5442D9C1E}"/>
    <cellStyle name="Normal 9 15 2 6" xfId="42852" xr:uid="{F6D148AD-50BB-4185-967F-6A015437D0EE}"/>
    <cellStyle name="Normal 9 15 2 7" xfId="38747" xr:uid="{90D108BA-00F6-400F-ADE3-E60253821F2B}"/>
    <cellStyle name="Normal 9 15 3" xfId="34878" xr:uid="{2E036DD0-E0FC-4323-BDFD-62DECEC20F69}"/>
    <cellStyle name="Normal 9 15 3 2" xfId="36932" xr:uid="{5DDE9BF1-F894-4066-BED3-AF57E3D1EBEB}"/>
    <cellStyle name="Normal 9 15 3 2 2" xfId="45144" xr:uid="{6BBFA92D-0183-475C-8CBC-E92AE33BB3D3}"/>
    <cellStyle name="Normal 9 15 3 2 3" xfId="41039" xr:uid="{27DE26BA-9B37-4A4E-9452-D98FE8C5A453}"/>
    <cellStyle name="Normal 9 15 3 3" xfId="37958" xr:uid="{B72A27C4-68DE-4FCF-9792-62933457A746}"/>
    <cellStyle name="Normal 9 15 3 3 2" xfId="46170" xr:uid="{DC7BF1CC-2044-4A87-9183-B5B6E71AC5B4}"/>
    <cellStyle name="Normal 9 15 3 3 3" xfId="42065" xr:uid="{9655216E-42C0-4367-B42F-B2660E636249}"/>
    <cellStyle name="Normal 9 15 3 4" xfId="35905" xr:uid="{2A49F689-90B8-47DA-AD95-607E1845D653}"/>
    <cellStyle name="Normal 9 15 3 4 2" xfId="44117" xr:uid="{6A2A0B0E-D958-473F-846E-3F16B8FCDD7E}"/>
    <cellStyle name="Normal 9 15 3 4 3" xfId="40012" xr:uid="{09EDA646-EA08-497C-A965-EEF85DA2F5CB}"/>
    <cellStyle name="Normal 9 15 3 5" xfId="43091" xr:uid="{B181F823-9DCD-4DC1-A19D-7866926BD6F9}"/>
    <cellStyle name="Normal 9 15 3 6" xfId="38986" xr:uid="{6E291320-8590-43CC-B21F-74A5C22343E6}"/>
    <cellStyle name="Normal 9 15 4" xfId="36451" xr:uid="{56428F56-6932-4A94-901C-C64BB63C3356}"/>
    <cellStyle name="Normal 9 15 4 2" xfId="44663" xr:uid="{4FB82330-9128-46B5-91C6-6113E356A431}"/>
    <cellStyle name="Normal 9 15 4 3" xfId="40558" xr:uid="{7D9731D8-76E2-4C89-B96B-784A15116DD9}"/>
    <cellStyle name="Normal 9 15 5" xfId="37477" xr:uid="{03F8ECE1-6AD5-42F4-B660-CD86EC159331}"/>
    <cellStyle name="Normal 9 15 5 2" xfId="45689" xr:uid="{F6DBC3DC-AFC7-4860-9ACA-346728F26F09}"/>
    <cellStyle name="Normal 9 15 5 3" xfId="41584" xr:uid="{87F0D610-248F-4F51-9FEF-21E7601E65BB}"/>
    <cellStyle name="Normal 9 15 6" xfId="35424" xr:uid="{B89351BC-4E4D-4885-85A5-798C5A71F51B}"/>
    <cellStyle name="Normal 9 15 6 2" xfId="43636" xr:uid="{797FF95A-4AEC-42A6-92EB-204E0F3CE26B}"/>
    <cellStyle name="Normal 9 15 6 3" xfId="39531" xr:uid="{8AFC3D94-5206-43AD-BC7E-257EC02C639A}"/>
    <cellStyle name="Normal 9 15 7" xfId="42610" xr:uid="{07886517-9D26-4597-9400-CEE05B31B5CA}"/>
    <cellStyle name="Normal 9 15 8" xfId="38505" xr:uid="{1E5ED791-C97D-493D-88E8-37DBDCDE70A9}"/>
    <cellStyle name="Normal 9 16" xfId="34252" xr:uid="{24D350BB-2C38-4A30-9633-A6FECB2BF515}"/>
    <cellStyle name="Normal 9 16 2" xfId="34498" xr:uid="{6963D40F-C152-4F05-8CB8-364AB3F07F88}"/>
    <cellStyle name="Normal 9 16 2 2" xfId="34981" xr:uid="{BD0ECBE4-88C7-4FA2-AF44-5788C89A8846}"/>
    <cellStyle name="Normal 9 16 2 2 2" xfId="37035" xr:uid="{9B471912-36FA-47A4-BE3B-8E50003DC68A}"/>
    <cellStyle name="Normal 9 16 2 2 2 2" xfId="45247" xr:uid="{DCE706C6-E34C-4F63-886A-3F265D2EE3A2}"/>
    <cellStyle name="Normal 9 16 2 2 2 3" xfId="41142" xr:uid="{53A5F136-19BC-4C51-9D31-36ED31678988}"/>
    <cellStyle name="Normal 9 16 2 2 3" xfId="38061" xr:uid="{2FC67A69-2358-488C-8829-9C9FE236E5E8}"/>
    <cellStyle name="Normal 9 16 2 2 3 2" xfId="46273" xr:uid="{DFE681DD-AFAC-4F73-8CD9-D02D149E1D87}"/>
    <cellStyle name="Normal 9 16 2 2 3 3" xfId="42168" xr:uid="{1A8FD5C6-42D5-4CD1-9CF7-1C1E906F3FAB}"/>
    <cellStyle name="Normal 9 16 2 2 4" xfId="36008" xr:uid="{FD5ECB62-D020-45C9-BAA2-0FDD1D4C08F6}"/>
    <cellStyle name="Normal 9 16 2 2 4 2" xfId="44220" xr:uid="{E4C1ABE7-82D2-4087-8165-7AABDD31FFD0}"/>
    <cellStyle name="Normal 9 16 2 2 4 3" xfId="40115" xr:uid="{04FE3418-BE5C-4DA0-8ED0-9F8BA67A3726}"/>
    <cellStyle name="Normal 9 16 2 2 5" xfId="43194" xr:uid="{455ABD91-AF90-462E-BFB7-979FB9058463}"/>
    <cellStyle name="Normal 9 16 2 2 6" xfId="39089" xr:uid="{4C35B59F-3F90-4ED5-A469-4B15B25EABA2}"/>
    <cellStyle name="Normal 9 16 2 3" xfId="36554" xr:uid="{A632BAA3-AE4D-42B3-AF54-EA01C16009EB}"/>
    <cellStyle name="Normal 9 16 2 3 2" xfId="44766" xr:uid="{D0E8468D-D595-4C34-B464-834C72EF3D28}"/>
    <cellStyle name="Normal 9 16 2 3 3" xfId="40661" xr:uid="{2ABECC49-73A3-4012-9986-F6BD27B6B015}"/>
    <cellStyle name="Normal 9 16 2 4" xfId="37580" xr:uid="{994CC9C9-CF73-4EA2-93B4-CE7009808C46}"/>
    <cellStyle name="Normal 9 16 2 4 2" xfId="45792" xr:uid="{18AAC6E5-8C3C-497A-8362-5C651FF295AA}"/>
    <cellStyle name="Normal 9 16 2 4 3" xfId="41687" xr:uid="{02DE942B-5D95-4F54-83A5-C77E15D1967C}"/>
    <cellStyle name="Normal 9 16 2 5" xfId="35527" xr:uid="{4ACE4355-F4C2-41F2-8261-80CC54AB3B4D}"/>
    <cellStyle name="Normal 9 16 2 5 2" xfId="43739" xr:uid="{C03D3F18-E67D-49E1-991F-83149BA8E850}"/>
    <cellStyle name="Normal 9 16 2 5 3" xfId="39634" xr:uid="{16329F7F-1526-4E29-A604-E45680FDA622}"/>
    <cellStyle name="Normal 9 16 2 6" xfId="42713" xr:uid="{B38E1059-3BFA-4180-9CF1-8D1CE354DF64}"/>
    <cellStyle name="Normal 9 16 2 7" xfId="38608" xr:uid="{3407CA6B-3FD3-45FF-A98A-616BE9419A90}"/>
    <cellStyle name="Normal 9 16 3" xfId="34738" xr:uid="{E8031B12-7431-4EBE-80CE-000A92AC6E4F}"/>
    <cellStyle name="Normal 9 16 3 2" xfId="36792" xr:uid="{C91076F6-2B5B-4023-A589-A2E9580CB350}"/>
    <cellStyle name="Normal 9 16 3 2 2" xfId="45004" xr:uid="{72355E0C-C712-4283-993C-909FFA0A7648}"/>
    <cellStyle name="Normal 9 16 3 2 3" xfId="40899" xr:uid="{05CD4574-FEF3-4E05-B440-8EF49E78095F}"/>
    <cellStyle name="Normal 9 16 3 3" xfId="37818" xr:uid="{5A214268-57AD-45D7-AB80-5B719EB7125B}"/>
    <cellStyle name="Normal 9 16 3 3 2" xfId="46030" xr:uid="{3F3D1E87-42A3-4376-892B-502C2F1150ED}"/>
    <cellStyle name="Normal 9 16 3 3 3" xfId="41925" xr:uid="{5A3E0C05-BA03-4406-89FF-C08A9FC4E455}"/>
    <cellStyle name="Normal 9 16 3 4" xfId="35765" xr:uid="{52DAE46C-4C26-428D-8A23-240C2B93584E}"/>
    <cellStyle name="Normal 9 16 3 4 2" xfId="43977" xr:uid="{DF2946EB-8361-4480-8C39-5E2E4F1BEF70}"/>
    <cellStyle name="Normal 9 16 3 4 3" xfId="39872" xr:uid="{9A9DDB68-87C5-4104-B1D1-99CD83E2A15C}"/>
    <cellStyle name="Normal 9 16 3 5" xfId="42951" xr:uid="{516AE4AB-11B9-4948-A78C-A79D23A3B3D2}"/>
    <cellStyle name="Normal 9 16 3 6" xfId="38846" xr:uid="{AF0B6549-B33A-4CAC-A762-EC635A760A0C}"/>
    <cellStyle name="Normal 9 16 4" xfId="36311" xr:uid="{358A93D2-3736-4B86-BDA0-F0CBF33D6B56}"/>
    <cellStyle name="Normal 9 16 4 2" xfId="44523" xr:uid="{61511F6E-6F4A-4B99-A0AA-488C106B8237}"/>
    <cellStyle name="Normal 9 16 4 3" xfId="40418" xr:uid="{952BAE81-0873-4E28-A840-A9D7216BA3AD}"/>
    <cellStyle name="Normal 9 16 5" xfId="37337" xr:uid="{82AE0B74-D128-40DB-BA0C-F265C2ED62A4}"/>
    <cellStyle name="Normal 9 16 5 2" xfId="45549" xr:uid="{56897C5F-502D-4D1F-9D04-67A18CBD8CE8}"/>
    <cellStyle name="Normal 9 16 5 3" xfId="41444" xr:uid="{BA39DE7E-E3EE-47E3-BBAD-834083D9E391}"/>
    <cellStyle name="Normal 9 16 6" xfId="35284" xr:uid="{CE01B17F-4A0E-4F49-AFE2-395B47F4EB28}"/>
    <cellStyle name="Normal 9 16 6 2" xfId="43496" xr:uid="{7C6CB1D8-33E4-4074-8D3E-8FAD12B29FC3}"/>
    <cellStyle name="Normal 9 16 6 3" xfId="39391" xr:uid="{48758280-A2DA-4D7C-B82A-6E90C7C1473B}"/>
    <cellStyle name="Normal 9 16 7" xfId="42470" xr:uid="{60145A77-0393-46BA-84DC-405A538A43C4}"/>
    <cellStyle name="Normal 9 16 8" xfId="38365" xr:uid="{8A472B18-7611-4604-9661-F1CA6F91091D}"/>
    <cellStyle name="Normal 9 17" xfId="34442" xr:uid="{0BEF83F3-6614-4B84-B8AD-5EB7B5913649}"/>
    <cellStyle name="Normal 9 17 2" xfId="34925" xr:uid="{E993F55C-95DC-439E-8D89-5979F3DFA3A4}"/>
    <cellStyle name="Normal 9 17 2 2" xfId="36979" xr:uid="{B8F25BF8-AD1A-46B2-A111-5302085E2437}"/>
    <cellStyle name="Normal 9 17 2 2 2" xfId="45191" xr:uid="{4DD3E909-7452-411F-A1D7-BD2C96BF42E2}"/>
    <cellStyle name="Normal 9 17 2 2 3" xfId="41086" xr:uid="{0EAC4581-2216-42E2-95F1-33A27D2876BD}"/>
    <cellStyle name="Normal 9 17 2 3" xfId="38005" xr:uid="{053253FD-A0A1-4059-A1C1-E45C3A29B76F}"/>
    <cellStyle name="Normal 9 17 2 3 2" xfId="46217" xr:uid="{F0A24D6B-3F54-430D-8659-3490A5AFD562}"/>
    <cellStyle name="Normal 9 17 2 3 3" xfId="42112" xr:uid="{13DACD66-5A9E-4366-B159-729623545572}"/>
    <cellStyle name="Normal 9 17 2 4" xfId="35952" xr:uid="{20ABB044-0D78-4DC0-A016-28AB76D28EAE}"/>
    <cellStyle name="Normal 9 17 2 4 2" xfId="44164" xr:uid="{49FB2B91-CB8D-438A-B112-8807B81AEF79}"/>
    <cellStyle name="Normal 9 17 2 4 3" xfId="40059" xr:uid="{3A554F0D-67D2-40FD-917A-10BC0A7B1CF2}"/>
    <cellStyle name="Normal 9 17 2 5" xfId="43138" xr:uid="{6C7A04C7-4343-4262-B6BA-9325F5F8AD26}"/>
    <cellStyle name="Normal 9 17 2 6" xfId="39033" xr:uid="{46218CF9-0DFA-4F99-8B4C-F7E088133BA1}"/>
    <cellStyle name="Normal 9 17 3" xfId="36498" xr:uid="{4738D63C-8792-441D-95A8-DF74A1489681}"/>
    <cellStyle name="Normal 9 17 3 2" xfId="44710" xr:uid="{EA64B712-F8B6-4B34-8EA4-E0B0B403BCA7}"/>
    <cellStyle name="Normal 9 17 3 3" xfId="40605" xr:uid="{2DF30A5D-C77D-4B07-A63C-2ECE294E5DC5}"/>
    <cellStyle name="Normal 9 17 4" xfId="37524" xr:uid="{7E44E15E-E588-4795-A8E3-404432E19EAD}"/>
    <cellStyle name="Normal 9 17 4 2" xfId="45736" xr:uid="{9F18E4AB-D984-47A9-AB1C-28C8EDBAE28D}"/>
    <cellStyle name="Normal 9 17 4 3" xfId="41631" xr:uid="{611DED2E-F4EA-4625-9D89-C7DE31CCD1B1}"/>
    <cellStyle name="Normal 9 17 5" xfId="35471" xr:uid="{10677E94-6684-44CB-8D4D-6CDBEE2CCDBE}"/>
    <cellStyle name="Normal 9 17 5 2" xfId="43683" xr:uid="{D8437181-7B75-4C45-9F8E-FC2C4E77670F}"/>
    <cellStyle name="Normal 9 17 5 3" xfId="39578" xr:uid="{C468DFB9-4414-421E-BCD8-2E341F8AB306}"/>
    <cellStyle name="Normal 9 17 6" xfId="42657" xr:uid="{4E367F18-4398-4A55-9908-2E0E0342F470}"/>
    <cellStyle name="Normal 9 17 7" xfId="38552" xr:uid="{396B35EC-1E66-4346-BAA6-532E405642F3}"/>
    <cellStyle name="Normal 9 18" xfId="34194" xr:uid="{D7E51A69-5FB5-4CDC-AA7F-1CF8BD386DBA}"/>
    <cellStyle name="Normal 9 18 2" xfId="36253" xr:uid="{0F4586DC-E4D1-4726-8608-EDCAEB1E20FA}"/>
    <cellStyle name="Normal 9 18 2 2" xfId="44465" xr:uid="{BB70B1E0-4134-4C38-875E-75D699992B4F}"/>
    <cellStyle name="Normal 9 18 2 3" xfId="40360" xr:uid="{98DFE1D5-E6F8-4548-A698-30F3C8F60086}"/>
    <cellStyle name="Normal 9 18 3" xfId="37279" xr:uid="{2F0E1C84-85F2-4213-8051-A57C927AE9E7}"/>
    <cellStyle name="Normal 9 18 3 2" xfId="45491" xr:uid="{58FC5FB8-BB1D-4C86-93C1-B077FE20FD0F}"/>
    <cellStyle name="Normal 9 18 3 3" xfId="41386" xr:uid="{20708A3F-201F-4B2B-B511-A616CCD3A5F6}"/>
    <cellStyle name="Normal 9 18 4" xfId="35226" xr:uid="{61BF392A-0D05-4457-A6DC-627563138425}"/>
    <cellStyle name="Normal 9 18 4 2" xfId="43438" xr:uid="{E94D3BEF-BF49-49AF-A978-770E0FF3C4B4}"/>
    <cellStyle name="Normal 9 18 4 3" xfId="39333" xr:uid="{D48CCC73-78FD-4DB0-8706-41201C6C00C6}"/>
    <cellStyle name="Normal 9 18 5" xfId="42412" xr:uid="{4DA7BE5E-2635-4BD8-8BB7-4E1CE772ABD2}"/>
    <cellStyle name="Normal 9 18 6" xfId="38307" xr:uid="{8B77E71E-A0D9-4970-9000-D523BCAE67F6}"/>
    <cellStyle name="Normal 9 19" xfId="34680" xr:uid="{059232F2-CB0C-4666-AB0C-07EE0B672AF2}"/>
    <cellStyle name="Normal 9 19 2" xfId="36734" xr:uid="{0D1E9290-6936-4420-802E-7F73B4A91797}"/>
    <cellStyle name="Normal 9 19 2 2" xfId="44946" xr:uid="{473E18E4-60E1-40E6-ACE5-B86568AA32B9}"/>
    <cellStyle name="Normal 9 19 2 3" xfId="40841" xr:uid="{ECA54324-BE8A-4112-A3A6-07F51D0188A7}"/>
    <cellStyle name="Normal 9 19 3" xfId="37760" xr:uid="{726711E6-9748-4623-B1C4-980A602CE009}"/>
    <cellStyle name="Normal 9 19 3 2" xfId="45972" xr:uid="{2ED9A2CD-0CEE-4039-97CF-3181E2B21CB2}"/>
    <cellStyle name="Normal 9 19 3 3" xfId="41867" xr:uid="{09A4DB23-67E9-4420-8F08-212F5C4FFD60}"/>
    <cellStyle name="Normal 9 19 4" xfId="35707" xr:uid="{298F15AA-E180-43B8-BFAE-393DAEECC809}"/>
    <cellStyle name="Normal 9 19 4 2" xfId="43919" xr:uid="{3E287BE1-62C5-4270-9260-179816A4AC67}"/>
    <cellStyle name="Normal 9 19 4 3" xfId="39814" xr:uid="{965FA0CF-CE94-483E-9A36-7831516593FF}"/>
    <cellStyle name="Normal 9 19 5" xfId="42893" xr:uid="{6C709111-4A84-436F-B226-CDEC9364D828}"/>
    <cellStyle name="Normal 9 19 6" xfId="38788" xr:uid="{A43C71C7-62DF-4250-9D0B-F14632AD8C76}"/>
    <cellStyle name="Normal 9 2" xfId="34131" xr:uid="{813889AA-485C-4A53-8CC8-A127A286CE2D}"/>
    <cellStyle name="Normal 9 20" xfId="36196" xr:uid="{6B498A3D-4608-4960-A5D4-1E575F378A7D}"/>
    <cellStyle name="Normal 9 20 2" xfId="44408" xr:uid="{2A803C8E-4D2F-4BEF-8380-9DD2A5AA5B14}"/>
    <cellStyle name="Normal 9 20 3" xfId="40303" xr:uid="{31380210-EFC5-4538-A430-7B8A1DB8C26A}"/>
    <cellStyle name="Normal 9 21" xfId="37222" xr:uid="{55D82977-9CEB-4D0F-B7B8-A5AA0D837D06}"/>
    <cellStyle name="Normal 9 21 2" xfId="45434" xr:uid="{B2091F61-320B-4C01-81D9-DCF488093DF8}"/>
    <cellStyle name="Normal 9 21 3" xfId="41329" xr:uid="{DA67564C-FF0E-415B-AA2F-3260D71D10D2}"/>
    <cellStyle name="Normal 9 22" xfId="35169" xr:uid="{F607EF35-BD16-4E5B-9F85-5D8006640309}"/>
    <cellStyle name="Normal 9 22 2" xfId="43381" xr:uid="{EDFC38EA-3368-46C2-84EF-4157B3FADFBB}"/>
    <cellStyle name="Normal 9 22 3" xfId="39276" xr:uid="{A2023827-0515-4B23-A767-DF8FB283F12A}"/>
    <cellStyle name="Normal 9 23" xfId="42355" xr:uid="{5DCD4282-7320-4164-8602-A7EC10D3CA15}"/>
    <cellStyle name="Normal 9 24" xfId="38250" xr:uid="{409C0FD4-594C-49D1-A07C-34AA4D847D28}"/>
    <cellStyle name="Normal 9 25" xfId="46454" xr:uid="{6697C36E-3EA6-432B-A7E9-41B00B90423F}"/>
    <cellStyle name="Normal 9 3" xfId="34132" xr:uid="{47B702A6-ABFF-4CE2-8DA3-370E84E50A14}"/>
    <cellStyle name="Normal 9 3 10" xfId="34444" xr:uid="{EF6AC5FC-6D23-4DAA-93C6-A614AB18C584}"/>
    <cellStyle name="Normal 9 3 10 2" xfId="34927" xr:uid="{F374C6A7-1545-4886-8EB2-D78B98171149}"/>
    <cellStyle name="Normal 9 3 10 2 2" xfId="36981" xr:uid="{C265598E-5C74-439E-91A3-157A3BEA28F0}"/>
    <cellStyle name="Normal 9 3 10 2 2 2" xfId="45193" xr:uid="{AF1571BA-4760-4398-BE30-27B465FD00AD}"/>
    <cellStyle name="Normal 9 3 10 2 2 3" xfId="41088" xr:uid="{66D1CD17-8CA0-4CD3-8C5B-443B45387249}"/>
    <cellStyle name="Normal 9 3 10 2 3" xfId="38007" xr:uid="{2546A093-B21B-4B41-9C19-D3B30750C1EA}"/>
    <cellStyle name="Normal 9 3 10 2 3 2" xfId="46219" xr:uid="{7165543F-59BB-4699-AF20-29CE6C345393}"/>
    <cellStyle name="Normal 9 3 10 2 3 3" xfId="42114" xr:uid="{2E26DBF3-A0E6-4E03-A81F-4A28BBC02D88}"/>
    <cellStyle name="Normal 9 3 10 2 4" xfId="35954" xr:uid="{C9657B56-38DA-47B9-97DF-E02F0521C692}"/>
    <cellStyle name="Normal 9 3 10 2 4 2" xfId="44166" xr:uid="{0C5D2656-F2CA-4F6E-A0B4-A2A9D24F2317}"/>
    <cellStyle name="Normal 9 3 10 2 4 3" xfId="40061" xr:uid="{C1AB308A-7B56-4C44-AF8D-E87ED506C90A}"/>
    <cellStyle name="Normal 9 3 10 2 5" xfId="43140" xr:uid="{DDDCC35A-7FBD-4CC2-9711-2D021B06BB73}"/>
    <cellStyle name="Normal 9 3 10 2 6" xfId="39035" xr:uid="{678D0525-D473-4649-B7ED-54C19407071B}"/>
    <cellStyle name="Normal 9 3 10 3" xfId="36500" xr:uid="{89461925-9A56-4A02-AB61-DEA237290D77}"/>
    <cellStyle name="Normal 9 3 10 3 2" xfId="44712" xr:uid="{47B0ADD1-9C68-4A64-933F-1375C3D2FA66}"/>
    <cellStyle name="Normal 9 3 10 3 3" xfId="40607" xr:uid="{367030DC-88E3-4E65-BB53-CF50C5865D29}"/>
    <cellStyle name="Normal 9 3 10 4" xfId="37526" xr:uid="{51AF18D1-EAAF-42F6-AF80-58E641CF62E6}"/>
    <cellStyle name="Normal 9 3 10 4 2" xfId="45738" xr:uid="{BDBBF9FF-89BC-4257-8842-36BC913A627A}"/>
    <cellStyle name="Normal 9 3 10 4 3" xfId="41633" xr:uid="{B460E614-F3D0-4F97-A809-4965904D8FD7}"/>
    <cellStyle name="Normal 9 3 10 5" xfId="35473" xr:uid="{873A1EB9-7740-4AC0-ABCD-C8F6D18EB185}"/>
    <cellStyle name="Normal 9 3 10 5 2" xfId="43685" xr:uid="{F171F474-C617-4942-A20A-B7BCCCCBE812}"/>
    <cellStyle name="Normal 9 3 10 5 3" xfId="39580" xr:uid="{64AE0426-F71B-4C68-AC24-AB91B0FD96E8}"/>
    <cellStyle name="Normal 9 3 10 6" xfId="42659" xr:uid="{8EA7CCE7-76DE-4B9A-94E2-1DBCA7FFF660}"/>
    <cellStyle name="Normal 9 3 10 7" xfId="38554" xr:uid="{1A3D412A-3588-42E9-AE9D-6A4D7587F25C}"/>
    <cellStyle name="Normal 9 3 11" xfId="34196" xr:uid="{39D98A53-F65A-48D2-8396-EA26AD320E16}"/>
    <cellStyle name="Normal 9 3 11 2" xfId="36255" xr:uid="{21875BB3-AD36-4B02-9DC9-92D5E870E763}"/>
    <cellStyle name="Normal 9 3 11 2 2" xfId="44467" xr:uid="{13519EDC-650B-4E10-A85D-DD94F51330E3}"/>
    <cellStyle name="Normal 9 3 11 2 3" xfId="40362" xr:uid="{1B5C5B76-FDBB-4255-9CCF-04EB9B3E0A5C}"/>
    <cellStyle name="Normal 9 3 11 3" xfId="37281" xr:uid="{BE10D91B-331B-463B-B36A-B5AAD73DDCAE}"/>
    <cellStyle name="Normal 9 3 11 3 2" xfId="45493" xr:uid="{91EA75AD-8DC2-479F-A2BF-E4554A6EACBD}"/>
    <cellStyle name="Normal 9 3 11 3 3" xfId="41388" xr:uid="{A171C124-E551-43E7-ABDE-E55BAFC78E47}"/>
    <cellStyle name="Normal 9 3 11 4" xfId="35228" xr:uid="{0B9E6937-7BCE-4EFE-A5A9-1C199B4FF7B4}"/>
    <cellStyle name="Normal 9 3 11 4 2" xfId="43440" xr:uid="{1FBDC466-CDAE-4160-A9BF-C17840C79BF7}"/>
    <cellStyle name="Normal 9 3 11 4 3" xfId="39335" xr:uid="{19111A99-BFFC-45E9-BDC9-D9C8A7F74442}"/>
    <cellStyle name="Normal 9 3 11 5" xfId="42414" xr:uid="{E7F5E52B-4598-4E93-AF72-0CF835D0980E}"/>
    <cellStyle name="Normal 9 3 11 6" xfId="38309" xr:uid="{DD8ED568-5722-4E88-B378-2EBFD3DB244F}"/>
    <cellStyle name="Normal 9 3 12" xfId="34682" xr:uid="{157D7548-08AB-4593-A73D-396F203EC80B}"/>
    <cellStyle name="Normal 9 3 12 2" xfId="36736" xr:uid="{91939C76-2754-4964-A016-C4AA625243BE}"/>
    <cellStyle name="Normal 9 3 12 2 2" xfId="44948" xr:uid="{6DE472FE-9B19-4F01-8F8F-2EC0D4307E95}"/>
    <cellStyle name="Normal 9 3 12 2 3" xfId="40843" xr:uid="{F7AD0943-4306-42F2-B8A0-E9C431EF01CB}"/>
    <cellStyle name="Normal 9 3 12 3" xfId="37762" xr:uid="{E0171509-9902-4E6C-A1AC-34C45C767CE9}"/>
    <cellStyle name="Normal 9 3 12 3 2" xfId="45974" xr:uid="{5378D547-044E-40B7-AC11-C99EC0A3F250}"/>
    <cellStyle name="Normal 9 3 12 3 3" xfId="41869" xr:uid="{9E857572-F0EC-42ED-AD79-793D7AC4D29A}"/>
    <cellStyle name="Normal 9 3 12 4" xfId="35709" xr:uid="{F080AC7F-C117-4D9F-9074-50CAAEE81E8F}"/>
    <cellStyle name="Normal 9 3 12 4 2" xfId="43921" xr:uid="{39BE7C17-0C84-4ABC-9631-78EB239692F1}"/>
    <cellStyle name="Normal 9 3 12 4 3" xfId="39816" xr:uid="{790E20A9-B99C-426E-8BB4-330E5237278E}"/>
    <cellStyle name="Normal 9 3 12 5" xfId="42895" xr:uid="{349F7E82-18A3-4858-A2DA-3A0096FB3EA0}"/>
    <cellStyle name="Normal 9 3 12 6" xfId="38790" xr:uid="{CC4AFE60-E18D-4508-94F3-1073010C75B1}"/>
    <cellStyle name="Normal 9 3 13" xfId="36198" xr:uid="{CA7C3792-27D6-4E8B-9DE7-BF2233BAEC65}"/>
    <cellStyle name="Normal 9 3 13 2" xfId="44410" xr:uid="{BA7C8D6B-410B-4BE9-92D7-96ACB2FC1875}"/>
    <cellStyle name="Normal 9 3 13 3" xfId="40305" xr:uid="{C5320340-90AD-4BCE-BC44-9F2B8341FFB5}"/>
    <cellStyle name="Normal 9 3 14" xfId="37224" xr:uid="{64025196-21FE-4B18-8611-A72DD9548556}"/>
    <cellStyle name="Normal 9 3 14 2" xfId="45436" xr:uid="{78385606-5B0F-49D6-A366-B9D0B08F82BA}"/>
    <cellStyle name="Normal 9 3 14 3" xfId="41331" xr:uid="{1036A6B6-0BFF-42C1-A9C2-57358ED966CE}"/>
    <cellStyle name="Normal 9 3 15" xfId="35171" xr:uid="{CE7F3D64-6314-460E-8EB1-F89CFD9E6DC6}"/>
    <cellStyle name="Normal 9 3 15 2" xfId="43383" xr:uid="{7F88B3C6-E81F-427D-BE0B-5CDFC856650C}"/>
    <cellStyle name="Normal 9 3 15 3" xfId="39278" xr:uid="{53146A2D-14C1-4076-9E37-00E250D59B9B}"/>
    <cellStyle name="Normal 9 3 16" xfId="42357" xr:uid="{9D1AD889-F3E2-40E9-8BC8-6A2D195F3056}"/>
    <cellStyle name="Normal 9 3 17" xfId="38252" xr:uid="{82CCCDE4-233D-4CA4-A5B3-BDC1158818D7}"/>
    <cellStyle name="Normal 9 3 2" xfId="34133" xr:uid="{B1DEBBF7-AC55-4CB7-AA5E-A6C8FE64F038}"/>
    <cellStyle name="Normal 9 3 2 10" xfId="36199" xr:uid="{010D55FC-BE79-47FB-A0EA-E2531D51DB48}"/>
    <cellStyle name="Normal 9 3 2 10 2" xfId="44411" xr:uid="{0D354F36-C8EC-4B8E-A9F4-C153BA5E75BA}"/>
    <cellStyle name="Normal 9 3 2 10 3" xfId="40306" xr:uid="{C59ADF0D-6B26-4F46-A9A7-42525DE37805}"/>
    <cellStyle name="Normal 9 3 2 11" xfId="37225" xr:uid="{831246B9-EA25-43F9-AD36-60D498C9C60A}"/>
    <cellStyle name="Normal 9 3 2 11 2" xfId="45437" xr:uid="{83A732F1-B9DD-4BAD-9C52-8BC4174F974A}"/>
    <cellStyle name="Normal 9 3 2 11 3" xfId="41332" xr:uid="{4E28BDBE-9E9F-498A-A0B0-31D02395E674}"/>
    <cellStyle name="Normal 9 3 2 12" xfId="35172" xr:uid="{244C83C7-325E-48C5-B94D-25FD916BDB0B}"/>
    <cellStyle name="Normal 9 3 2 12 2" xfId="43384" xr:uid="{0874A28B-B1D7-4D0B-87CD-D1B2196AA2ED}"/>
    <cellStyle name="Normal 9 3 2 12 3" xfId="39279" xr:uid="{9D49277B-4D50-41A9-88C7-7B61C15ED1AE}"/>
    <cellStyle name="Normal 9 3 2 13" xfId="42358" xr:uid="{9839C360-220B-495D-B976-4001A81CFBCA}"/>
    <cellStyle name="Normal 9 3 2 14" xfId="38253" xr:uid="{C0F426B4-0897-440C-9205-7BB551CB4855}"/>
    <cellStyle name="Normal 9 3 2 2" xfId="34174" xr:uid="{70BB6AFF-D454-4024-A18C-E5B835D46AAF}"/>
    <cellStyle name="Normal 9 3 2 2 10" xfId="42393" xr:uid="{E3B2ED6F-2F26-481C-B401-8821DDD3A580}"/>
    <cellStyle name="Normal 9 3 2 2 11" xfId="38288" xr:uid="{5A15C1E4-19A1-4CE1-AC8B-A69C8A3520EF}"/>
    <cellStyle name="Normal 9 3 2 2 2" xfId="34153" xr:uid="{5A89F8A2-8C10-43CD-9678-D5B70068C51B}"/>
    <cellStyle name="Normal 9 3 2 2 2 10" xfId="34697" xr:uid="{662DC3B2-A045-4597-9198-650C8A97B9F9}"/>
    <cellStyle name="Normal 9 3 2 2 2 10 2" xfId="36751" xr:uid="{BC362BFA-3CCE-4D5F-AED1-8F3F91D4876D}"/>
    <cellStyle name="Normal 9 3 2 2 2 10 2 2" xfId="44963" xr:uid="{CFAF25AA-B355-4C11-8F71-56444644EDF0}"/>
    <cellStyle name="Normal 9 3 2 2 2 10 2 3" xfId="40858" xr:uid="{51BF56AF-F141-481D-8011-06354A180B0E}"/>
    <cellStyle name="Normal 9 3 2 2 2 10 3" xfId="37777" xr:uid="{2455BD69-C5F7-4112-B2AA-F4CEA0061C1E}"/>
    <cellStyle name="Normal 9 3 2 2 2 10 3 2" xfId="45989" xr:uid="{DEA8E2E8-9215-4DAE-8008-A679094F649F}"/>
    <cellStyle name="Normal 9 3 2 2 2 10 3 3" xfId="41884" xr:uid="{5D7F69C8-C9C9-4808-83C1-103F047AAA7B}"/>
    <cellStyle name="Normal 9 3 2 2 2 10 4" xfId="35724" xr:uid="{98B58880-046B-4FC8-BA5A-4DAB00F80F5A}"/>
    <cellStyle name="Normal 9 3 2 2 2 10 4 2" xfId="43936" xr:uid="{1D07ACC5-A9C0-4930-A3E3-C212C473033B}"/>
    <cellStyle name="Normal 9 3 2 2 2 10 4 3" xfId="39831" xr:uid="{A35A8E51-B9CB-423D-875B-1FDCB520381C}"/>
    <cellStyle name="Normal 9 3 2 2 2 10 5" xfId="42910" xr:uid="{6E3D6F3B-9393-49A7-8ECA-F0F9030EEF31}"/>
    <cellStyle name="Normal 9 3 2 2 2 10 6" xfId="38805" xr:uid="{5B6E688F-DAE2-44D5-9D2F-0AFF438E3B55}"/>
    <cellStyle name="Normal 9 3 2 2 2 11" xfId="36213" xr:uid="{227381F4-48B9-41DB-9E84-C86E2EBB9A2E}"/>
    <cellStyle name="Normal 9 3 2 2 2 11 2" xfId="44425" xr:uid="{63193C6B-B9BA-4DD8-8402-2D5D1D226442}"/>
    <cellStyle name="Normal 9 3 2 2 2 11 3" xfId="40320" xr:uid="{99DC8523-F232-419D-9D36-D836B5835C10}"/>
    <cellStyle name="Normal 9 3 2 2 2 12" xfId="37239" xr:uid="{2712BE7F-E65B-477C-99AA-91FF06921957}"/>
    <cellStyle name="Normal 9 3 2 2 2 12 2" xfId="45451" xr:uid="{EFB45AE9-4F6C-4655-B80E-9ABBDDF63DD6}"/>
    <cellStyle name="Normal 9 3 2 2 2 12 3" xfId="41346" xr:uid="{5F792875-5859-41C7-A15A-8A12EA92079E}"/>
    <cellStyle name="Normal 9 3 2 2 2 13" xfId="35186" xr:uid="{793DC31B-FADF-4F7B-AA69-174C42621D7B}"/>
    <cellStyle name="Normal 9 3 2 2 2 13 2" xfId="43398" xr:uid="{973A1892-3C89-419B-874E-E715CB9C7252}"/>
    <cellStyle name="Normal 9 3 2 2 2 13 3" xfId="39293" xr:uid="{29EAD25A-A91D-4606-BFFE-341BB02B748D}"/>
    <cellStyle name="Normal 9 3 2 2 2 14" xfId="42372" xr:uid="{39C04103-5512-4907-B1F7-8B21C46D0175}"/>
    <cellStyle name="Normal 9 3 2 2 2 15" xfId="38267" xr:uid="{BE2BF884-BAA4-483F-B6D5-69F477986E86}"/>
    <cellStyle name="Normal 9 3 2 2 2 2" xfId="34155" xr:uid="{A94BD5AA-7969-46D2-86E7-17A1B266704D}"/>
    <cellStyle name="Normal 9 3 2 2 2 2 10" xfId="37241" xr:uid="{BAA97F2B-6F73-4CE8-A041-7DE6BA926C24}"/>
    <cellStyle name="Normal 9 3 2 2 2 2 10 2" xfId="45453" xr:uid="{F96C4F75-6268-402B-81B1-D93C93049A50}"/>
    <cellStyle name="Normal 9 3 2 2 2 2 10 3" xfId="41348" xr:uid="{F61EED13-7488-430A-A68B-976DF96027EB}"/>
    <cellStyle name="Normal 9 3 2 2 2 2 11" xfId="35188" xr:uid="{D0BCD2EC-DCC4-4F06-B7A7-699998844DB3}"/>
    <cellStyle name="Normal 9 3 2 2 2 2 11 2" xfId="43400" xr:uid="{AB39630D-9657-47FC-9E5B-27F8ED05FE6E}"/>
    <cellStyle name="Normal 9 3 2 2 2 2 11 3" xfId="39295" xr:uid="{CEFB1352-27CB-4D57-A5B1-BF681220F1C4}"/>
    <cellStyle name="Normal 9 3 2 2 2 2 12" xfId="42374" xr:uid="{501419D8-20BF-4E1D-B097-A83024F3CEC8}"/>
    <cellStyle name="Normal 9 3 2 2 2 2 13" xfId="38269" xr:uid="{55C9BED0-73D9-41B6-BCCF-3F08C14DFB53}"/>
    <cellStyle name="Normal 9 3 2 2 2 2 2" xfId="34329" xr:uid="{E16E656F-041A-4B00-B0BE-EA13320D6180}"/>
    <cellStyle name="Normal 9 3 2 2 2 2 2 2" xfId="34574" xr:uid="{DD7DB754-0708-4768-973C-C9BE9B670745}"/>
    <cellStyle name="Normal 9 3 2 2 2 2 2 2 2" xfId="35057" xr:uid="{E74D120C-CCA8-4DA1-902B-AC7F4B403285}"/>
    <cellStyle name="Normal 9 3 2 2 2 2 2 2 2 2" xfId="37111" xr:uid="{B7BC8921-FE65-47A2-9C9C-7D6D1FB64C11}"/>
    <cellStyle name="Normal 9 3 2 2 2 2 2 2 2 2 2" xfId="45323" xr:uid="{EE8BBC4A-4AF4-42F3-9C0E-470F044A651A}"/>
    <cellStyle name="Normal 9 3 2 2 2 2 2 2 2 2 3" xfId="41218" xr:uid="{47E4E23E-250E-4697-B7FB-03018E93CCFC}"/>
    <cellStyle name="Normal 9 3 2 2 2 2 2 2 2 3" xfId="38137" xr:uid="{42CB0D26-E64B-485B-BDD0-BB08BF6C268E}"/>
    <cellStyle name="Normal 9 3 2 2 2 2 2 2 2 3 2" xfId="46349" xr:uid="{6765B634-58E4-4814-9BE0-1F83FFF37FD2}"/>
    <cellStyle name="Normal 9 3 2 2 2 2 2 2 2 3 3" xfId="42244" xr:uid="{CD923D36-63CE-4507-9DE4-BAFC94AA6237}"/>
    <cellStyle name="Normal 9 3 2 2 2 2 2 2 2 4" xfId="36084" xr:uid="{FCA1F280-C609-4B64-B505-D43B2F7416BF}"/>
    <cellStyle name="Normal 9 3 2 2 2 2 2 2 2 4 2" xfId="44296" xr:uid="{BD89F92A-4491-4D4E-8B31-E9C4F018F107}"/>
    <cellStyle name="Normal 9 3 2 2 2 2 2 2 2 4 3" xfId="40191" xr:uid="{449A88E1-EC5A-467D-92D4-4FB877EC52D5}"/>
    <cellStyle name="Normal 9 3 2 2 2 2 2 2 2 5" xfId="43270" xr:uid="{E3EEBB71-9566-4EE7-9213-337D090BF73B}"/>
    <cellStyle name="Normal 9 3 2 2 2 2 2 2 2 6" xfId="39165" xr:uid="{A59F7B40-9DF8-4AB2-83DB-3DC653055D7C}"/>
    <cellStyle name="Normal 9 3 2 2 2 2 2 2 3" xfId="36630" xr:uid="{CFBCE8EA-B0F7-45F4-A7FB-80C9BEACB7E6}"/>
    <cellStyle name="Normal 9 3 2 2 2 2 2 2 3 2" xfId="44842" xr:uid="{5A7C2032-7A71-4D93-9313-FEF987F5FC66}"/>
    <cellStyle name="Normal 9 3 2 2 2 2 2 2 3 3" xfId="40737" xr:uid="{938897B5-E0FD-4A48-8C2A-4CBA328FD5FE}"/>
    <cellStyle name="Normal 9 3 2 2 2 2 2 2 4" xfId="37656" xr:uid="{4007D6BF-6400-4ABA-80C8-69ABDBA3C7A6}"/>
    <cellStyle name="Normal 9 3 2 2 2 2 2 2 4 2" xfId="45868" xr:uid="{BB4A649C-A653-43F5-9E13-E999F1B26AA2}"/>
    <cellStyle name="Normal 9 3 2 2 2 2 2 2 4 3" xfId="41763" xr:uid="{CE9854D5-5C59-4BDB-9EA8-5011A444EA08}"/>
    <cellStyle name="Normal 9 3 2 2 2 2 2 2 5" xfId="35603" xr:uid="{DF1BBF0B-2F63-4590-AC21-2F3681AD8BAF}"/>
    <cellStyle name="Normal 9 3 2 2 2 2 2 2 5 2" xfId="43815" xr:uid="{BFDFDBC2-3A5F-40FC-93B5-4CEBFED5A942}"/>
    <cellStyle name="Normal 9 3 2 2 2 2 2 2 5 3" xfId="39710" xr:uid="{632BDD98-99B3-4373-AF72-07178C75DE02}"/>
    <cellStyle name="Normal 9 3 2 2 2 2 2 2 6" xfId="42789" xr:uid="{CC4D3B69-C8CC-4CA2-A980-2FF0C107D26C}"/>
    <cellStyle name="Normal 9 3 2 2 2 2 2 2 7" xfId="38684" xr:uid="{79EAA094-DA3D-47CF-8EBB-E594C6BC0EA8}"/>
    <cellStyle name="Normal 9 3 2 2 2 2 2 3" xfId="34815" xr:uid="{B499A83F-B8CA-474D-B344-3793099D3F2F}"/>
    <cellStyle name="Normal 9 3 2 2 2 2 2 3 2" xfId="36869" xr:uid="{FEC5A5DB-D744-4F28-94DE-FFF6D3C59BB7}"/>
    <cellStyle name="Normal 9 3 2 2 2 2 2 3 2 2" xfId="45081" xr:uid="{2225B593-B2B3-4E22-8D1D-5D0CF8022E1A}"/>
    <cellStyle name="Normal 9 3 2 2 2 2 2 3 2 3" xfId="40976" xr:uid="{2439BB41-9A8B-4567-B6BE-A62A48736167}"/>
    <cellStyle name="Normal 9 3 2 2 2 2 2 3 3" xfId="37895" xr:uid="{5EBD314A-4387-4DD1-B96C-3A3617CB77CF}"/>
    <cellStyle name="Normal 9 3 2 2 2 2 2 3 3 2" xfId="46107" xr:uid="{80125D24-A15F-4676-ABAA-E4124BC1AB0D}"/>
    <cellStyle name="Normal 9 3 2 2 2 2 2 3 3 3" xfId="42002" xr:uid="{B3CD8108-90FB-4EB5-90A9-41323CADB112}"/>
    <cellStyle name="Normal 9 3 2 2 2 2 2 3 4" xfId="35842" xr:uid="{3BEF8DEA-0DD9-431A-9F62-B7E31C75463C}"/>
    <cellStyle name="Normal 9 3 2 2 2 2 2 3 4 2" xfId="44054" xr:uid="{2DAFCCD5-F9C9-4C45-B008-8EF983F5B556}"/>
    <cellStyle name="Normal 9 3 2 2 2 2 2 3 4 3" xfId="39949" xr:uid="{D5C4D53F-8835-4ED2-AAE2-89085E9735C5}"/>
    <cellStyle name="Normal 9 3 2 2 2 2 2 3 5" xfId="43028" xr:uid="{3B11490B-ACCF-4C68-8D48-86B32BE4A599}"/>
    <cellStyle name="Normal 9 3 2 2 2 2 2 3 6" xfId="38923" xr:uid="{6AB55DEA-DAC4-4C9D-B900-C735352EF25E}"/>
    <cellStyle name="Normal 9 3 2 2 2 2 2 4" xfId="36388" xr:uid="{36A631A8-50EC-44C0-85A8-F00E6556E738}"/>
    <cellStyle name="Normal 9 3 2 2 2 2 2 4 2" xfId="44600" xr:uid="{8C54DA12-DE57-4E33-B4ED-61D3FD59EBA1}"/>
    <cellStyle name="Normal 9 3 2 2 2 2 2 4 3" xfId="40495" xr:uid="{B2E7F824-4623-435E-9A85-D3196182C69B}"/>
    <cellStyle name="Normal 9 3 2 2 2 2 2 5" xfId="37414" xr:uid="{BE7D9881-3A04-4418-B800-DF6EEF3EEE92}"/>
    <cellStyle name="Normal 9 3 2 2 2 2 2 5 2" xfId="45626" xr:uid="{808CD451-7BEE-4081-810A-5E6DABFA45E7}"/>
    <cellStyle name="Normal 9 3 2 2 2 2 2 5 3" xfId="41521" xr:uid="{FEF5A4B7-C3D6-4B85-BC40-EB4B65801E02}"/>
    <cellStyle name="Normal 9 3 2 2 2 2 2 6" xfId="35361" xr:uid="{D60476D8-27FC-415B-96E6-D6283E0CB24F}"/>
    <cellStyle name="Normal 9 3 2 2 2 2 2 6 2" xfId="43573" xr:uid="{D9EEA94E-07A9-4C3B-AC7E-62215E529F68}"/>
    <cellStyle name="Normal 9 3 2 2 2 2 2 6 3" xfId="39468" xr:uid="{45808D23-058E-435E-AA4A-3D77A3B80AA6}"/>
    <cellStyle name="Normal 9 3 2 2 2 2 2 7" xfId="42547" xr:uid="{695335F5-A5C9-4497-BD89-C1EB764CF57E}"/>
    <cellStyle name="Normal 9 3 2 2 2 2 2 8" xfId="38442" xr:uid="{BEE62180-0BE9-4FBC-8AFF-2E268045E8EB}"/>
    <cellStyle name="Normal 9 3 2 2 2 2 3" xfId="34372" xr:uid="{303F7ACF-52A3-42F2-A994-BEA8E09E6AE0}"/>
    <cellStyle name="Normal 9 3 2 2 2 2 3 2" xfId="34615" xr:uid="{03E4C79B-4932-43F9-9554-78551DBE7D66}"/>
    <cellStyle name="Normal 9 3 2 2 2 2 3 2 2" xfId="35098" xr:uid="{DF0A6CC1-5627-4A67-B79D-CEE49D02E984}"/>
    <cellStyle name="Normal 9 3 2 2 2 2 3 2 2 2" xfId="37152" xr:uid="{BDC98184-2300-440E-8AC4-2093DE35D795}"/>
    <cellStyle name="Normal 9 3 2 2 2 2 3 2 2 2 2" xfId="45364" xr:uid="{A500373A-ECC6-412A-BF36-6FEE037A78CE}"/>
    <cellStyle name="Normal 9 3 2 2 2 2 3 2 2 2 3" xfId="41259" xr:uid="{BB97B1EA-196C-4ADD-836C-AB97D89A3D8F}"/>
    <cellStyle name="Normal 9 3 2 2 2 2 3 2 2 3" xfId="38178" xr:uid="{D258B891-1F17-4575-B264-EAAA9E852866}"/>
    <cellStyle name="Normal 9 3 2 2 2 2 3 2 2 3 2" xfId="46390" xr:uid="{C7C60BA3-583C-498C-8F49-C752EC26D3C4}"/>
    <cellStyle name="Normal 9 3 2 2 2 2 3 2 2 3 3" xfId="42285" xr:uid="{BD00DFDD-333D-4FBA-A478-177D5EDAD413}"/>
    <cellStyle name="Normal 9 3 2 2 2 2 3 2 2 4" xfId="36125" xr:uid="{755D0A63-BD81-40A8-9282-7888566A365C}"/>
    <cellStyle name="Normal 9 3 2 2 2 2 3 2 2 4 2" xfId="44337" xr:uid="{D267D15A-3D68-4B9C-A657-1663D3E19FC2}"/>
    <cellStyle name="Normal 9 3 2 2 2 2 3 2 2 4 3" xfId="40232" xr:uid="{A79F7B90-B59F-46E8-9CFA-CEAFCB1B6223}"/>
    <cellStyle name="Normal 9 3 2 2 2 2 3 2 2 5" xfId="43311" xr:uid="{C32124C6-74A4-4C75-8CA6-2E36BD758A92}"/>
    <cellStyle name="Normal 9 3 2 2 2 2 3 2 2 6" xfId="39206" xr:uid="{C9E827E2-3A3D-49D2-9A20-7EBBA897E2F2}"/>
    <cellStyle name="Normal 9 3 2 2 2 2 3 2 3" xfId="36671" xr:uid="{D3BB4F8A-92BF-45D8-AF18-B41899F1DF6F}"/>
    <cellStyle name="Normal 9 3 2 2 2 2 3 2 3 2" xfId="44883" xr:uid="{2A2F5684-2D31-40C4-B849-BAF0CFC639D4}"/>
    <cellStyle name="Normal 9 3 2 2 2 2 3 2 3 3" xfId="40778" xr:uid="{1BF14D49-1100-4164-88A9-94AFA7E5F8DE}"/>
    <cellStyle name="Normal 9 3 2 2 2 2 3 2 4" xfId="37697" xr:uid="{29356739-75B4-45C7-8924-16831DB22039}"/>
    <cellStyle name="Normal 9 3 2 2 2 2 3 2 4 2" xfId="45909" xr:uid="{A0760C82-E02B-4D76-93D2-8ED8DE0C8CFD}"/>
    <cellStyle name="Normal 9 3 2 2 2 2 3 2 4 3" xfId="41804" xr:uid="{22637C2D-F555-45B7-B09C-20AA1E882FEC}"/>
    <cellStyle name="Normal 9 3 2 2 2 2 3 2 5" xfId="35644" xr:uid="{18E27C28-665B-4DBC-9B42-736B6A2020DB}"/>
    <cellStyle name="Normal 9 3 2 2 2 2 3 2 5 2" xfId="43856" xr:uid="{A6AFCDD8-2F35-4D1E-A327-E362E04FE5AE}"/>
    <cellStyle name="Normal 9 3 2 2 2 2 3 2 5 3" xfId="39751" xr:uid="{AE2A0EFA-F6D5-4362-B327-EAADEE4693E7}"/>
    <cellStyle name="Normal 9 3 2 2 2 2 3 2 6" xfId="42830" xr:uid="{02B00B61-1E21-482D-B3BD-348878E1FC99}"/>
    <cellStyle name="Normal 9 3 2 2 2 2 3 2 7" xfId="38725" xr:uid="{C689D737-DE27-4C4B-AADF-C78D52CEEDEE}"/>
    <cellStyle name="Normal 9 3 2 2 2 2 3 3" xfId="34856" xr:uid="{6494A7D8-883D-410C-97CB-AED202A26369}"/>
    <cellStyle name="Normal 9 3 2 2 2 2 3 3 2" xfId="36910" xr:uid="{4397030B-5978-47CB-B0D8-E6C6A6EA2D2A}"/>
    <cellStyle name="Normal 9 3 2 2 2 2 3 3 2 2" xfId="45122" xr:uid="{C4A268CE-14DA-4DE3-91AC-4703333A6167}"/>
    <cellStyle name="Normal 9 3 2 2 2 2 3 3 2 3" xfId="41017" xr:uid="{C758A55B-ADEA-45C9-BBAC-8C63C612ABBF}"/>
    <cellStyle name="Normal 9 3 2 2 2 2 3 3 3" xfId="37936" xr:uid="{7B4D0F0A-9D9C-4C90-8957-E29F73B0334A}"/>
    <cellStyle name="Normal 9 3 2 2 2 2 3 3 3 2" xfId="46148" xr:uid="{B9E53B91-7DFA-4005-A0F7-AA6E928449BB}"/>
    <cellStyle name="Normal 9 3 2 2 2 2 3 3 3 3" xfId="42043" xr:uid="{1E6055CF-0A00-4523-9FF0-B054FC4F9743}"/>
    <cellStyle name="Normal 9 3 2 2 2 2 3 3 4" xfId="35883" xr:uid="{EB855956-A9F7-4F43-AF3A-42223983D60A}"/>
    <cellStyle name="Normal 9 3 2 2 2 2 3 3 4 2" xfId="44095" xr:uid="{10B84DCB-309B-45B0-8921-1F0B48E8FAB0}"/>
    <cellStyle name="Normal 9 3 2 2 2 2 3 3 4 3" xfId="39990" xr:uid="{8A6A71BA-0D1F-46B0-BBCA-D153E4BD0F65}"/>
    <cellStyle name="Normal 9 3 2 2 2 2 3 3 5" xfId="43069" xr:uid="{3C19BDBD-A230-4064-B686-E715CE7253A3}"/>
    <cellStyle name="Normal 9 3 2 2 2 2 3 3 6" xfId="38964" xr:uid="{D04B03E7-56A1-44C4-AFC0-BB2D73A607FB}"/>
    <cellStyle name="Normal 9 3 2 2 2 2 3 4" xfId="36429" xr:uid="{2A743267-9D89-4471-AC43-3E0DB8B5866B}"/>
    <cellStyle name="Normal 9 3 2 2 2 2 3 4 2" xfId="44641" xr:uid="{AF8665C6-B003-4E8C-AFC9-E7943DA72B16}"/>
    <cellStyle name="Normal 9 3 2 2 2 2 3 4 3" xfId="40536" xr:uid="{854B9D63-24B3-4D02-BC97-89578A424D41}"/>
    <cellStyle name="Normal 9 3 2 2 2 2 3 5" xfId="37455" xr:uid="{9CE73AA0-4A8C-44CD-927F-839A13CE6527}"/>
    <cellStyle name="Normal 9 3 2 2 2 2 3 5 2" xfId="45667" xr:uid="{8C3D2AB1-2B6A-465C-B0DA-0A00DAA5383E}"/>
    <cellStyle name="Normal 9 3 2 2 2 2 3 5 3" xfId="41562" xr:uid="{F076D42D-47C3-4384-BD23-488C6487A471}"/>
    <cellStyle name="Normal 9 3 2 2 2 2 3 6" xfId="35402" xr:uid="{7AD724FB-E565-40FE-999C-3FBC3EB4FE0A}"/>
    <cellStyle name="Normal 9 3 2 2 2 2 3 6 2" xfId="43614" xr:uid="{BF1864C6-8217-4C4E-845F-E64636C1D668}"/>
    <cellStyle name="Normal 9 3 2 2 2 2 3 6 3" xfId="39509" xr:uid="{64CB5CAF-2DC6-4C77-8C62-E594CBD7D404}"/>
    <cellStyle name="Normal 9 3 2 2 2 2 3 7" xfId="42588" xr:uid="{2F5BFB82-81B3-411E-816A-1E40E0188C48}"/>
    <cellStyle name="Normal 9 3 2 2 2 2 3 8" xfId="38483" xr:uid="{BDC6D9D8-CD4C-4C29-8246-CBC820B0B30A}"/>
    <cellStyle name="Normal 9 3 2 2 2 2 4" xfId="34413" xr:uid="{AF3EA59B-1F82-4DE2-88B1-5C2FDB848E44}"/>
    <cellStyle name="Normal 9 3 2 2 2 2 4 2" xfId="34656" xr:uid="{CD2A8845-44CF-401D-BAEC-2BC2A5EDFF25}"/>
    <cellStyle name="Normal 9 3 2 2 2 2 4 2 2" xfId="35139" xr:uid="{404D25E7-153E-469F-9FC2-A45019C6FAB1}"/>
    <cellStyle name="Normal 9 3 2 2 2 2 4 2 2 2" xfId="37193" xr:uid="{3C073CEC-F222-45B5-86F3-BF4E3B2788C0}"/>
    <cellStyle name="Normal 9 3 2 2 2 2 4 2 2 2 2" xfId="45405" xr:uid="{436BCC43-7FD7-4960-9484-5BCDF2FFDE5E}"/>
    <cellStyle name="Normal 9 3 2 2 2 2 4 2 2 2 3" xfId="41300" xr:uid="{9B48428C-8463-45B9-8CD4-7E5967B6A1CB}"/>
    <cellStyle name="Normal 9 3 2 2 2 2 4 2 2 3" xfId="38219" xr:uid="{508B7A84-657F-4354-9BF7-41F5615498D4}"/>
    <cellStyle name="Normal 9 3 2 2 2 2 4 2 2 3 2" xfId="46431" xr:uid="{ADA1FCD6-4132-47F0-B035-A7685E293820}"/>
    <cellStyle name="Normal 9 3 2 2 2 2 4 2 2 3 3" xfId="42326" xr:uid="{CF57D083-F504-494F-827B-14995739D00C}"/>
    <cellStyle name="Normal 9 3 2 2 2 2 4 2 2 4" xfId="36166" xr:uid="{04E153B1-D3A5-4468-8660-4431F04755D2}"/>
    <cellStyle name="Normal 9 3 2 2 2 2 4 2 2 4 2" xfId="44378" xr:uid="{E9158271-6ACF-4B24-BEF0-05273424BCA9}"/>
    <cellStyle name="Normal 9 3 2 2 2 2 4 2 2 4 3" xfId="40273" xr:uid="{DB34B662-C174-4725-8EDA-6410BD3EE872}"/>
    <cellStyle name="Normal 9 3 2 2 2 2 4 2 2 5" xfId="43352" xr:uid="{4F05E49E-52A6-40B4-A50B-2AACB498ED5A}"/>
    <cellStyle name="Normal 9 3 2 2 2 2 4 2 2 6" xfId="39247" xr:uid="{986B9544-3B1E-402C-8882-B9AF6C63A691}"/>
    <cellStyle name="Normal 9 3 2 2 2 2 4 2 3" xfId="36712" xr:uid="{216F2DB1-F810-451D-BB4F-E1FCF46325D5}"/>
    <cellStyle name="Normal 9 3 2 2 2 2 4 2 3 2" xfId="44924" xr:uid="{9A199000-66D1-449F-81E0-0EA215D7BA1A}"/>
    <cellStyle name="Normal 9 3 2 2 2 2 4 2 3 3" xfId="40819" xr:uid="{134D490F-DA8D-4645-8C19-883AC8AD9602}"/>
    <cellStyle name="Normal 9 3 2 2 2 2 4 2 4" xfId="37738" xr:uid="{D19F6E2A-3B82-4CBB-ABEE-2E41F7BCC473}"/>
    <cellStyle name="Normal 9 3 2 2 2 2 4 2 4 2" xfId="45950" xr:uid="{B1949229-5FE8-486C-B13C-9F324514C710}"/>
    <cellStyle name="Normal 9 3 2 2 2 2 4 2 4 3" xfId="41845" xr:uid="{0B16E102-DBE3-487F-B96E-E087BA394D80}"/>
    <cellStyle name="Normal 9 3 2 2 2 2 4 2 5" xfId="35685" xr:uid="{C81637A6-6734-46EE-95E0-A478CB189389}"/>
    <cellStyle name="Normal 9 3 2 2 2 2 4 2 5 2" xfId="43897" xr:uid="{4C845AE9-096A-4466-99D7-4ED951296157}"/>
    <cellStyle name="Normal 9 3 2 2 2 2 4 2 5 3" xfId="39792" xr:uid="{2C7ADBC2-EA21-42BC-B3FE-0E7115BA688F}"/>
    <cellStyle name="Normal 9 3 2 2 2 2 4 2 6" xfId="42871" xr:uid="{D0F176C7-2A64-4B23-9DE2-50C785BB7613}"/>
    <cellStyle name="Normal 9 3 2 2 2 2 4 2 7" xfId="38766" xr:uid="{116A5E4C-47A3-43EC-9989-97BB65E690BD}"/>
    <cellStyle name="Normal 9 3 2 2 2 2 4 3" xfId="34897" xr:uid="{59795DB6-65C4-4427-9BE7-A8A6BD7729FF}"/>
    <cellStyle name="Normal 9 3 2 2 2 2 4 3 2" xfId="36951" xr:uid="{3A187834-A5E5-4120-9D37-ACFD23D85E4D}"/>
    <cellStyle name="Normal 9 3 2 2 2 2 4 3 2 2" xfId="45163" xr:uid="{C03EC21C-84C2-473B-B9EF-44E3F7E16FEC}"/>
    <cellStyle name="Normal 9 3 2 2 2 2 4 3 2 3" xfId="41058" xr:uid="{0D7455F4-A157-4D18-ADBF-77AC5C29DD83}"/>
    <cellStyle name="Normal 9 3 2 2 2 2 4 3 3" xfId="37977" xr:uid="{774A4ACA-B36A-4C61-A910-E14834B93ACD}"/>
    <cellStyle name="Normal 9 3 2 2 2 2 4 3 3 2" xfId="46189" xr:uid="{C14D677C-DB05-496A-89C9-B25C9EBBA261}"/>
    <cellStyle name="Normal 9 3 2 2 2 2 4 3 3 3" xfId="42084" xr:uid="{08C40D71-0B7B-49B7-A272-1A1C52E61BCB}"/>
    <cellStyle name="Normal 9 3 2 2 2 2 4 3 4" xfId="35924" xr:uid="{77892F31-7342-43B6-AA15-18645C524D42}"/>
    <cellStyle name="Normal 9 3 2 2 2 2 4 3 4 2" xfId="44136" xr:uid="{4FBD9EF0-F2E9-49DE-A996-2544A3F4FC43}"/>
    <cellStyle name="Normal 9 3 2 2 2 2 4 3 4 3" xfId="40031" xr:uid="{01EC1C06-866E-4C52-8BFC-8DD8A1581CF3}"/>
    <cellStyle name="Normal 9 3 2 2 2 2 4 3 5" xfId="43110" xr:uid="{3E50EB35-FE95-4690-9CE5-2D15F26A54FB}"/>
    <cellStyle name="Normal 9 3 2 2 2 2 4 3 6" xfId="39005" xr:uid="{301352EA-AE8B-4A38-AA37-A3FA37B6ED17}"/>
    <cellStyle name="Normal 9 3 2 2 2 2 4 4" xfId="36470" xr:uid="{BC5988C0-D06D-4FDC-AFA6-F57D4154FF04}"/>
    <cellStyle name="Normal 9 3 2 2 2 2 4 4 2" xfId="44682" xr:uid="{CB9C1FB9-4047-4B40-989B-802FAA8DA726}"/>
    <cellStyle name="Normal 9 3 2 2 2 2 4 4 3" xfId="40577" xr:uid="{7476EF6D-E28A-41DC-B6BA-F9D0D097C7CE}"/>
    <cellStyle name="Normal 9 3 2 2 2 2 4 5" xfId="37496" xr:uid="{3321D23F-626F-4435-A262-F56A83EF0053}"/>
    <cellStyle name="Normal 9 3 2 2 2 2 4 5 2" xfId="45708" xr:uid="{31CDF71B-A8D6-405B-A15A-79E93A61270F}"/>
    <cellStyle name="Normal 9 3 2 2 2 2 4 5 3" xfId="41603" xr:uid="{58BBBD23-37CE-4E0F-8D22-64D7CF55ABC5}"/>
    <cellStyle name="Normal 9 3 2 2 2 2 4 6" xfId="35443" xr:uid="{DDF2568C-D906-4F90-91D3-287DE2AE371C}"/>
    <cellStyle name="Normal 9 3 2 2 2 2 4 6 2" xfId="43655" xr:uid="{CA38DD31-6580-4018-BF66-5723596D2237}"/>
    <cellStyle name="Normal 9 3 2 2 2 2 4 6 3" xfId="39550" xr:uid="{AB2F39D7-2207-4183-99A4-5FEF4D040E86}"/>
    <cellStyle name="Normal 9 3 2 2 2 2 4 7" xfId="42629" xr:uid="{EE45B1B6-7D39-4566-B92D-0B4F50F29A26}"/>
    <cellStyle name="Normal 9 3 2 2 2 2 4 8" xfId="38524" xr:uid="{29B91930-2C4A-46EB-8D10-BA28F73ACBF8}"/>
    <cellStyle name="Normal 9 3 2 2 2 2 5" xfId="34271" xr:uid="{50B2BF95-0CC0-4023-B6D0-63B3D16302DF}"/>
    <cellStyle name="Normal 9 3 2 2 2 2 5 2" xfId="34517" xr:uid="{C6B004BD-5241-4336-98FE-C7EF858C0FEF}"/>
    <cellStyle name="Normal 9 3 2 2 2 2 5 2 2" xfId="35000" xr:uid="{23A8C2C0-1EDC-462D-B52A-1CECE1FF5C43}"/>
    <cellStyle name="Normal 9 3 2 2 2 2 5 2 2 2" xfId="37054" xr:uid="{8714A018-FCD7-4E69-A4DC-F1691B54BBD1}"/>
    <cellStyle name="Normal 9 3 2 2 2 2 5 2 2 2 2" xfId="45266" xr:uid="{82C31A17-A3E4-4EFC-8D60-F4108AF59615}"/>
    <cellStyle name="Normal 9 3 2 2 2 2 5 2 2 2 3" xfId="41161" xr:uid="{98FD83A5-D1ED-4248-80A6-2CC333D4ADC2}"/>
    <cellStyle name="Normal 9 3 2 2 2 2 5 2 2 3" xfId="38080" xr:uid="{98467B88-7F54-4A91-A174-E81053828812}"/>
    <cellStyle name="Normal 9 3 2 2 2 2 5 2 2 3 2" xfId="46292" xr:uid="{C001DCCD-DE92-438B-8533-4C77532F4EE7}"/>
    <cellStyle name="Normal 9 3 2 2 2 2 5 2 2 3 3" xfId="42187" xr:uid="{D011FAC1-AF4D-4289-B510-5900859FBBE4}"/>
    <cellStyle name="Normal 9 3 2 2 2 2 5 2 2 4" xfId="36027" xr:uid="{D61A631D-E11A-4ACD-80D8-AE47445831DC}"/>
    <cellStyle name="Normal 9 3 2 2 2 2 5 2 2 4 2" xfId="44239" xr:uid="{3F23BCD8-6DBC-412D-8577-B4263F7D1228}"/>
    <cellStyle name="Normal 9 3 2 2 2 2 5 2 2 4 3" xfId="40134" xr:uid="{347F2005-EAC2-4536-9E90-4EAB784FFB82}"/>
    <cellStyle name="Normal 9 3 2 2 2 2 5 2 2 5" xfId="43213" xr:uid="{1B83AE82-B63C-4D46-BB12-B665F8F7D844}"/>
    <cellStyle name="Normal 9 3 2 2 2 2 5 2 2 6" xfId="39108" xr:uid="{9836F14B-8491-4046-9EC7-790058F375BB}"/>
    <cellStyle name="Normal 9 3 2 2 2 2 5 2 3" xfId="36573" xr:uid="{8F1BD801-8FB4-4C85-B178-9AA3C656E638}"/>
    <cellStyle name="Normal 9 3 2 2 2 2 5 2 3 2" xfId="44785" xr:uid="{03570B0D-DBF4-44CA-A0FB-1ABECF2AB2FC}"/>
    <cellStyle name="Normal 9 3 2 2 2 2 5 2 3 3" xfId="40680" xr:uid="{963FB768-DBE3-43E5-8587-56D69F79BB73}"/>
    <cellStyle name="Normal 9 3 2 2 2 2 5 2 4" xfId="37599" xr:uid="{81419E00-91C5-44BC-BB3B-7BDF60C53BEE}"/>
    <cellStyle name="Normal 9 3 2 2 2 2 5 2 4 2" xfId="45811" xr:uid="{D04C9FFB-A211-4C97-BE7B-C1E02FA5B3F2}"/>
    <cellStyle name="Normal 9 3 2 2 2 2 5 2 4 3" xfId="41706" xr:uid="{3DF86091-DC96-41A8-9279-0AAD8E288637}"/>
    <cellStyle name="Normal 9 3 2 2 2 2 5 2 5" xfId="35546" xr:uid="{F803F58C-2CE6-4549-8734-06DBD94F226E}"/>
    <cellStyle name="Normal 9 3 2 2 2 2 5 2 5 2" xfId="43758" xr:uid="{2F509436-FB37-433B-A9CF-34B85AACE38D}"/>
    <cellStyle name="Normal 9 3 2 2 2 2 5 2 5 3" xfId="39653" xr:uid="{259697B4-BA1C-4DF4-B559-85538E0C6392}"/>
    <cellStyle name="Normal 9 3 2 2 2 2 5 2 6" xfId="42732" xr:uid="{8617EA88-DB85-4FEC-8A86-91950F5CA940}"/>
    <cellStyle name="Normal 9 3 2 2 2 2 5 2 7" xfId="38627" xr:uid="{9159DBDF-4A7F-4A15-B118-3D78669D6352}"/>
    <cellStyle name="Normal 9 3 2 2 2 2 5 3" xfId="34757" xr:uid="{1D678871-808B-4C5B-B267-48E17C7EE52F}"/>
    <cellStyle name="Normal 9 3 2 2 2 2 5 3 2" xfId="36811" xr:uid="{7B5A42EA-6F4D-4C07-BEA0-C83BD1234608}"/>
    <cellStyle name="Normal 9 3 2 2 2 2 5 3 2 2" xfId="45023" xr:uid="{3453FCD8-8CA6-4E2A-A015-C07B4C1BF98B}"/>
    <cellStyle name="Normal 9 3 2 2 2 2 5 3 2 3" xfId="40918" xr:uid="{61B9241D-AFAD-4430-9881-B2F0E7039F0C}"/>
    <cellStyle name="Normal 9 3 2 2 2 2 5 3 3" xfId="37837" xr:uid="{7AFA3B17-677D-4ECF-8A87-BD76B903EAFE}"/>
    <cellStyle name="Normal 9 3 2 2 2 2 5 3 3 2" xfId="46049" xr:uid="{29DC3217-366C-4CA5-9FCC-518B6BE0FF7E}"/>
    <cellStyle name="Normal 9 3 2 2 2 2 5 3 3 3" xfId="41944" xr:uid="{9388B7BB-BB6D-4E7A-9F61-27C281C2229B}"/>
    <cellStyle name="Normal 9 3 2 2 2 2 5 3 4" xfId="35784" xr:uid="{DF22F86D-2A61-4670-AFD0-962F460C54DC}"/>
    <cellStyle name="Normal 9 3 2 2 2 2 5 3 4 2" xfId="43996" xr:uid="{8DE801D1-54FF-4EC4-B844-8F1F7BFC8339}"/>
    <cellStyle name="Normal 9 3 2 2 2 2 5 3 4 3" xfId="39891" xr:uid="{49618E63-8D40-48E2-8C2A-160721FEF040}"/>
    <cellStyle name="Normal 9 3 2 2 2 2 5 3 5" xfId="42970" xr:uid="{9355588F-B03F-48BE-9388-9123E7C8D83F}"/>
    <cellStyle name="Normal 9 3 2 2 2 2 5 3 6" xfId="38865" xr:uid="{045B5E6E-4A50-479C-A080-29C71DA33697}"/>
    <cellStyle name="Normal 9 3 2 2 2 2 5 4" xfId="36330" xr:uid="{BB209153-E7AF-4C76-8871-7AFA0602E8AE}"/>
    <cellStyle name="Normal 9 3 2 2 2 2 5 4 2" xfId="44542" xr:uid="{9E46862F-86DB-46FE-A0DA-21A3A83225BB}"/>
    <cellStyle name="Normal 9 3 2 2 2 2 5 4 3" xfId="40437" xr:uid="{9DBEE4ED-AF37-4C03-B8BB-80FDBCB34DAA}"/>
    <cellStyle name="Normal 9 3 2 2 2 2 5 5" xfId="37356" xr:uid="{B80660B3-A5EA-484D-ABC1-C91A75422F46}"/>
    <cellStyle name="Normal 9 3 2 2 2 2 5 5 2" xfId="45568" xr:uid="{6F87D908-3FB9-4CC5-82E1-293B3A5FC3D1}"/>
    <cellStyle name="Normal 9 3 2 2 2 2 5 5 3" xfId="41463" xr:uid="{BB77651F-FE9D-4FC7-801C-0B6DAAEC91E0}"/>
    <cellStyle name="Normal 9 3 2 2 2 2 5 6" xfId="35303" xr:uid="{6CAC4154-5373-408F-B305-40290A820961}"/>
    <cellStyle name="Normal 9 3 2 2 2 2 5 6 2" xfId="43515" xr:uid="{0DF68D9C-9610-4CA6-93DA-1A85C83D58E1}"/>
    <cellStyle name="Normal 9 3 2 2 2 2 5 6 3" xfId="39410" xr:uid="{5FD87609-DFCB-4F15-81D5-151E88A7B6F7}"/>
    <cellStyle name="Normal 9 3 2 2 2 2 5 7" xfId="42489" xr:uid="{DBF08754-13D5-4C84-85F4-0FAE0C19E9DB}"/>
    <cellStyle name="Normal 9 3 2 2 2 2 5 8" xfId="38384" xr:uid="{45756CDE-9B4D-445F-881F-85252E084AC8}"/>
    <cellStyle name="Normal 9 3 2 2 2 2 6" xfId="34460" xr:uid="{3975C45A-113E-4A96-B230-BE3D238A0ED6}"/>
    <cellStyle name="Normal 9 3 2 2 2 2 6 2" xfId="34943" xr:uid="{528CBDBC-71BA-417F-87C5-745D756C038D}"/>
    <cellStyle name="Normal 9 3 2 2 2 2 6 2 2" xfId="36997" xr:uid="{E106F175-C703-43B5-9C43-5808A847E605}"/>
    <cellStyle name="Normal 9 3 2 2 2 2 6 2 2 2" xfId="45209" xr:uid="{42DB5CF8-F4F9-4EC3-8B0A-C3C2449D39B3}"/>
    <cellStyle name="Normal 9 3 2 2 2 2 6 2 2 3" xfId="41104" xr:uid="{645E30D9-0B0F-4143-BBFE-D48F1BC893F6}"/>
    <cellStyle name="Normal 9 3 2 2 2 2 6 2 3" xfId="38023" xr:uid="{51AB3B9D-2C34-4CFA-AB5A-6973529D0906}"/>
    <cellStyle name="Normal 9 3 2 2 2 2 6 2 3 2" xfId="46235" xr:uid="{E6E36C73-741D-4DC8-94F9-6A2307EEEA65}"/>
    <cellStyle name="Normal 9 3 2 2 2 2 6 2 3 3" xfId="42130" xr:uid="{05C1BBFB-B24D-46C8-BDAA-685776DC81FD}"/>
    <cellStyle name="Normal 9 3 2 2 2 2 6 2 4" xfId="35970" xr:uid="{B1D9C8B6-E3FD-4ADC-8077-EDD64FA72B0B}"/>
    <cellStyle name="Normal 9 3 2 2 2 2 6 2 4 2" xfId="44182" xr:uid="{11094522-61B4-4D4E-A32B-CE8AFB1E9E5F}"/>
    <cellStyle name="Normal 9 3 2 2 2 2 6 2 4 3" xfId="40077" xr:uid="{27673CC8-87B5-48D1-95F8-DB14F469550C}"/>
    <cellStyle name="Normal 9 3 2 2 2 2 6 2 5" xfId="43156" xr:uid="{A1EA43E0-F659-4699-A1F0-B2C4819D2CF4}"/>
    <cellStyle name="Normal 9 3 2 2 2 2 6 2 6" xfId="39051" xr:uid="{FA964918-5ED7-4B4B-A5B0-632DC5D7F83E}"/>
    <cellStyle name="Normal 9 3 2 2 2 2 6 3" xfId="36516" xr:uid="{0FB4A352-8F15-4C6A-B1DB-8B80DB4E5DA6}"/>
    <cellStyle name="Normal 9 3 2 2 2 2 6 3 2" xfId="44728" xr:uid="{4302310B-FD4A-4AE0-9F05-36F901811987}"/>
    <cellStyle name="Normal 9 3 2 2 2 2 6 3 3" xfId="40623" xr:uid="{4F5F7234-1F28-4E18-B3BA-E8C7AAA3A529}"/>
    <cellStyle name="Normal 9 3 2 2 2 2 6 4" xfId="37542" xr:uid="{4066694F-46B6-4A5D-8711-9007C0B30D61}"/>
    <cellStyle name="Normal 9 3 2 2 2 2 6 4 2" xfId="45754" xr:uid="{371E40E1-977D-4ABF-8860-4FA007FB6D8A}"/>
    <cellStyle name="Normal 9 3 2 2 2 2 6 4 3" xfId="41649" xr:uid="{EFDA63D2-07F6-49E9-93A8-D6670675BEE9}"/>
    <cellStyle name="Normal 9 3 2 2 2 2 6 5" xfId="35489" xr:uid="{A0411723-1619-45C2-858F-F59592254F61}"/>
    <cellStyle name="Normal 9 3 2 2 2 2 6 5 2" xfId="43701" xr:uid="{30C34503-07B2-452E-9802-5B5DD55C3BAB}"/>
    <cellStyle name="Normal 9 3 2 2 2 2 6 5 3" xfId="39596" xr:uid="{06367554-4FFD-459F-887D-474875488A7A}"/>
    <cellStyle name="Normal 9 3 2 2 2 2 6 6" xfId="42675" xr:uid="{B3AFDCD1-7FD6-4D5C-88E1-F18A34694498}"/>
    <cellStyle name="Normal 9 3 2 2 2 2 6 7" xfId="38570" xr:uid="{5663F0C5-7F2B-405F-891E-2B2F9A2BDA2B}"/>
    <cellStyle name="Normal 9 3 2 2 2 2 7" xfId="34213" xr:uid="{6183EF3D-3832-48FF-929D-DEADE0B35B1C}"/>
    <cellStyle name="Normal 9 3 2 2 2 2 7 2" xfId="36272" xr:uid="{15957096-B121-4BBC-9F97-CD45E4AD1970}"/>
    <cellStyle name="Normal 9 3 2 2 2 2 7 2 2" xfId="44484" xr:uid="{C0935386-3D4A-4923-943E-56D9BD8A2D1E}"/>
    <cellStyle name="Normal 9 3 2 2 2 2 7 2 3" xfId="40379" xr:uid="{59666249-C029-4CB6-9805-9825AED0B6FC}"/>
    <cellStyle name="Normal 9 3 2 2 2 2 7 3" xfId="37298" xr:uid="{9E10C122-DA81-4FC3-AFD7-7C7B9BA27478}"/>
    <cellStyle name="Normal 9 3 2 2 2 2 7 3 2" xfId="45510" xr:uid="{D0E64BCE-DE29-4AFA-9C34-42083F51DCC9}"/>
    <cellStyle name="Normal 9 3 2 2 2 2 7 3 3" xfId="41405" xr:uid="{9B316027-E489-4402-88F0-E1AC47AC8FCC}"/>
    <cellStyle name="Normal 9 3 2 2 2 2 7 4" xfId="35245" xr:uid="{6D6CCB84-35D7-4ABD-84C6-55AE9DA7A751}"/>
    <cellStyle name="Normal 9 3 2 2 2 2 7 4 2" xfId="43457" xr:uid="{4303C693-9A92-4816-997D-DAA65A4C85CA}"/>
    <cellStyle name="Normal 9 3 2 2 2 2 7 4 3" xfId="39352" xr:uid="{B2EE5B60-5D56-40DE-8542-CD5ED6AB60C5}"/>
    <cellStyle name="Normal 9 3 2 2 2 2 7 5" xfId="42431" xr:uid="{40737B6A-FE10-4D5F-A3C8-9374A79EEF7E}"/>
    <cellStyle name="Normal 9 3 2 2 2 2 7 6" xfId="38326" xr:uid="{78CEFD7B-CEE8-4278-BE1C-F003C0FB5DAE}"/>
    <cellStyle name="Normal 9 3 2 2 2 2 8" xfId="34699" xr:uid="{6D197916-FE57-42C7-AAD7-820248EE93FA}"/>
    <cellStyle name="Normal 9 3 2 2 2 2 8 2" xfId="36753" xr:uid="{A37399DB-7C3E-4BB6-9F5B-9E2CC7625B46}"/>
    <cellStyle name="Normal 9 3 2 2 2 2 8 2 2" xfId="44965" xr:uid="{606A7E73-42B6-4A69-80ED-B1CABB11CD69}"/>
    <cellStyle name="Normal 9 3 2 2 2 2 8 2 3" xfId="40860" xr:uid="{DF167C8E-E0C1-4788-914B-8ECEC752C768}"/>
    <cellStyle name="Normal 9 3 2 2 2 2 8 3" xfId="37779" xr:uid="{CD322299-FA53-4656-B0C9-B49E1D76C918}"/>
    <cellStyle name="Normal 9 3 2 2 2 2 8 3 2" xfId="45991" xr:uid="{DF353D9C-E099-49AC-8BA3-E8EB5881D8CB}"/>
    <cellStyle name="Normal 9 3 2 2 2 2 8 3 3" xfId="41886" xr:uid="{779AD127-1DF5-437F-B7D1-62CC7D01907F}"/>
    <cellStyle name="Normal 9 3 2 2 2 2 8 4" xfId="35726" xr:uid="{04F65DBF-BF76-4CF6-940F-575820AB69D3}"/>
    <cellStyle name="Normal 9 3 2 2 2 2 8 4 2" xfId="43938" xr:uid="{7030B61B-6198-4880-8C75-1F76B272806E}"/>
    <cellStyle name="Normal 9 3 2 2 2 2 8 4 3" xfId="39833" xr:uid="{3E468F67-B0F4-48A8-99C2-321A7DFA601F}"/>
    <cellStyle name="Normal 9 3 2 2 2 2 8 5" xfId="42912" xr:uid="{3BA2EC51-6496-4624-A7F8-7CAD43B9ED86}"/>
    <cellStyle name="Normal 9 3 2 2 2 2 8 6" xfId="38807" xr:uid="{A1EC9311-FF85-44CB-8921-17AE68476619}"/>
    <cellStyle name="Normal 9 3 2 2 2 2 9" xfId="36215" xr:uid="{4B9BFB10-8E84-435A-B315-846C8DBDC071}"/>
    <cellStyle name="Normal 9 3 2 2 2 2 9 2" xfId="44427" xr:uid="{121E795A-7792-4792-AE96-A483E7799E35}"/>
    <cellStyle name="Normal 9 3 2 2 2 2 9 3" xfId="40322" xr:uid="{FB633F94-D8FA-461E-9FD3-D6B44F08ED78}"/>
    <cellStyle name="Normal 9 3 2 2 2 3" xfId="34175" xr:uid="{F97CA642-D303-4E6B-ABF9-1923B0093D1C}"/>
    <cellStyle name="Normal 9 3 2 2 2 3 10" xfId="38289" xr:uid="{294A5D0D-5555-49FC-AAC1-2154A99DFE7D}"/>
    <cellStyle name="Normal 9 3 2 2 2 3 2" xfId="34291" xr:uid="{715B9DDF-4A30-4CFE-9D92-DBF3DE340BE0}"/>
    <cellStyle name="Normal 9 3 2 2 2 3 2 2" xfId="34536" xr:uid="{9F2679CC-5FA8-4E55-843A-43029A315638}"/>
    <cellStyle name="Normal 9 3 2 2 2 3 2 2 2" xfId="35019" xr:uid="{E213408C-E926-492A-8ED7-3342115E17A2}"/>
    <cellStyle name="Normal 9 3 2 2 2 3 2 2 2 2" xfId="37073" xr:uid="{4B40EEEC-988B-4CFE-9065-C22F1327B2F5}"/>
    <cellStyle name="Normal 9 3 2 2 2 3 2 2 2 2 2" xfId="45285" xr:uid="{A0AC7C48-498F-4ED6-AED7-4C016E8552FF}"/>
    <cellStyle name="Normal 9 3 2 2 2 3 2 2 2 2 3" xfId="41180" xr:uid="{52B1103A-6582-436F-99EE-BA18FD29E050}"/>
    <cellStyle name="Normal 9 3 2 2 2 3 2 2 2 3" xfId="38099" xr:uid="{6ADD16E8-1623-40F2-A41C-2914807635C9}"/>
    <cellStyle name="Normal 9 3 2 2 2 3 2 2 2 3 2" xfId="46311" xr:uid="{109E0271-EC12-418D-9B5D-3F85640BBEFA}"/>
    <cellStyle name="Normal 9 3 2 2 2 3 2 2 2 3 3" xfId="42206" xr:uid="{5FFBCF6E-6759-4F87-98BE-5D0BC7577ED4}"/>
    <cellStyle name="Normal 9 3 2 2 2 3 2 2 2 4" xfId="36046" xr:uid="{16FD1A2B-1331-4FAA-96D2-F14B18F93D4A}"/>
    <cellStyle name="Normal 9 3 2 2 2 3 2 2 2 4 2" xfId="44258" xr:uid="{14ED4238-58A6-4CE0-A49F-19412B0A86CA}"/>
    <cellStyle name="Normal 9 3 2 2 2 3 2 2 2 4 3" xfId="40153" xr:uid="{8DB66DC2-FC85-446D-A228-AA48CF80C3BD}"/>
    <cellStyle name="Normal 9 3 2 2 2 3 2 2 2 5" xfId="43232" xr:uid="{137F07F6-7D2F-4686-9849-1710E3A62438}"/>
    <cellStyle name="Normal 9 3 2 2 2 3 2 2 2 6" xfId="39127" xr:uid="{E337C706-045A-4C65-A6B1-28282AF47D12}"/>
    <cellStyle name="Normal 9 3 2 2 2 3 2 2 3" xfId="36592" xr:uid="{9F905257-5A33-40AA-BC77-3725D9DF086A}"/>
    <cellStyle name="Normal 9 3 2 2 2 3 2 2 3 2" xfId="44804" xr:uid="{EFF913BD-DA37-4741-B81D-A9546EE72CCE}"/>
    <cellStyle name="Normal 9 3 2 2 2 3 2 2 3 3" xfId="40699" xr:uid="{D87EC202-AF11-48B6-B1FE-3AA8824E9F0B}"/>
    <cellStyle name="Normal 9 3 2 2 2 3 2 2 4" xfId="37618" xr:uid="{D8C166F3-0720-436E-BB68-147D79F24715}"/>
    <cellStyle name="Normal 9 3 2 2 2 3 2 2 4 2" xfId="45830" xr:uid="{35E62246-365A-4DAE-901A-E600D4939894}"/>
    <cellStyle name="Normal 9 3 2 2 2 3 2 2 4 3" xfId="41725" xr:uid="{B202EB1C-FC0A-4F4A-BDA0-936442D8A215}"/>
    <cellStyle name="Normal 9 3 2 2 2 3 2 2 5" xfId="35565" xr:uid="{493332AD-C619-4DD6-9A08-6F65480E098E}"/>
    <cellStyle name="Normal 9 3 2 2 2 3 2 2 5 2" xfId="43777" xr:uid="{FBB5C409-58D8-4FD7-A3A4-D9F5DCEC4130}"/>
    <cellStyle name="Normal 9 3 2 2 2 3 2 2 5 3" xfId="39672" xr:uid="{B8B733BD-27C1-4269-8FD6-F78ABA337B14}"/>
    <cellStyle name="Normal 9 3 2 2 2 3 2 2 6" xfId="42751" xr:uid="{9695ADFB-D0E3-4703-9C30-E105E49D9571}"/>
    <cellStyle name="Normal 9 3 2 2 2 3 2 2 7" xfId="38646" xr:uid="{7D9AD587-C71A-4379-86CF-82EA6EC5FEDF}"/>
    <cellStyle name="Normal 9 3 2 2 2 3 2 3" xfId="34777" xr:uid="{E8DF08A9-77EC-48C3-A97C-C2A5C48D903C}"/>
    <cellStyle name="Normal 9 3 2 2 2 3 2 3 2" xfId="36831" xr:uid="{4EDD0095-F991-4D79-B25E-4EF441784676}"/>
    <cellStyle name="Normal 9 3 2 2 2 3 2 3 2 2" xfId="45043" xr:uid="{66300455-C010-4F31-B1E6-974102A0ED56}"/>
    <cellStyle name="Normal 9 3 2 2 2 3 2 3 2 3" xfId="40938" xr:uid="{2F65381A-7A7C-4EF8-B0EF-B6FA147E8548}"/>
    <cellStyle name="Normal 9 3 2 2 2 3 2 3 3" xfId="37857" xr:uid="{14824D04-E9CE-4CFE-A1E0-29F35E49E339}"/>
    <cellStyle name="Normal 9 3 2 2 2 3 2 3 3 2" xfId="46069" xr:uid="{65EE5CBE-8709-46B0-BD54-430D6D4BFEEA}"/>
    <cellStyle name="Normal 9 3 2 2 2 3 2 3 3 3" xfId="41964" xr:uid="{51B4ADF4-2A69-4254-9E01-B0598ED9602C}"/>
    <cellStyle name="Normal 9 3 2 2 2 3 2 3 4" xfId="35804" xr:uid="{D2D22C07-F584-4EA4-B84A-A3BE3C45148F}"/>
    <cellStyle name="Normal 9 3 2 2 2 3 2 3 4 2" xfId="44016" xr:uid="{71716702-07CE-438F-9691-5100B3889B7C}"/>
    <cellStyle name="Normal 9 3 2 2 2 3 2 3 4 3" xfId="39911" xr:uid="{F01BBD97-33E6-4EAD-9CE7-6D8B50A5CF90}"/>
    <cellStyle name="Normal 9 3 2 2 2 3 2 3 5" xfId="42990" xr:uid="{441042F2-D7FE-4A37-A8CF-A8ED5196A67E}"/>
    <cellStyle name="Normal 9 3 2 2 2 3 2 3 6" xfId="38885" xr:uid="{50D2CC47-E628-4845-971A-C46D6ED4B3DC}"/>
    <cellStyle name="Normal 9 3 2 2 2 3 2 4" xfId="36350" xr:uid="{142437D6-D515-4D13-94ED-1F4D5BF78B39}"/>
    <cellStyle name="Normal 9 3 2 2 2 3 2 4 2" xfId="44562" xr:uid="{0312A0AA-CFA1-4A51-A4B3-BA6D4E44195B}"/>
    <cellStyle name="Normal 9 3 2 2 2 3 2 4 3" xfId="40457" xr:uid="{0ACF9D53-59CE-4DDD-88CC-D9270F82C3E6}"/>
    <cellStyle name="Normal 9 3 2 2 2 3 2 5" xfId="37376" xr:uid="{DD5DE247-10B8-45D3-88A4-4E64735A67C1}"/>
    <cellStyle name="Normal 9 3 2 2 2 3 2 5 2" xfId="45588" xr:uid="{2EAB7ED0-36BD-4451-AF84-975CB4E8D48D}"/>
    <cellStyle name="Normal 9 3 2 2 2 3 2 5 3" xfId="41483" xr:uid="{C7FD0DD8-4383-4881-A0FF-2076497D2FDF}"/>
    <cellStyle name="Normal 9 3 2 2 2 3 2 6" xfId="35323" xr:uid="{986B812F-F31F-4D16-A1F5-85D528280263}"/>
    <cellStyle name="Normal 9 3 2 2 2 3 2 6 2" xfId="43535" xr:uid="{5C168E69-E225-4C03-B37F-A2AE60334B9D}"/>
    <cellStyle name="Normal 9 3 2 2 2 3 2 6 3" xfId="39430" xr:uid="{C29E3447-E38F-43C1-A3CF-1130DA72EDD9}"/>
    <cellStyle name="Normal 9 3 2 2 2 3 2 7" xfId="42509" xr:uid="{9A0BE6FD-055B-43D3-B6B4-BE5C4F32529C}"/>
    <cellStyle name="Normal 9 3 2 2 2 3 2 8" xfId="38404" xr:uid="{3A8CD2A7-623B-41BC-81C2-F33FECBAC248}"/>
    <cellStyle name="Normal 9 3 2 2 2 3 3" xfId="34479" xr:uid="{B3378359-9F80-4203-8698-12D78FFB4B35}"/>
    <cellStyle name="Normal 9 3 2 2 2 3 3 2" xfId="34962" xr:uid="{47EC9216-5745-4CED-9C76-A4AC7B337F26}"/>
    <cellStyle name="Normal 9 3 2 2 2 3 3 2 2" xfId="37016" xr:uid="{197C20B3-7410-48DB-B60E-A1C6B99071F8}"/>
    <cellStyle name="Normal 9 3 2 2 2 3 3 2 2 2" xfId="45228" xr:uid="{3C3DF989-1CC5-4DF1-8770-1E4F6FAFDE6C}"/>
    <cellStyle name="Normal 9 3 2 2 2 3 3 2 2 3" xfId="41123" xr:uid="{C6D4B36F-EA37-44E5-A610-790E46777C7B}"/>
    <cellStyle name="Normal 9 3 2 2 2 3 3 2 3" xfId="38042" xr:uid="{5D868170-5C8D-4F11-A855-64291FF2D954}"/>
    <cellStyle name="Normal 9 3 2 2 2 3 3 2 3 2" xfId="46254" xr:uid="{F6806A76-583F-4108-8D8C-277D52F16806}"/>
    <cellStyle name="Normal 9 3 2 2 2 3 3 2 3 3" xfId="42149" xr:uid="{7A5489C6-EC54-4853-8451-EAC1B5B9D096}"/>
    <cellStyle name="Normal 9 3 2 2 2 3 3 2 4" xfId="35989" xr:uid="{629BAA75-F6F2-4824-AE86-E148E74CEB48}"/>
    <cellStyle name="Normal 9 3 2 2 2 3 3 2 4 2" xfId="44201" xr:uid="{E7D969A4-40D0-44E1-9E71-CF4326328CD3}"/>
    <cellStyle name="Normal 9 3 2 2 2 3 3 2 4 3" xfId="40096" xr:uid="{931671D2-A2D7-4DD0-80E3-5502F68DF925}"/>
    <cellStyle name="Normal 9 3 2 2 2 3 3 2 5" xfId="43175" xr:uid="{C34EE5FB-58E6-47CD-B2E2-D8F6B83F5959}"/>
    <cellStyle name="Normal 9 3 2 2 2 3 3 2 6" xfId="39070" xr:uid="{26C6CB7B-F364-4730-89A6-C345FE971E3E}"/>
    <cellStyle name="Normal 9 3 2 2 2 3 3 3" xfId="36535" xr:uid="{6B498B76-1C89-47D5-8775-E30DF586F478}"/>
    <cellStyle name="Normal 9 3 2 2 2 3 3 3 2" xfId="44747" xr:uid="{744B9785-2AFB-4BAE-B08F-5D90DC06C5D7}"/>
    <cellStyle name="Normal 9 3 2 2 2 3 3 3 3" xfId="40642" xr:uid="{905C8D68-6067-46BD-93FC-AF779B94C1FE}"/>
    <cellStyle name="Normal 9 3 2 2 2 3 3 4" xfId="37561" xr:uid="{BF0BB2C4-3AFD-4B1C-9CEA-D15685FFF914}"/>
    <cellStyle name="Normal 9 3 2 2 2 3 3 4 2" xfId="45773" xr:uid="{67B5336D-42F3-4B79-8FC4-E07C8A64BA6B}"/>
    <cellStyle name="Normal 9 3 2 2 2 3 3 4 3" xfId="41668" xr:uid="{2A6E88B6-D61C-4C33-8395-85CA17D71CBF}"/>
    <cellStyle name="Normal 9 3 2 2 2 3 3 5" xfId="35508" xr:uid="{1CBC5E68-90E7-48F3-99EB-8CE398CD18E1}"/>
    <cellStyle name="Normal 9 3 2 2 2 3 3 5 2" xfId="43720" xr:uid="{7E990E00-C54D-4A99-80DB-235A789A5830}"/>
    <cellStyle name="Normal 9 3 2 2 2 3 3 5 3" xfId="39615" xr:uid="{4D24F5BF-D727-43B5-9E8D-E431C8957D1D}"/>
    <cellStyle name="Normal 9 3 2 2 2 3 3 6" xfId="42694" xr:uid="{D2F9EC26-D87F-4A1F-9BF4-8C66DE11BB89}"/>
    <cellStyle name="Normal 9 3 2 2 2 3 3 7" xfId="38589" xr:uid="{85318857-982E-431F-A917-862CDAAB9D62}"/>
    <cellStyle name="Normal 9 3 2 2 2 3 4" xfId="34233" xr:uid="{366788E7-C788-4CB6-A647-4FBD1CFAA796}"/>
    <cellStyle name="Normal 9 3 2 2 2 3 4 2" xfId="36292" xr:uid="{E18C8697-4424-42D8-8AC9-A326A4BA64A9}"/>
    <cellStyle name="Normal 9 3 2 2 2 3 4 2 2" xfId="44504" xr:uid="{8952C863-4DCA-4E5F-A29D-2A9B50B07B07}"/>
    <cellStyle name="Normal 9 3 2 2 2 3 4 2 3" xfId="40399" xr:uid="{6BB5F55A-BA78-4E20-AFB2-E56020096E9B}"/>
    <cellStyle name="Normal 9 3 2 2 2 3 4 3" xfId="37318" xr:uid="{EADC2E45-705C-420B-9A9E-F3751D24139E}"/>
    <cellStyle name="Normal 9 3 2 2 2 3 4 3 2" xfId="45530" xr:uid="{3DF9E574-ACB2-43FB-9431-5089FB6AD34A}"/>
    <cellStyle name="Normal 9 3 2 2 2 3 4 3 3" xfId="41425" xr:uid="{D371BF75-C4C4-455C-9CF2-E40FFE541672}"/>
    <cellStyle name="Normal 9 3 2 2 2 3 4 4" xfId="35265" xr:uid="{0F1F71E7-2E93-4C4F-8738-0568AFE55E4C}"/>
    <cellStyle name="Normal 9 3 2 2 2 3 4 4 2" xfId="43477" xr:uid="{2913E218-59C6-42D1-AC38-2FC1C36D4F4C}"/>
    <cellStyle name="Normal 9 3 2 2 2 3 4 4 3" xfId="39372" xr:uid="{B7C626CD-0CB8-43E2-9C08-6B09692AE9BA}"/>
    <cellStyle name="Normal 9 3 2 2 2 3 4 5" xfId="42451" xr:uid="{07464FA5-0689-4F2B-B446-35F4A55BF569}"/>
    <cellStyle name="Normal 9 3 2 2 2 3 4 6" xfId="38346" xr:uid="{BF05567C-1D16-46FA-8EA3-AB3DF5D5338A}"/>
    <cellStyle name="Normal 9 3 2 2 2 3 5" xfId="34719" xr:uid="{117C7F73-6EAF-43AB-AC5C-ABBC0F3ABBA6}"/>
    <cellStyle name="Normal 9 3 2 2 2 3 5 2" xfId="36773" xr:uid="{F1ED144F-71FF-4F17-BA7C-E985D7D1BCBC}"/>
    <cellStyle name="Normal 9 3 2 2 2 3 5 2 2" xfId="44985" xr:uid="{3E02A867-16BE-4555-A94B-6445056D5831}"/>
    <cellStyle name="Normal 9 3 2 2 2 3 5 2 3" xfId="40880" xr:uid="{3372411A-F66C-4BE4-B75C-5304CE7841B3}"/>
    <cellStyle name="Normal 9 3 2 2 2 3 5 3" xfId="37799" xr:uid="{F0480715-7DB1-43C3-A62F-FA688EE97D3C}"/>
    <cellStyle name="Normal 9 3 2 2 2 3 5 3 2" xfId="46011" xr:uid="{CCF5CB0E-24D4-4E7F-837E-FF0154E1BCE2}"/>
    <cellStyle name="Normal 9 3 2 2 2 3 5 3 3" xfId="41906" xr:uid="{9048B789-472D-4B2F-B7B5-AE8714A310E5}"/>
    <cellStyle name="Normal 9 3 2 2 2 3 5 4" xfId="35746" xr:uid="{FF37DBC4-9140-4118-8C70-E60CBF5CF341}"/>
    <cellStyle name="Normal 9 3 2 2 2 3 5 4 2" xfId="43958" xr:uid="{94D359FB-3EC0-4EF3-AD65-3B6FF2C74058}"/>
    <cellStyle name="Normal 9 3 2 2 2 3 5 4 3" xfId="39853" xr:uid="{9B874391-5A75-422A-9D3A-F0C3AF769260}"/>
    <cellStyle name="Normal 9 3 2 2 2 3 5 5" xfId="42932" xr:uid="{B0A05902-B24B-439D-B229-3A51DCC02A92}"/>
    <cellStyle name="Normal 9 3 2 2 2 3 5 6" xfId="38827" xr:uid="{EA1A6C44-D668-4C4C-90D6-3CDA64E7FA45}"/>
    <cellStyle name="Normal 9 3 2 2 2 3 6" xfId="36235" xr:uid="{297C8F79-EFEB-4CB0-A586-1D968B1A65B6}"/>
    <cellStyle name="Normal 9 3 2 2 2 3 6 2" xfId="44447" xr:uid="{B6E6AAB4-DBB0-46F0-B1A4-A71EC379461F}"/>
    <cellStyle name="Normal 9 3 2 2 2 3 6 3" xfId="40342" xr:uid="{B1484DED-1C45-4185-AE9F-209157C8B604}"/>
    <cellStyle name="Normal 9 3 2 2 2 3 7" xfId="37261" xr:uid="{C88B84A8-72D1-4A17-9C02-2BC2C3779CB6}"/>
    <cellStyle name="Normal 9 3 2 2 2 3 7 2" xfId="45473" xr:uid="{7573EDFC-769D-4339-A3F1-A9332B8984A0}"/>
    <cellStyle name="Normal 9 3 2 2 2 3 7 3" xfId="41368" xr:uid="{200E57D5-5336-4266-B337-55B1FA3E97EF}"/>
    <cellStyle name="Normal 9 3 2 2 2 3 8" xfId="35208" xr:uid="{15E6A87F-D649-48A0-9A76-DA7F02ACD9F0}"/>
    <cellStyle name="Normal 9 3 2 2 2 3 8 2" xfId="43420" xr:uid="{D8C4B841-F7A7-4D07-8504-76BD2AA3297B}"/>
    <cellStyle name="Normal 9 3 2 2 2 3 8 3" xfId="39315" xr:uid="{898DEE81-D9FF-4DE2-8227-0C5867ABC577}"/>
    <cellStyle name="Normal 9 3 2 2 2 3 9" xfId="42394" xr:uid="{789A49BC-7D79-4FD4-904C-75B108E3A3A5}"/>
    <cellStyle name="Normal 9 3 2 2 2 4" xfId="34327" xr:uid="{BF4F8CEF-4C31-4868-8EBD-006ED6FF00B8}"/>
    <cellStyle name="Normal 9 3 2 2 2 4 2" xfId="34572" xr:uid="{94A8DBC4-B694-4BE3-A786-F44C3ECFCD87}"/>
    <cellStyle name="Normal 9 3 2 2 2 4 2 2" xfId="35055" xr:uid="{64547A39-1EC3-4D04-B22F-311346AE5BA8}"/>
    <cellStyle name="Normal 9 3 2 2 2 4 2 2 2" xfId="37109" xr:uid="{8704CF8E-A1E0-40C9-B037-2291041BBC4D}"/>
    <cellStyle name="Normal 9 3 2 2 2 4 2 2 2 2" xfId="45321" xr:uid="{A4FEAFF2-3840-4A0D-99A2-AE3E77E99B3F}"/>
    <cellStyle name="Normal 9 3 2 2 2 4 2 2 2 3" xfId="41216" xr:uid="{592A85D3-E62B-4279-A5C4-D10FF91A5D9E}"/>
    <cellStyle name="Normal 9 3 2 2 2 4 2 2 3" xfId="38135" xr:uid="{2214B1E4-FC80-4E10-B69C-970D4894D607}"/>
    <cellStyle name="Normal 9 3 2 2 2 4 2 2 3 2" xfId="46347" xr:uid="{C7678896-F29C-4889-B313-FB54A27D1BC9}"/>
    <cellStyle name="Normal 9 3 2 2 2 4 2 2 3 3" xfId="42242" xr:uid="{2C88B1F9-CD22-42D8-9062-37815ECC6B6F}"/>
    <cellStyle name="Normal 9 3 2 2 2 4 2 2 4" xfId="36082" xr:uid="{1BC28F9B-0E0C-4F20-A9FA-A0C98ABE470F}"/>
    <cellStyle name="Normal 9 3 2 2 2 4 2 2 4 2" xfId="44294" xr:uid="{BE80AD31-E9B3-4400-9571-317029CDBCF8}"/>
    <cellStyle name="Normal 9 3 2 2 2 4 2 2 4 3" xfId="40189" xr:uid="{50193D70-1D14-4ABB-A9C1-B8DD9ADC7D43}"/>
    <cellStyle name="Normal 9 3 2 2 2 4 2 2 5" xfId="43268" xr:uid="{4A66A615-61C4-41BF-94EA-195E97543570}"/>
    <cellStyle name="Normal 9 3 2 2 2 4 2 2 6" xfId="39163" xr:uid="{EDEE387A-01DD-4D9E-BFCD-ADB60873EFFA}"/>
    <cellStyle name="Normal 9 3 2 2 2 4 2 3" xfId="36628" xr:uid="{54EDF115-3EBE-47AC-85F5-C0E0493DA4E4}"/>
    <cellStyle name="Normal 9 3 2 2 2 4 2 3 2" xfId="44840" xr:uid="{E34931B9-5C83-4A6D-8FB6-645CCFACE2E5}"/>
    <cellStyle name="Normal 9 3 2 2 2 4 2 3 3" xfId="40735" xr:uid="{46F5CBCB-E24A-4720-B5AD-780861F8C050}"/>
    <cellStyle name="Normal 9 3 2 2 2 4 2 4" xfId="37654" xr:uid="{C6B68FFB-712B-4E25-A78A-73CF83DCC3E1}"/>
    <cellStyle name="Normal 9 3 2 2 2 4 2 4 2" xfId="45866" xr:uid="{789F47BE-5413-44E5-8EAF-6BD6E0FC2F16}"/>
    <cellStyle name="Normal 9 3 2 2 2 4 2 4 3" xfId="41761" xr:uid="{59CD7F5C-3FC8-4122-9BDA-19C3EAD68D79}"/>
    <cellStyle name="Normal 9 3 2 2 2 4 2 5" xfId="35601" xr:uid="{2E353154-7751-4322-A678-F504C52B2EF2}"/>
    <cellStyle name="Normal 9 3 2 2 2 4 2 5 2" xfId="43813" xr:uid="{6D685C4C-FCD0-4AA9-AC2A-88192D607E1A}"/>
    <cellStyle name="Normal 9 3 2 2 2 4 2 5 3" xfId="39708" xr:uid="{5929E202-9A78-4C1A-896D-4E4118BCD60E}"/>
    <cellStyle name="Normal 9 3 2 2 2 4 2 6" xfId="42787" xr:uid="{DD7A1DFF-5EEC-415B-BA37-B4F3D1C6AECD}"/>
    <cellStyle name="Normal 9 3 2 2 2 4 2 7" xfId="38682" xr:uid="{CDEAF541-5FC3-496C-A9D5-3260388C83BA}"/>
    <cellStyle name="Normal 9 3 2 2 2 4 3" xfId="34813" xr:uid="{27F4F0BC-4CFB-48B2-9787-0B947C7A925B}"/>
    <cellStyle name="Normal 9 3 2 2 2 4 3 2" xfId="36867" xr:uid="{4F65101A-1432-47A6-8567-E0F8CAF446DB}"/>
    <cellStyle name="Normal 9 3 2 2 2 4 3 2 2" xfId="45079" xr:uid="{F5D2DAAA-3822-479B-8097-C120459A8C3C}"/>
    <cellStyle name="Normal 9 3 2 2 2 4 3 2 3" xfId="40974" xr:uid="{ECA07CF7-73D3-41E6-8A81-86E97C9116B7}"/>
    <cellStyle name="Normal 9 3 2 2 2 4 3 3" xfId="37893" xr:uid="{D39A6965-2B45-4367-9006-B0905C1CD0C5}"/>
    <cellStyle name="Normal 9 3 2 2 2 4 3 3 2" xfId="46105" xr:uid="{A3E4337E-74FD-4244-8993-9FA4F7DEE5D5}"/>
    <cellStyle name="Normal 9 3 2 2 2 4 3 3 3" xfId="42000" xr:uid="{B4FF425A-E1F4-40F8-9CEA-61A65C328123}"/>
    <cellStyle name="Normal 9 3 2 2 2 4 3 4" xfId="35840" xr:uid="{DAFE82E9-91AA-4162-ACF5-1FAA0C72D202}"/>
    <cellStyle name="Normal 9 3 2 2 2 4 3 4 2" xfId="44052" xr:uid="{3D1D47B9-BD8A-4C7D-B1D0-BCCC380CEF73}"/>
    <cellStyle name="Normal 9 3 2 2 2 4 3 4 3" xfId="39947" xr:uid="{541DA4B0-B552-4201-BBFE-A903F0FCA630}"/>
    <cellStyle name="Normal 9 3 2 2 2 4 3 5" xfId="43026" xr:uid="{8FB41D2B-D0FD-4A3E-81B9-1640DB70CD89}"/>
    <cellStyle name="Normal 9 3 2 2 2 4 3 6" xfId="38921" xr:uid="{836B9F7F-BD03-47DB-B652-A14966557718}"/>
    <cellStyle name="Normal 9 3 2 2 2 4 4" xfId="36386" xr:uid="{57863D4B-6F27-4C71-AA70-CFD53158318A}"/>
    <cellStyle name="Normal 9 3 2 2 2 4 4 2" xfId="44598" xr:uid="{5752FA53-71A8-418C-A099-7075E58B85E4}"/>
    <cellStyle name="Normal 9 3 2 2 2 4 4 3" xfId="40493" xr:uid="{8CD4658C-4A47-4005-9279-ECE8DFB7BB8E}"/>
    <cellStyle name="Normal 9 3 2 2 2 4 5" xfId="37412" xr:uid="{B79B0659-DD28-4112-82E4-8F258A52083E}"/>
    <cellStyle name="Normal 9 3 2 2 2 4 5 2" xfId="45624" xr:uid="{C02F01E6-955A-4A82-95C9-6220F83EACF7}"/>
    <cellStyle name="Normal 9 3 2 2 2 4 5 3" xfId="41519" xr:uid="{F7C4D89A-AA84-49AF-9DCF-195B3DA39F23}"/>
    <cellStyle name="Normal 9 3 2 2 2 4 6" xfId="35359" xr:uid="{6D94F96E-1089-45F3-9F65-EE15D2DAA980}"/>
    <cellStyle name="Normal 9 3 2 2 2 4 6 2" xfId="43571" xr:uid="{DCC7321D-EA3B-46A3-9191-2726F3083BC6}"/>
    <cellStyle name="Normal 9 3 2 2 2 4 6 3" xfId="39466" xr:uid="{8E75906E-AC95-4BB9-9603-5724B4C2CA29}"/>
    <cellStyle name="Normal 9 3 2 2 2 4 7" xfId="42545" xr:uid="{FBCB081E-098F-4FDC-9E7D-7B6BAA89F386}"/>
    <cellStyle name="Normal 9 3 2 2 2 4 8" xfId="38440" xr:uid="{1D4BF971-DE18-4B31-86C5-B22BF1EA345E}"/>
    <cellStyle name="Normal 9 3 2 2 2 5" xfId="34370" xr:uid="{44B9627E-02A9-42EB-9015-709006421953}"/>
    <cellStyle name="Normal 9 3 2 2 2 5 2" xfId="34613" xr:uid="{41E5525A-7E5B-47D3-8E58-4FE5BD75F51E}"/>
    <cellStyle name="Normal 9 3 2 2 2 5 2 2" xfId="35096" xr:uid="{3CDF070B-99CE-4CEC-8061-EC37723AEB3F}"/>
    <cellStyle name="Normal 9 3 2 2 2 5 2 2 2" xfId="37150" xr:uid="{E8EB72D7-6BF2-4B87-A334-54302B476AEC}"/>
    <cellStyle name="Normal 9 3 2 2 2 5 2 2 2 2" xfId="45362" xr:uid="{4840D3F9-5B0C-4A09-8C4F-946FF514ECE7}"/>
    <cellStyle name="Normal 9 3 2 2 2 5 2 2 2 3" xfId="41257" xr:uid="{DE92DDDC-2813-48DD-9B11-363FA8F214B7}"/>
    <cellStyle name="Normal 9 3 2 2 2 5 2 2 3" xfId="38176" xr:uid="{885F02FE-441D-4D10-ADFA-7990D229AC92}"/>
    <cellStyle name="Normal 9 3 2 2 2 5 2 2 3 2" xfId="46388" xr:uid="{669D4D5A-9545-4A25-BC18-D18C8CE448F1}"/>
    <cellStyle name="Normal 9 3 2 2 2 5 2 2 3 3" xfId="42283" xr:uid="{DE90EEB1-DE48-419B-8F62-AA81A83A63BE}"/>
    <cellStyle name="Normal 9 3 2 2 2 5 2 2 4" xfId="36123" xr:uid="{9A7024DA-7E10-42E6-B010-EF18DE9AF8AD}"/>
    <cellStyle name="Normal 9 3 2 2 2 5 2 2 4 2" xfId="44335" xr:uid="{EDD97A30-0D38-46A4-B233-A3EC53C5D85D}"/>
    <cellStyle name="Normal 9 3 2 2 2 5 2 2 4 3" xfId="40230" xr:uid="{5C7E9663-74E0-4926-AE82-87AE7883433B}"/>
    <cellStyle name="Normal 9 3 2 2 2 5 2 2 5" xfId="43309" xr:uid="{2AE0810D-8FE9-4A4F-BA61-5D0C67EA1D6C}"/>
    <cellStyle name="Normal 9 3 2 2 2 5 2 2 6" xfId="39204" xr:uid="{A39B0F58-20AF-4060-A0CD-86359018D740}"/>
    <cellStyle name="Normal 9 3 2 2 2 5 2 3" xfId="36669" xr:uid="{4770FBEA-E6ED-4CEC-A84C-8EB154505CED}"/>
    <cellStyle name="Normal 9 3 2 2 2 5 2 3 2" xfId="44881" xr:uid="{011727FD-A6D4-41CE-9B5F-92EC06399697}"/>
    <cellStyle name="Normal 9 3 2 2 2 5 2 3 3" xfId="40776" xr:uid="{9CB41328-B3D8-4F16-B56A-DE8D57170513}"/>
    <cellStyle name="Normal 9 3 2 2 2 5 2 4" xfId="37695" xr:uid="{6D956690-15B1-484F-B62F-EBB7B19A0CF5}"/>
    <cellStyle name="Normal 9 3 2 2 2 5 2 4 2" xfId="45907" xr:uid="{EF01EAA4-8860-486E-B1C6-B4CF8ABC0D9A}"/>
    <cellStyle name="Normal 9 3 2 2 2 5 2 4 3" xfId="41802" xr:uid="{1C6A8A50-0FDB-42F0-ABFC-EEBDCAC5E86F}"/>
    <cellStyle name="Normal 9 3 2 2 2 5 2 5" xfId="35642" xr:uid="{12CBC4D5-21C8-4ADC-80A3-391940CDBAA3}"/>
    <cellStyle name="Normal 9 3 2 2 2 5 2 5 2" xfId="43854" xr:uid="{864DE76C-0386-4BE6-99F1-120FA8741521}"/>
    <cellStyle name="Normal 9 3 2 2 2 5 2 5 3" xfId="39749" xr:uid="{CD00F4F7-2DFD-4E8F-B6DA-2612A15E2159}"/>
    <cellStyle name="Normal 9 3 2 2 2 5 2 6" xfId="42828" xr:uid="{C192E00F-9E3F-441F-8E88-9F346C451B7B}"/>
    <cellStyle name="Normal 9 3 2 2 2 5 2 7" xfId="38723" xr:uid="{A40AA3C0-A60D-4731-811B-DF66982C05B6}"/>
    <cellStyle name="Normal 9 3 2 2 2 5 3" xfId="34854" xr:uid="{7D82A5CD-7BE9-4B1B-8722-1EA47CC4F0C4}"/>
    <cellStyle name="Normal 9 3 2 2 2 5 3 2" xfId="36908" xr:uid="{027BA449-E054-4AD6-8307-47715D75EF66}"/>
    <cellStyle name="Normal 9 3 2 2 2 5 3 2 2" xfId="45120" xr:uid="{F9938565-294C-472E-8993-B592CF9612AA}"/>
    <cellStyle name="Normal 9 3 2 2 2 5 3 2 3" xfId="41015" xr:uid="{DB9A9876-639D-4049-8596-1538E878C82B}"/>
    <cellStyle name="Normal 9 3 2 2 2 5 3 3" xfId="37934" xr:uid="{4F22989F-191B-4D53-B0F5-BD0071AC67B7}"/>
    <cellStyle name="Normal 9 3 2 2 2 5 3 3 2" xfId="46146" xr:uid="{ECC1F7D6-A2F5-4786-AF21-75B323A834FC}"/>
    <cellStyle name="Normal 9 3 2 2 2 5 3 3 3" xfId="42041" xr:uid="{F0752F59-6982-4AE5-85E2-B971A61CA4E0}"/>
    <cellStyle name="Normal 9 3 2 2 2 5 3 4" xfId="35881" xr:uid="{28A45AE0-AE81-4FB7-9739-859FA1F6D0EF}"/>
    <cellStyle name="Normal 9 3 2 2 2 5 3 4 2" xfId="44093" xr:uid="{2A19A898-809F-4D7E-BD4D-5DBE7566227F}"/>
    <cellStyle name="Normal 9 3 2 2 2 5 3 4 3" xfId="39988" xr:uid="{685E9150-6F98-4B30-9995-8D25454C58FE}"/>
    <cellStyle name="Normal 9 3 2 2 2 5 3 5" xfId="43067" xr:uid="{8CF2DAB3-A78C-4855-85CF-7806730CDAE3}"/>
    <cellStyle name="Normal 9 3 2 2 2 5 3 6" xfId="38962" xr:uid="{6148DFAA-B325-45B8-B157-9C8BD98FBE7F}"/>
    <cellStyle name="Normal 9 3 2 2 2 5 4" xfId="36427" xr:uid="{AC6D7083-CED4-46C5-918A-E1569B33F7FE}"/>
    <cellStyle name="Normal 9 3 2 2 2 5 4 2" xfId="44639" xr:uid="{DACBFC46-E1FA-4066-BE32-92EEF52EB300}"/>
    <cellStyle name="Normal 9 3 2 2 2 5 4 3" xfId="40534" xr:uid="{7C9D88F2-95AA-40EE-A7D2-203AD1104D78}"/>
    <cellStyle name="Normal 9 3 2 2 2 5 5" xfId="37453" xr:uid="{3BC39E3A-9446-4A43-ADEC-AA883B0DBE24}"/>
    <cellStyle name="Normal 9 3 2 2 2 5 5 2" xfId="45665" xr:uid="{BFD81E61-D32E-46C4-A711-A4F2DD8E9CAC}"/>
    <cellStyle name="Normal 9 3 2 2 2 5 5 3" xfId="41560" xr:uid="{D8250145-D1F1-46F2-AFE8-494C14DC11FA}"/>
    <cellStyle name="Normal 9 3 2 2 2 5 6" xfId="35400" xr:uid="{C2520D8A-74B6-48B5-BB42-460A4CE66726}"/>
    <cellStyle name="Normal 9 3 2 2 2 5 6 2" xfId="43612" xr:uid="{B08532E1-3797-4E9B-BFE7-FDB2150EAD0A}"/>
    <cellStyle name="Normal 9 3 2 2 2 5 6 3" xfId="39507" xr:uid="{BF950CCC-4705-4F3C-A178-9B03072C597B}"/>
    <cellStyle name="Normal 9 3 2 2 2 5 7" xfId="42586" xr:uid="{355537D7-CFEF-40F9-8E0A-52C2FE4E6435}"/>
    <cellStyle name="Normal 9 3 2 2 2 5 8" xfId="38481" xr:uid="{7A128C50-C6F4-48CA-A632-86BF0E43A485}"/>
    <cellStyle name="Normal 9 3 2 2 2 6" xfId="34411" xr:uid="{F1A81D3D-3E27-4C32-BA3E-F1B654AB638A}"/>
    <cellStyle name="Normal 9 3 2 2 2 6 2" xfId="34654" xr:uid="{7E145262-45CB-42AE-B733-A94C81AB98B5}"/>
    <cellStyle name="Normal 9 3 2 2 2 6 2 2" xfId="35137" xr:uid="{336CA67B-3D31-4F78-92BA-85623C6C3F0B}"/>
    <cellStyle name="Normal 9 3 2 2 2 6 2 2 2" xfId="37191" xr:uid="{1F751862-B527-4FA3-BF92-42AF741230E4}"/>
    <cellStyle name="Normal 9 3 2 2 2 6 2 2 2 2" xfId="45403" xr:uid="{95C5138C-93DA-4868-874D-31D945860BC3}"/>
    <cellStyle name="Normal 9 3 2 2 2 6 2 2 2 3" xfId="41298" xr:uid="{51CC7074-A5A7-4739-8ABA-F8135997A861}"/>
    <cellStyle name="Normal 9 3 2 2 2 6 2 2 3" xfId="38217" xr:uid="{A0C1CF28-19F9-4466-B460-138F599A5746}"/>
    <cellStyle name="Normal 9 3 2 2 2 6 2 2 3 2" xfId="46429" xr:uid="{50F29A8E-4EBD-4FA5-B2A1-B3DD16E04F81}"/>
    <cellStyle name="Normal 9 3 2 2 2 6 2 2 3 3" xfId="42324" xr:uid="{2F17C235-3783-47F8-A34C-B409C84040C8}"/>
    <cellStyle name="Normal 9 3 2 2 2 6 2 2 4" xfId="36164" xr:uid="{C802ABE8-DC6F-4F9A-813D-AF2700642069}"/>
    <cellStyle name="Normal 9 3 2 2 2 6 2 2 4 2" xfId="44376" xr:uid="{BCCA0BCF-23FF-4CD0-A366-DC7D0C28B75E}"/>
    <cellStyle name="Normal 9 3 2 2 2 6 2 2 4 3" xfId="40271" xr:uid="{2F3E7B6C-A251-4AE5-8BA6-3ED635FE7501}"/>
    <cellStyle name="Normal 9 3 2 2 2 6 2 2 5" xfId="43350" xr:uid="{B74C04EB-2A45-44A5-9C35-20719943D424}"/>
    <cellStyle name="Normal 9 3 2 2 2 6 2 2 6" xfId="39245" xr:uid="{31FAC71D-D70F-4045-85C0-33D1E536E117}"/>
    <cellStyle name="Normal 9 3 2 2 2 6 2 3" xfId="36710" xr:uid="{DDFD2558-8DB3-4C2E-AA91-F4ED22F7226F}"/>
    <cellStyle name="Normal 9 3 2 2 2 6 2 3 2" xfId="44922" xr:uid="{98A010E2-AA84-45A6-99D4-8B68FD3F3B2A}"/>
    <cellStyle name="Normal 9 3 2 2 2 6 2 3 3" xfId="40817" xr:uid="{BC56D1A0-1C8D-466E-8F79-3AE3F04801FF}"/>
    <cellStyle name="Normal 9 3 2 2 2 6 2 4" xfId="37736" xr:uid="{9C7C5978-1C9D-42C2-97D7-C9C751D4061B}"/>
    <cellStyle name="Normal 9 3 2 2 2 6 2 4 2" xfId="45948" xr:uid="{39E2DD3A-CFE6-4694-B16F-467E2EA982FC}"/>
    <cellStyle name="Normal 9 3 2 2 2 6 2 4 3" xfId="41843" xr:uid="{8C059BF2-02DB-444A-9335-EBA4FA6647F1}"/>
    <cellStyle name="Normal 9 3 2 2 2 6 2 5" xfId="35683" xr:uid="{F6491C53-E4D9-4F66-BCB6-ED6097AC20A7}"/>
    <cellStyle name="Normal 9 3 2 2 2 6 2 5 2" xfId="43895" xr:uid="{79B5556A-C662-4183-B7B1-DF02C806C7A9}"/>
    <cellStyle name="Normal 9 3 2 2 2 6 2 5 3" xfId="39790" xr:uid="{025E67FC-3280-48FF-A370-4A9571DB8314}"/>
    <cellStyle name="Normal 9 3 2 2 2 6 2 6" xfId="42869" xr:uid="{DFAE494A-4C30-4223-82EB-7CFDC5B9B837}"/>
    <cellStyle name="Normal 9 3 2 2 2 6 2 7" xfId="38764" xr:uid="{82C1E54E-175F-44AE-A6FD-738F22C6C1FA}"/>
    <cellStyle name="Normal 9 3 2 2 2 6 3" xfId="34895" xr:uid="{29DE775B-7EA7-46AE-B981-A8BFD743E797}"/>
    <cellStyle name="Normal 9 3 2 2 2 6 3 2" xfId="36949" xr:uid="{D0CBB00C-0132-4C44-9B71-7570F378A75B}"/>
    <cellStyle name="Normal 9 3 2 2 2 6 3 2 2" xfId="45161" xr:uid="{2086BA3A-824C-40D8-A459-7F54FAFEF067}"/>
    <cellStyle name="Normal 9 3 2 2 2 6 3 2 3" xfId="41056" xr:uid="{D4B5B55C-B189-4DC2-B81F-53531DD91C56}"/>
    <cellStyle name="Normal 9 3 2 2 2 6 3 3" xfId="37975" xr:uid="{3D4294B4-A784-464C-9E79-4D0CC480B721}"/>
    <cellStyle name="Normal 9 3 2 2 2 6 3 3 2" xfId="46187" xr:uid="{D3BBA5E9-16EB-47A2-9CC9-5A460FF69BA7}"/>
    <cellStyle name="Normal 9 3 2 2 2 6 3 3 3" xfId="42082" xr:uid="{38FB6448-5FC1-4642-977E-674336E1D877}"/>
    <cellStyle name="Normal 9 3 2 2 2 6 3 4" xfId="35922" xr:uid="{22AE6455-5126-4D30-B6FA-ADC3D9596C99}"/>
    <cellStyle name="Normal 9 3 2 2 2 6 3 4 2" xfId="44134" xr:uid="{EFB61F89-D96F-4D07-A22B-4ADBCE7C94CB}"/>
    <cellStyle name="Normal 9 3 2 2 2 6 3 4 3" xfId="40029" xr:uid="{4649E2F5-101C-44B7-8EE6-942777F21141}"/>
    <cellStyle name="Normal 9 3 2 2 2 6 3 5" xfId="43108" xr:uid="{9A4412D0-22A7-4DF4-9B79-053306EBAD7C}"/>
    <cellStyle name="Normal 9 3 2 2 2 6 3 6" xfId="39003" xr:uid="{E70CE63E-B7FD-4597-A6D3-633DD9632290}"/>
    <cellStyle name="Normal 9 3 2 2 2 6 4" xfId="36468" xr:uid="{DAEFA265-E66F-44D1-B82E-8B11C6E86E8A}"/>
    <cellStyle name="Normal 9 3 2 2 2 6 4 2" xfId="44680" xr:uid="{B823E57E-EEF0-4C01-8A6F-9387FE1BE3E5}"/>
    <cellStyle name="Normal 9 3 2 2 2 6 4 3" xfId="40575" xr:uid="{E42D5CB8-6CB1-4844-AC56-733E63780232}"/>
    <cellStyle name="Normal 9 3 2 2 2 6 5" xfId="37494" xr:uid="{A0CF8B45-F593-4DFC-BE3C-CC61FA79E38D}"/>
    <cellStyle name="Normal 9 3 2 2 2 6 5 2" xfId="45706" xr:uid="{6F305CF6-B1C5-400C-90EC-6AAA96348866}"/>
    <cellStyle name="Normal 9 3 2 2 2 6 5 3" xfId="41601" xr:uid="{635DE37B-B15E-4320-AD08-9C9EEF2F83B8}"/>
    <cellStyle name="Normal 9 3 2 2 2 6 6" xfId="35441" xr:uid="{8DF4F365-DF3B-40CA-9572-34FDB54A1312}"/>
    <cellStyle name="Normal 9 3 2 2 2 6 6 2" xfId="43653" xr:uid="{DBEB1900-D4C7-4EA9-A291-0BBE7962A7FC}"/>
    <cellStyle name="Normal 9 3 2 2 2 6 6 3" xfId="39548" xr:uid="{003E905E-6F6B-43B7-A957-35EDED5AF35E}"/>
    <cellStyle name="Normal 9 3 2 2 2 6 7" xfId="42627" xr:uid="{86B813B5-FACD-4195-A80D-0C7A0BC10AC0}"/>
    <cellStyle name="Normal 9 3 2 2 2 6 8" xfId="38522" xr:uid="{A99E7DA6-BF04-4710-B0AD-7B20EE5C87BC}"/>
    <cellStyle name="Normal 9 3 2 2 2 7" xfId="34269" xr:uid="{96F7C86D-9A54-41DF-A888-1A61EF013352}"/>
    <cellStyle name="Normal 9 3 2 2 2 7 2" xfId="34515" xr:uid="{C3BDBF42-EFB3-407B-AF02-2F157CAF3861}"/>
    <cellStyle name="Normal 9 3 2 2 2 7 2 2" xfId="34998" xr:uid="{7157A412-176A-45D9-9656-5256BC105435}"/>
    <cellStyle name="Normal 9 3 2 2 2 7 2 2 2" xfId="37052" xr:uid="{3FCA5211-3BD4-44D0-B284-9FE836CCAC93}"/>
    <cellStyle name="Normal 9 3 2 2 2 7 2 2 2 2" xfId="45264" xr:uid="{79884679-7A18-45F6-8A81-C989B44CBF95}"/>
    <cellStyle name="Normal 9 3 2 2 2 7 2 2 2 3" xfId="41159" xr:uid="{BD5598DC-7452-4229-B6D4-18204295FE2B}"/>
    <cellStyle name="Normal 9 3 2 2 2 7 2 2 3" xfId="38078" xr:uid="{37E041C5-1CC5-4E6C-B66E-96397E663B37}"/>
    <cellStyle name="Normal 9 3 2 2 2 7 2 2 3 2" xfId="46290" xr:uid="{35A6113B-F051-4D57-97EB-94DC77F3FC74}"/>
    <cellStyle name="Normal 9 3 2 2 2 7 2 2 3 3" xfId="42185" xr:uid="{50C1BD6A-40EE-47BC-BBC1-7F9CB9C348EC}"/>
    <cellStyle name="Normal 9 3 2 2 2 7 2 2 4" xfId="36025" xr:uid="{1C51B61A-76BB-40D5-A15C-14331447AE75}"/>
    <cellStyle name="Normal 9 3 2 2 2 7 2 2 4 2" xfId="44237" xr:uid="{5F53450B-D0DB-4507-9823-C992A93BC591}"/>
    <cellStyle name="Normal 9 3 2 2 2 7 2 2 4 3" xfId="40132" xr:uid="{BB5ED482-4C30-4E60-999A-837D1AE2C6E3}"/>
    <cellStyle name="Normal 9 3 2 2 2 7 2 2 5" xfId="43211" xr:uid="{F2D9BB16-4C48-4964-B3DA-68E0B74759B1}"/>
    <cellStyle name="Normal 9 3 2 2 2 7 2 2 6" xfId="39106" xr:uid="{5E4A7DAD-A457-41C5-A95A-D32D6E2F0B51}"/>
    <cellStyle name="Normal 9 3 2 2 2 7 2 3" xfId="36571" xr:uid="{8FE04D2A-FE12-41F5-886F-32B6D4E7098E}"/>
    <cellStyle name="Normal 9 3 2 2 2 7 2 3 2" xfId="44783" xr:uid="{43AA55B7-FFEC-4823-94DB-429E3377401D}"/>
    <cellStyle name="Normal 9 3 2 2 2 7 2 3 3" xfId="40678" xr:uid="{FC89A860-A990-4213-BAAC-C073E0C582F3}"/>
    <cellStyle name="Normal 9 3 2 2 2 7 2 4" xfId="37597" xr:uid="{DFD50300-8AD6-419A-AD98-70DF8099F8E3}"/>
    <cellStyle name="Normal 9 3 2 2 2 7 2 4 2" xfId="45809" xr:uid="{5A82082E-5DF0-49A2-80EF-8A9B5DF582B6}"/>
    <cellStyle name="Normal 9 3 2 2 2 7 2 4 3" xfId="41704" xr:uid="{0BDDAA20-6117-48F9-B3C0-799D73DFA0F7}"/>
    <cellStyle name="Normal 9 3 2 2 2 7 2 5" xfId="35544" xr:uid="{99EFFC44-CACE-4C24-80AA-E5D0F561A1FF}"/>
    <cellStyle name="Normal 9 3 2 2 2 7 2 5 2" xfId="43756" xr:uid="{82C4CD1B-4DFA-48EE-A7F4-15003540C3F0}"/>
    <cellStyle name="Normal 9 3 2 2 2 7 2 5 3" xfId="39651" xr:uid="{19D0F145-3A65-4E94-8D9F-13CEA369FB0C}"/>
    <cellStyle name="Normal 9 3 2 2 2 7 2 6" xfId="42730" xr:uid="{D6DBBABD-BDDC-46C3-A045-9D3DFFAE3DE7}"/>
    <cellStyle name="Normal 9 3 2 2 2 7 2 7" xfId="38625" xr:uid="{70AD9AEF-2C02-4307-86F7-30CE388B8EE3}"/>
    <cellStyle name="Normal 9 3 2 2 2 7 3" xfId="34755" xr:uid="{DEF6BE5A-1756-4EF4-9BD4-8EB939A29257}"/>
    <cellStyle name="Normal 9 3 2 2 2 7 3 2" xfId="36809" xr:uid="{27096F4E-00A1-48B7-BC75-52B3CCA4C9DE}"/>
    <cellStyle name="Normal 9 3 2 2 2 7 3 2 2" xfId="45021" xr:uid="{B2770E33-5136-4AC2-947A-5C9AAC47DCB5}"/>
    <cellStyle name="Normal 9 3 2 2 2 7 3 2 3" xfId="40916" xr:uid="{6332E810-FC53-4261-841E-DF6A6D77CF39}"/>
    <cellStyle name="Normal 9 3 2 2 2 7 3 3" xfId="37835" xr:uid="{0BAA79CF-9F94-4B44-8DC2-7502C47DF56E}"/>
    <cellStyle name="Normal 9 3 2 2 2 7 3 3 2" xfId="46047" xr:uid="{931D2E76-F369-47BB-869B-6D0D170272F4}"/>
    <cellStyle name="Normal 9 3 2 2 2 7 3 3 3" xfId="41942" xr:uid="{45988DC7-5935-49CF-BE59-ED62787AB541}"/>
    <cellStyle name="Normal 9 3 2 2 2 7 3 4" xfId="35782" xr:uid="{78BCDD2C-4385-40B3-BF3C-C1D9AC0C80B3}"/>
    <cellStyle name="Normal 9 3 2 2 2 7 3 4 2" xfId="43994" xr:uid="{0F8F7923-7623-4E3C-BF70-00657866DBD6}"/>
    <cellStyle name="Normal 9 3 2 2 2 7 3 4 3" xfId="39889" xr:uid="{C13AA44E-664F-4AC2-A1AD-B81B14C8DF31}"/>
    <cellStyle name="Normal 9 3 2 2 2 7 3 5" xfId="42968" xr:uid="{53725E26-EF53-4275-A303-0674D601571F}"/>
    <cellStyle name="Normal 9 3 2 2 2 7 3 6" xfId="38863" xr:uid="{269A4715-2D4E-452A-AB6F-C1428CA58912}"/>
    <cellStyle name="Normal 9 3 2 2 2 7 4" xfId="36328" xr:uid="{CAFF048F-2B97-4B2B-957E-B51A976E1EDE}"/>
    <cellStyle name="Normal 9 3 2 2 2 7 4 2" xfId="44540" xr:uid="{A9F1434D-8C42-487C-93D1-05654547672E}"/>
    <cellStyle name="Normal 9 3 2 2 2 7 4 3" xfId="40435" xr:uid="{F4E32B22-2A3C-461E-B920-56AE4C3D736D}"/>
    <cellStyle name="Normal 9 3 2 2 2 7 5" xfId="37354" xr:uid="{235BF15F-1599-412A-B23D-C9D6F37D0AF9}"/>
    <cellStyle name="Normal 9 3 2 2 2 7 5 2" xfId="45566" xr:uid="{CC836C6A-A280-4715-AFF4-904E8B29E82E}"/>
    <cellStyle name="Normal 9 3 2 2 2 7 5 3" xfId="41461" xr:uid="{9B591E21-29FC-430D-8362-9D3B1AA2A26D}"/>
    <cellStyle name="Normal 9 3 2 2 2 7 6" xfId="35301" xr:uid="{C77A0292-8369-47C4-BAEF-B491703E55E1}"/>
    <cellStyle name="Normal 9 3 2 2 2 7 6 2" xfId="43513" xr:uid="{78CEA4ED-E661-4B85-A2BA-082A938D4D77}"/>
    <cellStyle name="Normal 9 3 2 2 2 7 6 3" xfId="39408" xr:uid="{CD884503-66B3-44D8-A09C-A30441949C54}"/>
    <cellStyle name="Normal 9 3 2 2 2 7 7" xfId="42487" xr:uid="{8BDB7E64-51AE-4C0A-97FB-70317ABF7C43}"/>
    <cellStyle name="Normal 9 3 2 2 2 7 8" xfId="38382" xr:uid="{4DEE5BBC-5CA6-413A-B194-2898837B84AE}"/>
    <cellStyle name="Normal 9 3 2 2 2 8" xfId="34458" xr:uid="{931BA878-9012-4D35-8C6D-A0AEC563E3A5}"/>
    <cellStyle name="Normal 9 3 2 2 2 8 2" xfId="34941" xr:uid="{33564040-EDC2-49B9-84AB-F5BD3EE7AA78}"/>
    <cellStyle name="Normal 9 3 2 2 2 8 2 2" xfId="36995" xr:uid="{FB38E4B7-168D-4EBA-86AA-761DE0E24B5D}"/>
    <cellStyle name="Normal 9 3 2 2 2 8 2 2 2" xfId="45207" xr:uid="{C3C198B4-4A9D-4968-BECD-F5209FB6A0C4}"/>
    <cellStyle name="Normal 9 3 2 2 2 8 2 2 3" xfId="41102" xr:uid="{79C5FC73-A440-474D-B1BD-95D18E1234B4}"/>
    <cellStyle name="Normal 9 3 2 2 2 8 2 3" xfId="38021" xr:uid="{1950F7E1-4D3F-492F-BD24-59D8AB36A27A}"/>
    <cellStyle name="Normal 9 3 2 2 2 8 2 3 2" xfId="46233" xr:uid="{41F55324-74C5-4DAE-82FA-6CE9F35CE8A1}"/>
    <cellStyle name="Normal 9 3 2 2 2 8 2 3 3" xfId="42128" xr:uid="{92A25597-8A4D-49F8-9D47-8D30E6CE0A3A}"/>
    <cellStyle name="Normal 9 3 2 2 2 8 2 4" xfId="35968" xr:uid="{5D7E1F43-7D56-471D-8839-B255A09B1B75}"/>
    <cellStyle name="Normal 9 3 2 2 2 8 2 4 2" xfId="44180" xr:uid="{65FC537D-CDDB-424B-AF9C-144DF0561848}"/>
    <cellStyle name="Normal 9 3 2 2 2 8 2 4 3" xfId="40075" xr:uid="{063800DB-AAD7-44B6-ADB8-4001F75269A8}"/>
    <cellStyle name="Normal 9 3 2 2 2 8 2 5" xfId="43154" xr:uid="{0BDF3854-BF47-4829-9CD6-274C4A6CBFAC}"/>
    <cellStyle name="Normal 9 3 2 2 2 8 2 6" xfId="39049" xr:uid="{4B78BAB8-1EC1-4A58-A1D1-1859FE9D63E0}"/>
    <cellStyle name="Normal 9 3 2 2 2 8 3" xfId="36514" xr:uid="{7DB8F396-09FB-48B6-942E-B061ADEABB45}"/>
    <cellStyle name="Normal 9 3 2 2 2 8 3 2" xfId="44726" xr:uid="{3B6D9967-D691-4C8B-94F3-ED50EB729FC4}"/>
    <cellStyle name="Normal 9 3 2 2 2 8 3 3" xfId="40621" xr:uid="{300BF7A8-DDDC-42BB-963B-5D8DBCCFA124}"/>
    <cellStyle name="Normal 9 3 2 2 2 8 4" xfId="37540" xr:uid="{D8174296-FB3F-4E3B-993A-45F7855D1F0E}"/>
    <cellStyle name="Normal 9 3 2 2 2 8 4 2" xfId="45752" xr:uid="{99C4BBFE-0F03-42A9-BCA1-E04792AFA2C1}"/>
    <cellStyle name="Normal 9 3 2 2 2 8 4 3" xfId="41647" xr:uid="{33E92F76-C6A1-45AE-8F43-0A4B0BD1E718}"/>
    <cellStyle name="Normal 9 3 2 2 2 8 5" xfId="35487" xr:uid="{504EBEEC-AF40-4604-A10C-90628F902CCD}"/>
    <cellStyle name="Normal 9 3 2 2 2 8 5 2" xfId="43699" xr:uid="{8CC37E28-3DF7-45EC-8CC1-E82EB95669A5}"/>
    <cellStyle name="Normal 9 3 2 2 2 8 5 3" xfId="39594" xr:uid="{E9FB3FA9-2387-4C8D-8922-58BCB26531AB}"/>
    <cellStyle name="Normal 9 3 2 2 2 8 6" xfId="42673" xr:uid="{849C87B7-5516-4063-AE15-3C78F12BF48E}"/>
    <cellStyle name="Normal 9 3 2 2 2 8 7" xfId="38568" xr:uid="{87675CD4-D1BA-48B0-993C-502705D95B2D}"/>
    <cellStyle name="Normal 9 3 2 2 2 9" xfId="34211" xr:uid="{83409D8F-5EE0-4CA2-9221-4B8F8BCCA124}"/>
    <cellStyle name="Normal 9 3 2 2 2 9 2" xfId="36270" xr:uid="{98CF809B-E374-4DBD-8873-42A524867C91}"/>
    <cellStyle name="Normal 9 3 2 2 2 9 2 2" xfId="44482" xr:uid="{AD31A1BF-2C16-47C5-9AEF-2DCFDCE7A248}"/>
    <cellStyle name="Normal 9 3 2 2 2 9 2 3" xfId="40377" xr:uid="{70877203-1A4E-45D1-9139-04FA76C569F7}"/>
    <cellStyle name="Normal 9 3 2 2 2 9 3" xfId="37296" xr:uid="{7DC34978-D0BE-4097-BC9D-DC6BD5B901B9}"/>
    <cellStyle name="Normal 9 3 2 2 2 9 3 2" xfId="45508" xr:uid="{A9FECAAB-D0FE-4A8B-B3BE-7CB5AEA569EE}"/>
    <cellStyle name="Normal 9 3 2 2 2 9 3 3" xfId="41403" xr:uid="{78BFA6F5-80B0-4B7C-B624-E995824721CA}"/>
    <cellStyle name="Normal 9 3 2 2 2 9 4" xfId="35243" xr:uid="{98CBED06-DD19-411F-998F-3EFA5C79C51B}"/>
    <cellStyle name="Normal 9 3 2 2 2 9 4 2" xfId="43455" xr:uid="{8BEE85DC-7A7E-4D3A-AB47-B99465D42655}"/>
    <cellStyle name="Normal 9 3 2 2 2 9 4 3" xfId="39350" xr:uid="{CC2F0F3F-5E27-4C57-8AD0-B73933D0AC7C}"/>
    <cellStyle name="Normal 9 3 2 2 2 9 5" xfId="42429" xr:uid="{23CC0885-3CA5-4E4A-A3E6-20ACB24FB452}"/>
    <cellStyle name="Normal 9 3 2 2 2 9 6" xfId="38324" xr:uid="{84F44B9D-CE39-41A5-9123-C78053B38DDA}"/>
    <cellStyle name="Normal 9 3 2 2 3" xfId="34290" xr:uid="{205C8B80-0B2C-45A6-B201-4444E3A12B50}"/>
    <cellStyle name="Normal 9 3 2 2 3 2" xfId="34535" xr:uid="{C88D708D-0F76-421B-AB2D-2CD1CD11D865}"/>
    <cellStyle name="Normal 9 3 2 2 3 2 2" xfId="35018" xr:uid="{C00B6ED5-93A5-4086-9E45-C28C0529BBA7}"/>
    <cellStyle name="Normal 9 3 2 2 3 2 2 2" xfId="37072" xr:uid="{7B2BA327-F3B2-4C8D-81B1-FE7D4EB6DF40}"/>
    <cellStyle name="Normal 9 3 2 2 3 2 2 2 2" xfId="45284" xr:uid="{E146DA38-35BF-4F57-B02D-0C0EDD077206}"/>
    <cellStyle name="Normal 9 3 2 2 3 2 2 2 3" xfId="41179" xr:uid="{548208A7-97BF-43C3-BC0D-2EB503B04023}"/>
    <cellStyle name="Normal 9 3 2 2 3 2 2 3" xfId="38098" xr:uid="{20761656-0226-4C4A-BF14-75B3318D3160}"/>
    <cellStyle name="Normal 9 3 2 2 3 2 2 3 2" xfId="46310" xr:uid="{A51A3066-C2EF-4706-93AC-289C552F8ACA}"/>
    <cellStyle name="Normal 9 3 2 2 3 2 2 3 3" xfId="42205" xr:uid="{FF8A65FE-46B7-4A8E-B80A-929969C2ACFD}"/>
    <cellStyle name="Normal 9 3 2 2 3 2 2 4" xfId="36045" xr:uid="{8ACDB761-DCD9-471A-95EE-CCF4E3D91B30}"/>
    <cellStyle name="Normal 9 3 2 2 3 2 2 4 2" xfId="44257" xr:uid="{54846C2F-3940-4FC0-B7BA-3F484BA718D0}"/>
    <cellStyle name="Normal 9 3 2 2 3 2 2 4 3" xfId="40152" xr:uid="{EC535C95-7C59-4BDF-8525-5996816D3DC0}"/>
    <cellStyle name="Normal 9 3 2 2 3 2 2 5" xfId="43231" xr:uid="{7BBA1A4F-4A0A-48BB-AE58-F66CF3E91F69}"/>
    <cellStyle name="Normal 9 3 2 2 3 2 2 6" xfId="39126" xr:uid="{6C01BAB1-F907-4902-AE24-2CA1135B35EB}"/>
    <cellStyle name="Normal 9 3 2 2 3 2 3" xfId="36591" xr:uid="{C209F7E7-6568-4CA4-8681-7794ABD538E2}"/>
    <cellStyle name="Normal 9 3 2 2 3 2 3 2" xfId="44803" xr:uid="{97B66683-E45C-4AB8-B412-0180CEAC638B}"/>
    <cellStyle name="Normal 9 3 2 2 3 2 3 3" xfId="40698" xr:uid="{7D736E58-E93E-4F54-B9D1-8661B12E1A03}"/>
    <cellStyle name="Normal 9 3 2 2 3 2 4" xfId="37617" xr:uid="{F1101524-3A36-440C-B680-1A9F372DC6CB}"/>
    <cellStyle name="Normal 9 3 2 2 3 2 4 2" xfId="45829" xr:uid="{81B668D7-9274-4CC1-BF3F-504E312EA1CD}"/>
    <cellStyle name="Normal 9 3 2 2 3 2 4 3" xfId="41724" xr:uid="{8DEF752B-B744-4D2E-9C15-4FB12195A53E}"/>
    <cellStyle name="Normal 9 3 2 2 3 2 5" xfId="35564" xr:uid="{99BD231B-3F13-4A88-86FE-03C15E3DA314}"/>
    <cellStyle name="Normal 9 3 2 2 3 2 5 2" xfId="43776" xr:uid="{208F160B-EFED-4A5C-BAF6-601BDCD1F62D}"/>
    <cellStyle name="Normal 9 3 2 2 3 2 5 3" xfId="39671" xr:uid="{F3066583-4E60-4EBE-A35A-4CCD9C234EBC}"/>
    <cellStyle name="Normal 9 3 2 2 3 2 6" xfId="42750" xr:uid="{3F3BE6E4-C102-472A-AC37-CFAF96A03A86}"/>
    <cellStyle name="Normal 9 3 2 2 3 2 7" xfId="38645" xr:uid="{68D8EE4A-A232-474F-A1AF-CEF1586489A5}"/>
    <cellStyle name="Normal 9 3 2 2 3 3" xfId="34776" xr:uid="{10ACF19D-BFFF-4021-B360-4D11B07BEE54}"/>
    <cellStyle name="Normal 9 3 2 2 3 3 2" xfId="36830" xr:uid="{694E7B36-9FBF-4D3A-BF69-D5CD2E4D84D1}"/>
    <cellStyle name="Normal 9 3 2 2 3 3 2 2" xfId="45042" xr:uid="{B27B0D67-C3D2-444B-8FA7-ADA315F5E588}"/>
    <cellStyle name="Normal 9 3 2 2 3 3 2 3" xfId="40937" xr:uid="{A069CF2B-B649-4F1D-894F-5AE58E47E82E}"/>
    <cellStyle name="Normal 9 3 2 2 3 3 3" xfId="37856" xr:uid="{CCE5AD8A-8D25-43DA-B1B0-824485CD878B}"/>
    <cellStyle name="Normal 9 3 2 2 3 3 3 2" xfId="46068" xr:uid="{E658EB32-DDCF-4D77-8452-E9531D385FE6}"/>
    <cellStyle name="Normal 9 3 2 2 3 3 3 3" xfId="41963" xr:uid="{85405D06-895D-4B6A-8335-075C9F1CCF9B}"/>
    <cellStyle name="Normal 9 3 2 2 3 3 4" xfId="35803" xr:uid="{B631CDE7-2AE6-459D-9E16-E440FB6B16D6}"/>
    <cellStyle name="Normal 9 3 2 2 3 3 4 2" xfId="44015" xr:uid="{DB2CF992-2B24-426A-98E3-0C90402E3ED0}"/>
    <cellStyle name="Normal 9 3 2 2 3 3 4 3" xfId="39910" xr:uid="{6D1BAF55-86F7-4EF0-8032-502B0881EF48}"/>
    <cellStyle name="Normal 9 3 2 2 3 3 5" xfId="42989" xr:uid="{C28AF158-7160-4AE1-9EDC-483E0934DFC1}"/>
    <cellStyle name="Normal 9 3 2 2 3 3 6" xfId="38884" xr:uid="{384DF1ED-BC40-4B87-8B05-44768B198424}"/>
    <cellStyle name="Normal 9 3 2 2 3 4" xfId="36349" xr:uid="{8DF06AF7-EA95-41D9-8950-15C95D3196C3}"/>
    <cellStyle name="Normal 9 3 2 2 3 4 2" xfId="44561" xr:uid="{B1292260-C081-418C-8BF0-09F646C50C73}"/>
    <cellStyle name="Normal 9 3 2 2 3 4 3" xfId="40456" xr:uid="{4E6205CC-87DE-4030-8216-FF5A61263A51}"/>
    <cellStyle name="Normal 9 3 2 2 3 5" xfId="37375" xr:uid="{17C61382-A8AD-4EF0-A255-9D3589DE9F3D}"/>
    <cellStyle name="Normal 9 3 2 2 3 5 2" xfId="45587" xr:uid="{F750F34A-4D99-45FC-91BC-6B58657A97EE}"/>
    <cellStyle name="Normal 9 3 2 2 3 5 3" xfId="41482" xr:uid="{9FE488A9-4A36-4652-9BDB-01773E3488B3}"/>
    <cellStyle name="Normal 9 3 2 2 3 6" xfId="35322" xr:uid="{F17B1960-98D7-484D-A485-37FD129AC1BC}"/>
    <cellStyle name="Normal 9 3 2 2 3 6 2" xfId="43534" xr:uid="{170FC8DA-F4B2-4C56-9F2F-C0506F533BC7}"/>
    <cellStyle name="Normal 9 3 2 2 3 6 3" xfId="39429" xr:uid="{B80D3F95-73D7-4359-88E7-93BBDBA48463}"/>
    <cellStyle name="Normal 9 3 2 2 3 7" xfId="42508" xr:uid="{CA0428B0-1EB1-432F-91AA-26789FC0AA64}"/>
    <cellStyle name="Normal 9 3 2 2 3 8" xfId="38403" xr:uid="{A7AD95B3-1721-47D6-9F4B-1F3344D2CDE8}"/>
    <cellStyle name="Normal 9 3 2 2 4" xfId="34478" xr:uid="{0FA4F926-0BF9-4872-8362-6127CFA197A8}"/>
    <cellStyle name="Normal 9 3 2 2 4 2" xfId="34961" xr:uid="{B1BD4EFD-940C-413F-BAF1-05881195168C}"/>
    <cellStyle name="Normal 9 3 2 2 4 2 2" xfId="37015" xr:uid="{C4F278D8-11DB-4DBA-B8E1-E0D1F2A7F8FB}"/>
    <cellStyle name="Normal 9 3 2 2 4 2 2 2" xfId="45227" xr:uid="{25A88968-1D50-48EC-8EC6-26F453DBA46C}"/>
    <cellStyle name="Normal 9 3 2 2 4 2 2 3" xfId="41122" xr:uid="{2C2E72EC-E505-4CB7-8F4E-3DE450017D6A}"/>
    <cellStyle name="Normal 9 3 2 2 4 2 3" xfId="38041" xr:uid="{0B875D60-E543-49F3-B6C3-D716675EA17C}"/>
    <cellStyle name="Normal 9 3 2 2 4 2 3 2" xfId="46253" xr:uid="{7699F070-C2BA-4C2B-B7EE-62EFFA48EE8D}"/>
    <cellStyle name="Normal 9 3 2 2 4 2 3 3" xfId="42148" xr:uid="{A21CE467-C186-4A08-AD95-D2560082BB68}"/>
    <cellStyle name="Normal 9 3 2 2 4 2 4" xfId="35988" xr:uid="{7273EA72-2A78-47FE-87AB-687E8F878B96}"/>
    <cellStyle name="Normal 9 3 2 2 4 2 4 2" xfId="44200" xr:uid="{B4B872F6-7644-483E-A47E-06191AF2BD7A}"/>
    <cellStyle name="Normal 9 3 2 2 4 2 4 3" xfId="40095" xr:uid="{31AB8693-4898-455E-A446-6A10712613D5}"/>
    <cellStyle name="Normal 9 3 2 2 4 2 5" xfId="43174" xr:uid="{4766EADF-BB51-4D78-90EA-49CFFF06CC0B}"/>
    <cellStyle name="Normal 9 3 2 2 4 2 6" xfId="39069" xr:uid="{D479B7AD-12EE-4B18-A741-8A35C3D0F084}"/>
    <cellStyle name="Normal 9 3 2 2 4 3" xfId="36534" xr:uid="{3A66EACD-0455-4B0B-996E-63261DA258E1}"/>
    <cellStyle name="Normal 9 3 2 2 4 3 2" xfId="44746" xr:uid="{71A00985-530E-4F3F-9EC2-9BDA444132AB}"/>
    <cellStyle name="Normal 9 3 2 2 4 3 3" xfId="40641" xr:uid="{E964063E-0DF2-4696-B074-736D28557D27}"/>
    <cellStyle name="Normal 9 3 2 2 4 4" xfId="37560" xr:uid="{2F0F8AA4-EFD7-4E89-A6EB-3C138408259C}"/>
    <cellStyle name="Normal 9 3 2 2 4 4 2" xfId="45772" xr:uid="{DA382ABC-6E9E-4088-BE04-144F1974E4F9}"/>
    <cellStyle name="Normal 9 3 2 2 4 4 3" xfId="41667" xr:uid="{DFCCCDD9-DD86-4916-B57E-1FBAC95C57F2}"/>
    <cellStyle name="Normal 9 3 2 2 4 5" xfId="35507" xr:uid="{C6E15EB7-5288-44AA-A4AC-0334DF001815}"/>
    <cellStyle name="Normal 9 3 2 2 4 5 2" xfId="43719" xr:uid="{C52EE40F-6B8D-408B-B333-75EE13E1F50B}"/>
    <cellStyle name="Normal 9 3 2 2 4 5 3" xfId="39614" xr:uid="{D151BE6C-2FEC-4F13-80E9-FE15879DEB9A}"/>
    <cellStyle name="Normal 9 3 2 2 4 6" xfId="42693" xr:uid="{9A6248C7-3718-4B76-B319-0177E0748493}"/>
    <cellStyle name="Normal 9 3 2 2 4 7" xfId="38588" xr:uid="{DA7A7C5C-F03B-42B0-A741-71DDED642C36}"/>
    <cellStyle name="Normal 9 3 2 2 5" xfId="34232" xr:uid="{FF8FA6FE-3208-4FEA-A194-17C7D4E2DEB2}"/>
    <cellStyle name="Normal 9 3 2 2 5 2" xfId="36291" xr:uid="{A8E01867-0C7E-4333-B513-D96617F5996A}"/>
    <cellStyle name="Normal 9 3 2 2 5 2 2" xfId="44503" xr:uid="{64B02D6B-C545-4BCE-BD8D-38BA57530325}"/>
    <cellStyle name="Normal 9 3 2 2 5 2 3" xfId="40398" xr:uid="{E5812A64-84BC-49F5-942C-3FA0CBA28D64}"/>
    <cellStyle name="Normal 9 3 2 2 5 3" xfId="37317" xr:uid="{420E2273-BCF6-4B4D-84E5-69CD67565980}"/>
    <cellStyle name="Normal 9 3 2 2 5 3 2" xfId="45529" xr:uid="{66EBE17D-C243-4CC1-8B03-F9ACA059785E}"/>
    <cellStyle name="Normal 9 3 2 2 5 3 3" xfId="41424" xr:uid="{3C487378-ACFB-4033-97F8-6AA80B54EAB2}"/>
    <cellStyle name="Normal 9 3 2 2 5 4" xfId="35264" xr:uid="{EA9D8886-6B02-4BD9-9059-34FE40DFECA0}"/>
    <cellStyle name="Normal 9 3 2 2 5 4 2" xfId="43476" xr:uid="{DBF42340-9BF1-44E8-AF59-45E79BA5B45B}"/>
    <cellStyle name="Normal 9 3 2 2 5 4 3" xfId="39371" xr:uid="{B0DC219C-0B44-4332-A4EB-8F1F4B67233F}"/>
    <cellStyle name="Normal 9 3 2 2 5 5" xfId="42450" xr:uid="{F843B02C-0230-4FE7-A5FC-B3DBBBAF5AFD}"/>
    <cellStyle name="Normal 9 3 2 2 5 6" xfId="38345" xr:uid="{F743E40E-9139-4299-BADB-583EFB441BF3}"/>
    <cellStyle name="Normal 9 3 2 2 6" xfId="34718" xr:uid="{74CBA836-B309-4AD5-B43E-4E66CAE15B1F}"/>
    <cellStyle name="Normal 9 3 2 2 6 2" xfId="36772" xr:uid="{F7FD6C63-3BF6-4CB4-9EB1-11A58E7CF6C1}"/>
    <cellStyle name="Normal 9 3 2 2 6 2 2" xfId="44984" xr:uid="{0169FEF0-D0CA-44B1-B9A1-CC964D3A75DE}"/>
    <cellStyle name="Normal 9 3 2 2 6 2 3" xfId="40879" xr:uid="{239A0658-4A05-4924-985B-814985FE2AD3}"/>
    <cellStyle name="Normal 9 3 2 2 6 3" xfId="37798" xr:uid="{DE59BE9D-F487-4627-A3E2-DCF7A33C938E}"/>
    <cellStyle name="Normal 9 3 2 2 6 3 2" xfId="46010" xr:uid="{530E2567-1C3E-43EA-9DB5-5617694F9366}"/>
    <cellStyle name="Normal 9 3 2 2 6 3 3" xfId="41905" xr:uid="{E4769CA5-5DCA-47D5-B722-CA9B4B453512}"/>
    <cellStyle name="Normal 9 3 2 2 6 4" xfId="35745" xr:uid="{D8C2E7F1-B4FE-4087-BEEB-798949060B48}"/>
    <cellStyle name="Normal 9 3 2 2 6 4 2" xfId="43957" xr:uid="{2D494B59-7EC9-4160-8BA7-B0371D5E6C19}"/>
    <cellStyle name="Normal 9 3 2 2 6 4 3" xfId="39852" xr:uid="{31631064-37FA-44B5-9F0F-0FBFD4549250}"/>
    <cellStyle name="Normal 9 3 2 2 6 5" xfId="42931" xr:uid="{F44B6A13-E8DF-4C47-B0E2-75A8A52975C0}"/>
    <cellStyle name="Normal 9 3 2 2 6 6" xfId="38826" xr:uid="{BAC9B230-774B-4911-98C5-CC9AB2A91C70}"/>
    <cellStyle name="Normal 9 3 2 2 7" xfId="36234" xr:uid="{D2D0C1A2-244E-4866-A248-8BC02760C423}"/>
    <cellStyle name="Normal 9 3 2 2 7 2" xfId="44446" xr:uid="{3FFA93B6-30A2-46DF-AA57-C96FBBC2D586}"/>
    <cellStyle name="Normal 9 3 2 2 7 3" xfId="40341" xr:uid="{8D786CB4-DB85-435B-B2A1-8371DA932ABE}"/>
    <cellStyle name="Normal 9 3 2 2 8" xfId="37260" xr:uid="{B8C30E10-5AB9-4187-8C74-8F9BF2136E29}"/>
    <cellStyle name="Normal 9 3 2 2 8 2" xfId="45472" xr:uid="{A32942A1-3441-48A6-9EE2-5C89A238F605}"/>
    <cellStyle name="Normal 9 3 2 2 8 3" xfId="41367" xr:uid="{4F98C6F4-113F-4B97-9D22-DE8349F91DB8}"/>
    <cellStyle name="Normal 9 3 2 2 9" xfId="35207" xr:uid="{3E08AA24-BADB-41BC-8049-994B399DACA5}"/>
    <cellStyle name="Normal 9 3 2 2 9 2" xfId="43419" xr:uid="{E85433D1-2133-41C2-A66C-7202DED6909A}"/>
    <cellStyle name="Normal 9 3 2 2 9 3" xfId="39314" xr:uid="{53855D66-4816-43C0-9A48-F1D80AFB4E89}"/>
    <cellStyle name="Normal 9 3 2 3" xfId="34313" xr:uid="{9FC47E46-1090-4090-9553-648498FEBC43}"/>
    <cellStyle name="Normal 9 3 2 3 2" xfId="34558" xr:uid="{625E546B-8674-4E5F-B6F1-00EF49CDA95F}"/>
    <cellStyle name="Normal 9 3 2 3 2 2" xfId="35041" xr:uid="{FC8D1027-0364-4AE3-8A0B-B94B6EAE0585}"/>
    <cellStyle name="Normal 9 3 2 3 2 2 2" xfId="37095" xr:uid="{903ED39D-1C80-4744-8D3B-66B505021D2F}"/>
    <cellStyle name="Normal 9 3 2 3 2 2 2 2" xfId="45307" xr:uid="{919F4451-7848-4998-BDB1-F8C358ECDB78}"/>
    <cellStyle name="Normal 9 3 2 3 2 2 2 3" xfId="41202" xr:uid="{14B58901-C978-4E74-AE11-3DAD9FA055AB}"/>
    <cellStyle name="Normal 9 3 2 3 2 2 3" xfId="38121" xr:uid="{104FDE51-FD62-4F43-9F4A-53B4C156C88E}"/>
    <cellStyle name="Normal 9 3 2 3 2 2 3 2" xfId="46333" xr:uid="{D316D4FF-AF57-4AFB-A639-811AEAA77781}"/>
    <cellStyle name="Normal 9 3 2 3 2 2 3 3" xfId="42228" xr:uid="{ABDCD7F1-1D7C-4594-85A0-64DD327883BC}"/>
    <cellStyle name="Normal 9 3 2 3 2 2 4" xfId="36068" xr:uid="{2FB75517-CF9B-412A-99F5-C090D410399A}"/>
    <cellStyle name="Normal 9 3 2 3 2 2 4 2" xfId="44280" xr:uid="{865C5B7F-630C-41DC-BA00-ACC609CDFD89}"/>
    <cellStyle name="Normal 9 3 2 3 2 2 4 3" xfId="40175" xr:uid="{5B1BFC72-0A78-408F-B074-AD4C945C8D39}"/>
    <cellStyle name="Normal 9 3 2 3 2 2 5" xfId="43254" xr:uid="{C678DD85-B49E-46A4-8E19-6A4404C809B1}"/>
    <cellStyle name="Normal 9 3 2 3 2 2 6" xfId="39149" xr:uid="{5B1948FF-F59D-4F62-96A8-EB43162141D2}"/>
    <cellStyle name="Normal 9 3 2 3 2 3" xfId="36614" xr:uid="{6713576C-4A50-4449-9D02-D5D18C575D19}"/>
    <cellStyle name="Normal 9 3 2 3 2 3 2" xfId="44826" xr:uid="{D62D6AA2-341A-4433-A609-863ACCF003CA}"/>
    <cellStyle name="Normal 9 3 2 3 2 3 3" xfId="40721" xr:uid="{0167DE7B-F665-4ED8-9F33-C012ABC59072}"/>
    <cellStyle name="Normal 9 3 2 3 2 4" xfId="37640" xr:uid="{E5186540-8621-4E10-AF50-2C0226274F12}"/>
    <cellStyle name="Normal 9 3 2 3 2 4 2" xfId="45852" xr:uid="{15559E54-0B67-4A5F-895F-B4A320A946AA}"/>
    <cellStyle name="Normal 9 3 2 3 2 4 3" xfId="41747" xr:uid="{50535E0F-95F2-4787-A46A-1F7FD6A5CA61}"/>
    <cellStyle name="Normal 9 3 2 3 2 5" xfId="35587" xr:uid="{FD76E54A-4CF1-43B9-879D-39328AA12509}"/>
    <cellStyle name="Normal 9 3 2 3 2 5 2" xfId="43799" xr:uid="{F389A506-78A7-4F74-99BA-D94050F064ED}"/>
    <cellStyle name="Normal 9 3 2 3 2 5 3" xfId="39694" xr:uid="{633CC60D-59CF-4EEB-A6DF-CECC13F86276}"/>
    <cellStyle name="Normal 9 3 2 3 2 6" xfId="42773" xr:uid="{E2C4060C-70B5-4B70-9E98-C7DB79678B61}"/>
    <cellStyle name="Normal 9 3 2 3 2 7" xfId="38668" xr:uid="{3E6A2A5E-DCC1-4963-A6B8-E6BD94A64E4A}"/>
    <cellStyle name="Normal 9 3 2 3 3" xfId="34799" xr:uid="{885D5191-A868-47D6-BBA4-0FBE9645EBF5}"/>
    <cellStyle name="Normal 9 3 2 3 3 2" xfId="36853" xr:uid="{FF81E854-9055-481E-846D-48CB83A4922A}"/>
    <cellStyle name="Normal 9 3 2 3 3 2 2" xfId="45065" xr:uid="{6AA15263-86D5-4E4D-A0BD-824D989B6B26}"/>
    <cellStyle name="Normal 9 3 2 3 3 2 3" xfId="40960" xr:uid="{24F950F4-7AD5-4C37-BDC8-951D843A1945}"/>
    <cellStyle name="Normal 9 3 2 3 3 3" xfId="37879" xr:uid="{AE8FF0A8-6CB2-44B8-A03E-ACBD5BE3EBDE}"/>
    <cellStyle name="Normal 9 3 2 3 3 3 2" xfId="46091" xr:uid="{410C76A5-4EC0-4A36-BFC1-A011E4FA79F5}"/>
    <cellStyle name="Normal 9 3 2 3 3 3 3" xfId="41986" xr:uid="{A54447DE-B43D-468A-978E-FDA2CF8108B8}"/>
    <cellStyle name="Normal 9 3 2 3 3 4" xfId="35826" xr:uid="{BF9EBE1E-F0A1-4C07-A67F-B847BA4C2D8D}"/>
    <cellStyle name="Normal 9 3 2 3 3 4 2" xfId="44038" xr:uid="{5E58AEA9-84C3-49B9-8083-DCE8CB7A0AA0}"/>
    <cellStyle name="Normal 9 3 2 3 3 4 3" xfId="39933" xr:uid="{B8177A2A-D575-4D4F-AA58-401E371C9D88}"/>
    <cellStyle name="Normal 9 3 2 3 3 5" xfId="43012" xr:uid="{D0B84F44-B4DD-43FB-A2D5-01A8029D0103}"/>
    <cellStyle name="Normal 9 3 2 3 3 6" xfId="38907" xr:uid="{9B804924-54E4-40D7-9965-6EF18C363FAA}"/>
    <cellStyle name="Normal 9 3 2 3 4" xfId="36372" xr:uid="{9640389B-7A26-40A7-9EE0-448617B69A68}"/>
    <cellStyle name="Normal 9 3 2 3 4 2" xfId="44584" xr:uid="{5900FF60-9B7C-4559-8CCB-0C86C06A8857}"/>
    <cellStyle name="Normal 9 3 2 3 4 3" xfId="40479" xr:uid="{460CE854-D885-498F-8D3D-A97F42FC4529}"/>
    <cellStyle name="Normal 9 3 2 3 5" xfId="37398" xr:uid="{94B580E0-60C1-40CC-91A7-DA28DF1AD31E}"/>
    <cellStyle name="Normal 9 3 2 3 5 2" xfId="45610" xr:uid="{A3D01C38-6830-4DCB-A5F6-50999C770096}"/>
    <cellStyle name="Normal 9 3 2 3 5 3" xfId="41505" xr:uid="{133C78B1-17B3-4D15-B0B5-D399E361E047}"/>
    <cellStyle name="Normal 9 3 2 3 6" xfId="35345" xr:uid="{30DC3EFF-DF62-45F0-9E3D-E6939B9531AA}"/>
    <cellStyle name="Normal 9 3 2 3 6 2" xfId="43557" xr:uid="{23FA2382-A253-4752-927B-141E1580DAA4}"/>
    <cellStyle name="Normal 9 3 2 3 6 3" xfId="39452" xr:uid="{DEBED8E9-166E-49DA-8BDD-F94D9CD4287F}"/>
    <cellStyle name="Normal 9 3 2 3 7" xfId="42531" xr:uid="{822C756D-4BC8-4A3A-BBE5-8C4A52B1D3D7}"/>
    <cellStyle name="Normal 9 3 2 3 8" xfId="38426" xr:uid="{CF33D42C-8985-4E09-A304-9E6F8FA8CF70}"/>
    <cellStyle name="Normal 9 3 2 4" xfId="34356" xr:uid="{07303898-E7AA-4E6B-BB4A-1BE41323DABE}"/>
    <cellStyle name="Normal 9 3 2 4 2" xfId="34599" xr:uid="{955E6243-27F4-494D-A913-1886B2341CC7}"/>
    <cellStyle name="Normal 9 3 2 4 2 2" xfId="35082" xr:uid="{A550A867-9F7B-4954-975D-DEA709EFB5FE}"/>
    <cellStyle name="Normal 9 3 2 4 2 2 2" xfId="37136" xr:uid="{75FA893A-B775-4EFC-8447-EDD41D38DB6D}"/>
    <cellStyle name="Normal 9 3 2 4 2 2 2 2" xfId="45348" xr:uid="{4A177257-9A40-4B24-B880-598D91E38CF9}"/>
    <cellStyle name="Normal 9 3 2 4 2 2 2 3" xfId="41243" xr:uid="{3FC0A393-5A39-4142-B791-87746A7745E9}"/>
    <cellStyle name="Normal 9 3 2 4 2 2 3" xfId="38162" xr:uid="{2B7E301D-9265-4B65-AAD4-D16694A944F4}"/>
    <cellStyle name="Normal 9 3 2 4 2 2 3 2" xfId="46374" xr:uid="{EB43907F-A4A1-4CE2-94AF-2DEBDD1456ED}"/>
    <cellStyle name="Normal 9 3 2 4 2 2 3 3" xfId="42269" xr:uid="{2DD32FB9-9CB9-4EB6-A05E-5F418193046D}"/>
    <cellStyle name="Normal 9 3 2 4 2 2 4" xfId="36109" xr:uid="{C9A4D9E2-627B-445A-8E4B-F04189407B9D}"/>
    <cellStyle name="Normal 9 3 2 4 2 2 4 2" xfId="44321" xr:uid="{8B8BAA71-C896-4454-A1DD-25299CC58632}"/>
    <cellStyle name="Normal 9 3 2 4 2 2 4 3" xfId="40216" xr:uid="{7E28CF6A-C9E0-4A0C-9DE0-08CB9B1998D3}"/>
    <cellStyle name="Normal 9 3 2 4 2 2 5" xfId="43295" xr:uid="{81C01A57-16BF-4BA1-A90D-80EC29CE5A01}"/>
    <cellStyle name="Normal 9 3 2 4 2 2 6" xfId="39190" xr:uid="{FC6C6457-0D04-460B-8047-C7280C05C9EC}"/>
    <cellStyle name="Normal 9 3 2 4 2 3" xfId="36655" xr:uid="{ADCF7414-1BFF-4B61-A966-EA99CB2DD81E}"/>
    <cellStyle name="Normal 9 3 2 4 2 3 2" xfId="44867" xr:uid="{958AA3D5-DAE4-4F26-879D-C53817319EB7}"/>
    <cellStyle name="Normal 9 3 2 4 2 3 3" xfId="40762" xr:uid="{56057DD7-6CE4-4584-8638-44367DE0F219}"/>
    <cellStyle name="Normal 9 3 2 4 2 4" xfId="37681" xr:uid="{5177C97A-2F1D-4488-9C1D-DEE6C5380BF0}"/>
    <cellStyle name="Normal 9 3 2 4 2 4 2" xfId="45893" xr:uid="{96A08667-F932-459F-A438-6E43A61E801D}"/>
    <cellStyle name="Normal 9 3 2 4 2 4 3" xfId="41788" xr:uid="{DA8E5430-F662-4D22-95CC-80B1D9453C25}"/>
    <cellStyle name="Normal 9 3 2 4 2 5" xfId="35628" xr:uid="{8CD0928C-FFD4-44BB-B5D8-1A98E412B25C}"/>
    <cellStyle name="Normal 9 3 2 4 2 5 2" xfId="43840" xr:uid="{59E054FD-E768-4369-9CA8-19D18703AE62}"/>
    <cellStyle name="Normal 9 3 2 4 2 5 3" xfId="39735" xr:uid="{0992D540-8A7A-4B26-8E71-313B3AB0ACB4}"/>
    <cellStyle name="Normal 9 3 2 4 2 6" xfId="42814" xr:uid="{20956311-3E93-4416-8CB9-FCDEB730C027}"/>
    <cellStyle name="Normal 9 3 2 4 2 7" xfId="38709" xr:uid="{2832E5FC-ACD4-4365-A5DF-948B1E3E30DB}"/>
    <cellStyle name="Normal 9 3 2 4 3" xfId="34840" xr:uid="{3E8C2E13-4FFA-42E7-AAEF-ED8F05668711}"/>
    <cellStyle name="Normal 9 3 2 4 3 2" xfId="36894" xr:uid="{B075F284-2154-429A-951D-C3EA60C06DF4}"/>
    <cellStyle name="Normal 9 3 2 4 3 2 2" xfId="45106" xr:uid="{8625464D-4334-4DA5-8ED4-9A5505017F87}"/>
    <cellStyle name="Normal 9 3 2 4 3 2 3" xfId="41001" xr:uid="{68635A4E-D7D1-47B2-A7D8-CEF16C5A5013}"/>
    <cellStyle name="Normal 9 3 2 4 3 3" xfId="37920" xr:uid="{CED0BD10-FE2F-43CA-9F08-07E597D59BA3}"/>
    <cellStyle name="Normal 9 3 2 4 3 3 2" xfId="46132" xr:uid="{27ED3DA9-938E-493F-A53B-E7D623811672}"/>
    <cellStyle name="Normal 9 3 2 4 3 3 3" xfId="42027" xr:uid="{534E3DEA-7960-4631-9AB5-CBA464CA0C0C}"/>
    <cellStyle name="Normal 9 3 2 4 3 4" xfId="35867" xr:uid="{28F60813-B14B-4A8F-A49A-243F0B510F70}"/>
    <cellStyle name="Normal 9 3 2 4 3 4 2" xfId="44079" xr:uid="{50A80AD2-5F47-44A1-9196-A93EAF1304B5}"/>
    <cellStyle name="Normal 9 3 2 4 3 4 3" xfId="39974" xr:uid="{6B5C348A-75C0-4845-BB20-8C97F2947398}"/>
    <cellStyle name="Normal 9 3 2 4 3 5" xfId="43053" xr:uid="{4011D3B9-5FB1-4A75-BDAC-A4B5A05ED7C6}"/>
    <cellStyle name="Normal 9 3 2 4 3 6" xfId="38948" xr:uid="{359DCEC3-A845-40BF-BDBA-8656D8A95823}"/>
    <cellStyle name="Normal 9 3 2 4 4" xfId="36413" xr:uid="{FCCB2328-B60D-41E5-86EC-6D7466222259}"/>
    <cellStyle name="Normal 9 3 2 4 4 2" xfId="44625" xr:uid="{4CD8761F-C657-4556-B895-D358F23A0A6D}"/>
    <cellStyle name="Normal 9 3 2 4 4 3" xfId="40520" xr:uid="{A3AA5A1B-A123-4627-94F9-9E920F5472B3}"/>
    <cellStyle name="Normal 9 3 2 4 5" xfId="37439" xr:uid="{D66EFBFB-42E2-4176-A17E-7D68EE545607}"/>
    <cellStyle name="Normal 9 3 2 4 5 2" xfId="45651" xr:uid="{229228A8-D3CD-4679-89D3-AF8E15C411AA}"/>
    <cellStyle name="Normal 9 3 2 4 5 3" xfId="41546" xr:uid="{5D233531-9E34-42CC-ABEE-2B2919013B5D}"/>
    <cellStyle name="Normal 9 3 2 4 6" xfId="35386" xr:uid="{94F92CD1-2775-49EE-A983-25DF9DF49A6A}"/>
    <cellStyle name="Normal 9 3 2 4 6 2" xfId="43598" xr:uid="{1A1D972D-CFE2-4E85-A346-7E6494913617}"/>
    <cellStyle name="Normal 9 3 2 4 6 3" xfId="39493" xr:uid="{08BB5786-7100-423E-BCE0-7481DB38A359}"/>
    <cellStyle name="Normal 9 3 2 4 7" xfId="42572" xr:uid="{65332EC5-1D50-412C-8B90-E651753720AA}"/>
    <cellStyle name="Normal 9 3 2 4 8" xfId="38467" xr:uid="{C6DC559F-19B7-45D8-91C5-24EE9D590384}"/>
    <cellStyle name="Normal 9 3 2 5" xfId="34397" xr:uid="{52DE7254-2B94-4B9C-AE6E-64E20349C493}"/>
    <cellStyle name="Normal 9 3 2 5 2" xfId="34640" xr:uid="{B5073D3D-1E17-4F4D-A267-6ECBB42CD4D6}"/>
    <cellStyle name="Normal 9 3 2 5 2 2" xfId="35123" xr:uid="{B12ACC47-21A8-4BE5-8A6C-F3284EB13E96}"/>
    <cellStyle name="Normal 9 3 2 5 2 2 2" xfId="37177" xr:uid="{F06E93DC-7641-44B6-B6DF-CAB81D61FC0B}"/>
    <cellStyle name="Normal 9 3 2 5 2 2 2 2" xfId="45389" xr:uid="{35887279-87A1-44FD-BA25-EF11FC42269D}"/>
    <cellStyle name="Normal 9 3 2 5 2 2 2 3" xfId="41284" xr:uid="{3C428FA7-14D2-4740-B9C6-EFF0E26CC516}"/>
    <cellStyle name="Normal 9 3 2 5 2 2 3" xfId="38203" xr:uid="{36F65FBE-BE7C-4374-9663-B41CF86A08D0}"/>
    <cellStyle name="Normal 9 3 2 5 2 2 3 2" xfId="46415" xr:uid="{2200B6F0-7C65-4B4D-8AAB-78ACC5ABCCCE}"/>
    <cellStyle name="Normal 9 3 2 5 2 2 3 3" xfId="42310" xr:uid="{A5F3EA32-B8BF-4378-9DDC-EC0C4B9B0E86}"/>
    <cellStyle name="Normal 9 3 2 5 2 2 4" xfId="36150" xr:uid="{641E1C58-7D43-4254-B0E7-5A8ECEEA5484}"/>
    <cellStyle name="Normal 9 3 2 5 2 2 4 2" xfId="44362" xr:uid="{EC1A4E64-1030-44B2-9C2B-E3A41C21FAAD}"/>
    <cellStyle name="Normal 9 3 2 5 2 2 4 3" xfId="40257" xr:uid="{24FD768A-F3F3-4A20-8F5D-DFBF96B3E00E}"/>
    <cellStyle name="Normal 9 3 2 5 2 2 5" xfId="43336" xr:uid="{ADE1CA82-BE18-4241-BB5A-4632C735087C}"/>
    <cellStyle name="Normal 9 3 2 5 2 2 6" xfId="39231" xr:uid="{570E61FD-CF82-46A8-AB5C-24735D26BDD3}"/>
    <cellStyle name="Normal 9 3 2 5 2 3" xfId="36696" xr:uid="{BB552856-BBF6-4073-A22B-4A819F51310A}"/>
    <cellStyle name="Normal 9 3 2 5 2 3 2" xfId="44908" xr:uid="{9B7E49FE-31E1-411D-B21A-4B803E913C65}"/>
    <cellStyle name="Normal 9 3 2 5 2 3 3" xfId="40803" xr:uid="{102A477B-8C86-46EE-934A-D6F9E4591A4E}"/>
    <cellStyle name="Normal 9 3 2 5 2 4" xfId="37722" xr:uid="{E6323C60-41EE-4B2D-BDBF-CCE0F32B9574}"/>
    <cellStyle name="Normal 9 3 2 5 2 4 2" xfId="45934" xr:uid="{43FB7C6A-2683-412C-8F25-08A2C2216B13}"/>
    <cellStyle name="Normal 9 3 2 5 2 4 3" xfId="41829" xr:uid="{A80C68FA-974D-4EB8-BB8C-EAE6A3AE597C}"/>
    <cellStyle name="Normal 9 3 2 5 2 5" xfId="35669" xr:uid="{F8A8C7F7-2D73-470B-8620-7DF8585B1FA8}"/>
    <cellStyle name="Normal 9 3 2 5 2 5 2" xfId="43881" xr:uid="{45756F3F-B0FA-4C5A-A70A-EB16B1D16BC7}"/>
    <cellStyle name="Normal 9 3 2 5 2 5 3" xfId="39776" xr:uid="{8D61E936-0EA7-4692-91AF-3A67C7E69438}"/>
    <cellStyle name="Normal 9 3 2 5 2 6" xfId="42855" xr:uid="{694BE206-2D6F-4605-BE0D-34B9B7E12DCE}"/>
    <cellStyle name="Normal 9 3 2 5 2 7" xfId="38750" xr:uid="{B0726B8A-C2A7-4DFA-B21B-88BB58500171}"/>
    <cellStyle name="Normal 9 3 2 5 3" xfId="34881" xr:uid="{0180D0F6-11FB-4000-8BCC-7C3F2F20A90C}"/>
    <cellStyle name="Normal 9 3 2 5 3 2" xfId="36935" xr:uid="{DD484A3B-9615-4D26-A7EC-2D46CA85EAC1}"/>
    <cellStyle name="Normal 9 3 2 5 3 2 2" xfId="45147" xr:uid="{FCE98254-F597-49D3-9C29-59EC9A0E3CE4}"/>
    <cellStyle name="Normal 9 3 2 5 3 2 3" xfId="41042" xr:uid="{9AD28116-794D-4EBD-BB95-69390240061E}"/>
    <cellStyle name="Normal 9 3 2 5 3 3" xfId="37961" xr:uid="{70C31533-2839-4F9F-82EF-68CFFF7B9422}"/>
    <cellStyle name="Normal 9 3 2 5 3 3 2" xfId="46173" xr:uid="{B9C42F3C-60A7-4564-B75F-E7F29B0A8447}"/>
    <cellStyle name="Normal 9 3 2 5 3 3 3" xfId="42068" xr:uid="{4218DB2A-C555-4949-9B42-04A933D23C6B}"/>
    <cellStyle name="Normal 9 3 2 5 3 4" xfId="35908" xr:uid="{5948B6B5-8B8C-4C98-B682-35E13C7311BB}"/>
    <cellStyle name="Normal 9 3 2 5 3 4 2" xfId="44120" xr:uid="{833173F6-6A88-4522-A826-6DE7B37F129D}"/>
    <cellStyle name="Normal 9 3 2 5 3 4 3" xfId="40015" xr:uid="{04D7F7E4-A3AD-461A-8E02-A00F5FE15894}"/>
    <cellStyle name="Normal 9 3 2 5 3 5" xfId="43094" xr:uid="{5C198D32-DE55-4B8E-B238-3F62FE20C17B}"/>
    <cellStyle name="Normal 9 3 2 5 3 6" xfId="38989" xr:uid="{8CDA290A-31DD-471A-B0CA-23F4A8579D8B}"/>
    <cellStyle name="Normal 9 3 2 5 4" xfId="36454" xr:uid="{6D7469DC-8ECD-4CDD-96A9-95B8A367E7E2}"/>
    <cellStyle name="Normal 9 3 2 5 4 2" xfId="44666" xr:uid="{89D031E7-E7C6-4E1D-BD69-BD6AF5473974}"/>
    <cellStyle name="Normal 9 3 2 5 4 3" xfId="40561" xr:uid="{989B4D70-862D-44D6-9C34-51BA5781125D}"/>
    <cellStyle name="Normal 9 3 2 5 5" xfId="37480" xr:uid="{8379394D-D433-4234-A1D0-E9880618DDEE}"/>
    <cellStyle name="Normal 9 3 2 5 5 2" xfId="45692" xr:uid="{6DA84465-F0C2-4EBC-80D5-366E6193E975}"/>
    <cellStyle name="Normal 9 3 2 5 5 3" xfId="41587" xr:uid="{BC42594C-0C3C-440E-9624-6CE74AA97295}"/>
    <cellStyle name="Normal 9 3 2 5 6" xfId="35427" xr:uid="{F66FC114-4116-4DC4-9156-D6BAAE0F3AA2}"/>
    <cellStyle name="Normal 9 3 2 5 6 2" xfId="43639" xr:uid="{24A7EE1F-1277-4A44-BE51-75DD870809E3}"/>
    <cellStyle name="Normal 9 3 2 5 6 3" xfId="39534" xr:uid="{1692BFD4-339D-4717-920F-FD438E575BF7}"/>
    <cellStyle name="Normal 9 3 2 5 7" xfId="42613" xr:uid="{68BBB790-5B7C-4388-87D9-A5BC23B21825}"/>
    <cellStyle name="Normal 9 3 2 5 8" xfId="38508" xr:uid="{B0E8B58A-CE8D-4D9E-B421-6D7FD4493482}"/>
    <cellStyle name="Normal 9 3 2 6" xfId="34255" xr:uid="{D941BEB9-3BB1-4494-AD13-60D3AAF84C0B}"/>
    <cellStyle name="Normal 9 3 2 6 2" xfId="34501" xr:uid="{60147C47-498E-416C-8C4B-C858A098851E}"/>
    <cellStyle name="Normal 9 3 2 6 2 2" xfId="34984" xr:uid="{E16EF31F-DBB0-4F93-B06E-43E4DF7557FE}"/>
    <cellStyle name="Normal 9 3 2 6 2 2 2" xfId="37038" xr:uid="{C3B2E363-711D-4252-82AD-1324B806F83B}"/>
    <cellStyle name="Normal 9 3 2 6 2 2 2 2" xfId="45250" xr:uid="{666DE5FF-761D-4AA1-AEAE-B1F7D4499990}"/>
    <cellStyle name="Normal 9 3 2 6 2 2 2 3" xfId="41145" xr:uid="{B92B3984-E5A7-4460-AD3C-631F337988BA}"/>
    <cellStyle name="Normal 9 3 2 6 2 2 3" xfId="38064" xr:uid="{CAAE469F-733D-4AB5-8EBC-1707A017DA2E}"/>
    <cellStyle name="Normal 9 3 2 6 2 2 3 2" xfId="46276" xr:uid="{3A2552E5-BF74-4F1B-B935-FF1E04809EB3}"/>
    <cellStyle name="Normal 9 3 2 6 2 2 3 3" xfId="42171" xr:uid="{DA52863C-1AE3-43A2-BD25-9807A6AB8A50}"/>
    <cellStyle name="Normal 9 3 2 6 2 2 4" xfId="36011" xr:uid="{8F2E6B35-3D0A-45B9-8538-8F90ED910D00}"/>
    <cellStyle name="Normal 9 3 2 6 2 2 4 2" xfId="44223" xr:uid="{02F70CD0-6861-4F29-B595-E4F3F37FEC83}"/>
    <cellStyle name="Normal 9 3 2 6 2 2 4 3" xfId="40118" xr:uid="{498F4433-5758-4A8E-B78E-5C689C77EE66}"/>
    <cellStyle name="Normal 9 3 2 6 2 2 5" xfId="43197" xr:uid="{573CB9F9-FE6B-448F-BAF5-EE0539607C40}"/>
    <cellStyle name="Normal 9 3 2 6 2 2 6" xfId="39092" xr:uid="{819AE4DF-8073-4B79-B627-7B3657A0BCD6}"/>
    <cellStyle name="Normal 9 3 2 6 2 3" xfId="36557" xr:uid="{DE7C380D-FB13-4167-8BD9-0977DAA53369}"/>
    <cellStyle name="Normal 9 3 2 6 2 3 2" xfId="44769" xr:uid="{91CF10BE-788B-4928-A5D4-00B45D9F5449}"/>
    <cellStyle name="Normal 9 3 2 6 2 3 3" xfId="40664" xr:uid="{094CD296-4109-4B19-83E8-08324D8607AA}"/>
    <cellStyle name="Normal 9 3 2 6 2 4" xfId="37583" xr:uid="{087640FE-27A9-40BC-A720-AE77D91F848C}"/>
    <cellStyle name="Normal 9 3 2 6 2 4 2" xfId="45795" xr:uid="{B598671C-1615-4D88-B4C8-4B4C402AC936}"/>
    <cellStyle name="Normal 9 3 2 6 2 4 3" xfId="41690" xr:uid="{A31EE2A4-E4EB-48C3-9ABE-374F59B027C0}"/>
    <cellStyle name="Normal 9 3 2 6 2 5" xfId="35530" xr:uid="{1A5A44C2-86F5-4D7C-B4FD-D173BEA35AA9}"/>
    <cellStyle name="Normal 9 3 2 6 2 5 2" xfId="43742" xr:uid="{676A0E9D-7C7D-4534-93FF-294340D4B2BC}"/>
    <cellStyle name="Normal 9 3 2 6 2 5 3" xfId="39637" xr:uid="{6AE35DB8-A371-4A70-B4CE-E7948AAA9036}"/>
    <cellStyle name="Normal 9 3 2 6 2 6" xfId="42716" xr:uid="{5615F61D-61BA-436C-B5A9-60656D1D4ECD}"/>
    <cellStyle name="Normal 9 3 2 6 2 7" xfId="38611" xr:uid="{85BC7461-AD0E-4461-98CD-BE5F5B1CA360}"/>
    <cellStyle name="Normal 9 3 2 6 3" xfId="34741" xr:uid="{C569829A-F190-4C21-A1AD-5B2A7DA152D4}"/>
    <cellStyle name="Normal 9 3 2 6 3 2" xfId="36795" xr:uid="{20B0CFD7-517E-47AB-9430-F0C8661D32B4}"/>
    <cellStyle name="Normal 9 3 2 6 3 2 2" xfId="45007" xr:uid="{D043E7EE-BCE7-4FAE-867D-3DA80C830220}"/>
    <cellStyle name="Normal 9 3 2 6 3 2 3" xfId="40902" xr:uid="{A3F8FF62-F953-4520-BD14-04B1C8B0D1CC}"/>
    <cellStyle name="Normal 9 3 2 6 3 3" xfId="37821" xr:uid="{545DB612-59E5-4ADC-96F3-3AA9BE689A68}"/>
    <cellStyle name="Normal 9 3 2 6 3 3 2" xfId="46033" xr:uid="{8922EF98-1A2B-419F-ADBC-7C682D3581FB}"/>
    <cellStyle name="Normal 9 3 2 6 3 3 3" xfId="41928" xr:uid="{AC05AC97-FB6A-4118-8846-74F79D03C4AB}"/>
    <cellStyle name="Normal 9 3 2 6 3 4" xfId="35768" xr:uid="{55DA3525-AD30-4BA3-A36C-383203AA2DD6}"/>
    <cellStyle name="Normal 9 3 2 6 3 4 2" xfId="43980" xr:uid="{27C4B38B-9401-48E5-9A59-6655B4544703}"/>
    <cellStyle name="Normal 9 3 2 6 3 4 3" xfId="39875" xr:uid="{672843A5-B221-4509-BFBB-A2C843857C0E}"/>
    <cellStyle name="Normal 9 3 2 6 3 5" xfId="42954" xr:uid="{8F282C5B-3589-4225-8D3F-E7A7B9AFFA32}"/>
    <cellStyle name="Normal 9 3 2 6 3 6" xfId="38849" xr:uid="{D4A0418A-5C35-48D2-B7E5-96A9EBAC9EF8}"/>
    <cellStyle name="Normal 9 3 2 6 4" xfId="36314" xr:uid="{D5B27611-EF00-4FBE-BA79-59B8BD15DABC}"/>
    <cellStyle name="Normal 9 3 2 6 4 2" xfId="44526" xr:uid="{9FEF6A04-A68E-4C0B-8D9B-A5C9AD3B7F33}"/>
    <cellStyle name="Normal 9 3 2 6 4 3" xfId="40421" xr:uid="{01D29A38-E7E4-485A-AB84-6421B81FE6D1}"/>
    <cellStyle name="Normal 9 3 2 6 5" xfId="37340" xr:uid="{BF95ABB3-FB28-4A1F-8DCD-4EE2615E182E}"/>
    <cellStyle name="Normal 9 3 2 6 5 2" xfId="45552" xr:uid="{91E46D5A-EC03-407E-9B8A-0D5C9D265DAE}"/>
    <cellStyle name="Normal 9 3 2 6 5 3" xfId="41447" xr:uid="{42DA40AD-8F3E-4BEE-82F1-9E89D2100D9D}"/>
    <cellStyle name="Normal 9 3 2 6 6" xfId="35287" xr:uid="{5BF0841B-C062-414D-885C-2E57EE4E95EE}"/>
    <cellStyle name="Normal 9 3 2 6 6 2" xfId="43499" xr:uid="{FF1E817F-E591-4AC5-B3B8-8F3FF7356705}"/>
    <cellStyle name="Normal 9 3 2 6 6 3" xfId="39394" xr:uid="{5AE1258C-F28B-4875-9094-F204086469C5}"/>
    <cellStyle name="Normal 9 3 2 6 7" xfId="42473" xr:uid="{514315C5-8E25-4B88-AE9E-EEC108BDF1B6}"/>
    <cellStyle name="Normal 9 3 2 6 8" xfId="38368" xr:uid="{4976F0C3-367E-49FF-9240-26CF8BAE7CFC}"/>
    <cellStyle name="Normal 9 3 2 7" xfId="34445" xr:uid="{26A972F1-448B-4E31-92A0-053DD6AC0D4A}"/>
    <cellStyle name="Normal 9 3 2 7 2" xfId="34928" xr:uid="{E255248C-6BED-4F42-A89C-B14A78048550}"/>
    <cellStyle name="Normal 9 3 2 7 2 2" xfId="36982" xr:uid="{ADBBE7D0-24E6-4E36-A2F4-5321803994E2}"/>
    <cellStyle name="Normal 9 3 2 7 2 2 2" xfId="45194" xr:uid="{B97BB56E-B9BB-4154-A6BA-FBD29E223DAC}"/>
    <cellStyle name="Normal 9 3 2 7 2 2 3" xfId="41089" xr:uid="{88B20259-E3B6-444E-8259-27CE51A60114}"/>
    <cellStyle name="Normal 9 3 2 7 2 3" xfId="38008" xr:uid="{07DF5D16-6816-4B56-8F45-12B5B52A81F7}"/>
    <cellStyle name="Normal 9 3 2 7 2 3 2" xfId="46220" xr:uid="{D23D80C7-0B7E-4F45-B8B2-85A59656E606}"/>
    <cellStyle name="Normal 9 3 2 7 2 3 3" xfId="42115" xr:uid="{7660EE10-8061-43F1-A14A-16AE5A883CBF}"/>
    <cellStyle name="Normal 9 3 2 7 2 4" xfId="35955" xr:uid="{FC091209-D3ED-46A7-BA93-6250837711D5}"/>
    <cellStyle name="Normal 9 3 2 7 2 4 2" xfId="44167" xr:uid="{36DA65B5-80EA-4DE8-B8F0-717E6DB82E12}"/>
    <cellStyle name="Normal 9 3 2 7 2 4 3" xfId="40062" xr:uid="{45B97B6E-9C8C-4B51-86DC-5CFFA4AEB392}"/>
    <cellStyle name="Normal 9 3 2 7 2 5" xfId="43141" xr:uid="{40A8DB9C-2715-4E60-8F54-E86B6A4FB3EA}"/>
    <cellStyle name="Normal 9 3 2 7 2 6" xfId="39036" xr:uid="{71E3DD3C-CEE9-4F52-918C-2FA3276A42DE}"/>
    <cellStyle name="Normal 9 3 2 7 3" xfId="36501" xr:uid="{408CDF1B-97DA-403A-97B2-B527A20B5D6A}"/>
    <cellStyle name="Normal 9 3 2 7 3 2" xfId="44713" xr:uid="{BF6A885C-1E72-4BD9-B84E-4160E4311035}"/>
    <cellStyle name="Normal 9 3 2 7 3 3" xfId="40608" xr:uid="{C16FCDA8-CCFE-4D16-91F3-C853EBA0A292}"/>
    <cellStyle name="Normal 9 3 2 7 4" xfId="37527" xr:uid="{D51F8A86-5F48-474C-ABA6-77CCA1BC2256}"/>
    <cellStyle name="Normal 9 3 2 7 4 2" xfId="45739" xr:uid="{582AB76E-5A51-47E0-A479-C9101A4F646B}"/>
    <cellStyle name="Normal 9 3 2 7 4 3" xfId="41634" xr:uid="{F0C4040F-47B8-46B8-BE13-E694A304AC46}"/>
    <cellStyle name="Normal 9 3 2 7 5" xfId="35474" xr:uid="{F9C64EBD-092D-4610-A910-C29B766FF553}"/>
    <cellStyle name="Normal 9 3 2 7 5 2" xfId="43686" xr:uid="{FC7F6AE0-F43F-4956-895E-CAF632178BE7}"/>
    <cellStyle name="Normal 9 3 2 7 5 3" xfId="39581" xr:uid="{D60D9548-8E2C-4E23-855D-B494A31DA748}"/>
    <cellStyle name="Normal 9 3 2 7 6" xfId="42660" xr:uid="{1990D6CC-2279-41C4-9162-E91B769124CC}"/>
    <cellStyle name="Normal 9 3 2 7 7" xfId="38555" xr:uid="{5723FB89-370D-4CFC-BC9E-3CC449523ED8}"/>
    <cellStyle name="Normal 9 3 2 8" xfId="34197" xr:uid="{5AFEADFC-284A-43C2-94F2-EFEC5500E301}"/>
    <cellStyle name="Normal 9 3 2 8 2" xfId="36256" xr:uid="{516EBE77-3822-4204-B1F8-A6541101F622}"/>
    <cellStyle name="Normal 9 3 2 8 2 2" xfId="44468" xr:uid="{28DD7434-DEF8-4839-BD2C-728D5D941C95}"/>
    <cellStyle name="Normal 9 3 2 8 2 3" xfId="40363" xr:uid="{07BEABAE-0468-4011-B3E9-8920EC6FC0B2}"/>
    <cellStyle name="Normal 9 3 2 8 3" xfId="37282" xr:uid="{BD7F78C1-94C6-486E-ADC1-0AB6B9EB7992}"/>
    <cellStyle name="Normal 9 3 2 8 3 2" xfId="45494" xr:uid="{357BD61E-A8D1-490A-BB7E-CCBEB6FE2CC7}"/>
    <cellStyle name="Normal 9 3 2 8 3 3" xfId="41389" xr:uid="{98E08C7A-9CB6-43F8-B385-ED536A47A913}"/>
    <cellStyle name="Normal 9 3 2 8 4" xfId="35229" xr:uid="{E488E274-BA56-4165-B21D-4C383F2B6907}"/>
    <cellStyle name="Normal 9 3 2 8 4 2" xfId="43441" xr:uid="{0E6ECC3A-C676-425C-8B36-323B70774929}"/>
    <cellStyle name="Normal 9 3 2 8 4 3" xfId="39336" xr:uid="{23903D6C-3AC9-4262-BCF9-223376D19EDF}"/>
    <cellStyle name="Normal 9 3 2 8 5" xfId="42415" xr:uid="{5F50CBB8-C2BA-40DA-9673-3CF0D94B2EB0}"/>
    <cellStyle name="Normal 9 3 2 8 6" xfId="38310" xr:uid="{08AD706F-0FE6-48EB-8EF8-6EBEEC145A89}"/>
    <cellStyle name="Normal 9 3 2 9" xfId="34683" xr:uid="{ABA749B2-A25F-4760-9DF4-92E5FEDEAF68}"/>
    <cellStyle name="Normal 9 3 2 9 2" xfId="36737" xr:uid="{E8E75603-F132-4E48-A344-B566025BCB88}"/>
    <cellStyle name="Normal 9 3 2 9 2 2" xfId="44949" xr:uid="{86A48F9A-0283-4107-85E3-98E77A24D977}"/>
    <cellStyle name="Normal 9 3 2 9 2 3" xfId="40844" xr:uid="{F2B447FC-49DE-44B8-AA06-052583143EB0}"/>
    <cellStyle name="Normal 9 3 2 9 3" xfId="37763" xr:uid="{BFE550D5-4733-4937-B173-4E8DE582E3C3}"/>
    <cellStyle name="Normal 9 3 2 9 3 2" xfId="45975" xr:uid="{042614D8-CC6E-4CBD-A83C-CBE020B928EE}"/>
    <cellStyle name="Normal 9 3 2 9 3 3" xfId="41870" xr:uid="{EC89298F-164A-44E0-9971-DC2DCC12A6AE}"/>
    <cellStyle name="Normal 9 3 2 9 4" xfId="35710" xr:uid="{2D96547C-281F-4B1A-84B0-926680C4B080}"/>
    <cellStyle name="Normal 9 3 2 9 4 2" xfId="43922" xr:uid="{7A5C6ECE-4D2B-4ECE-BD19-14AE016FD03C}"/>
    <cellStyle name="Normal 9 3 2 9 4 3" xfId="39817" xr:uid="{332EB91F-33E6-4940-89FF-8E6978769609}"/>
    <cellStyle name="Normal 9 3 2 9 5" xfId="42896" xr:uid="{8657BE0B-63F1-4E70-B730-16FA0B3D4F76}"/>
    <cellStyle name="Normal 9 3 2 9 6" xfId="38791" xr:uid="{4EA9A995-F255-4F0B-A979-C6205B531322}"/>
    <cellStyle name="Normal 9 3 3" xfId="34134" xr:uid="{4DFA693C-0EC4-47E9-BACA-EF23C82262CA}"/>
    <cellStyle name="Normal 9 3 3 10" xfId="34684" xr:uid="{7EC769A2-908B-4286-B49E-B277728E3A8F}"/>
    <cellStyle name="Normal 9 3 3 10 2" xfId="36738" xr:uid="{671E529A-88ED-41B7-884C-0FFEF6935008}"/>
    <cellStyle name="Normal 9 3 3 10 2 2" xfId="44950" xr:uid="{17F14104-FF8D-498F-968D-D5D7ADDB25CD}"/>
    <cellStyle name="Normal 9 3 3 10 2 3" xfId="40845" xr:uid="{D777FD92-0234-4698-A9BD-781A4892FAB5}"/>
    <cellStyle name="Normal 9 3 3 10 3" xfId="37764" xr:uid="{7E975F6F-41BD-41DC-8FA2-C1B876876335}"/>
    <cellStyle name="Normal 9 3 3 10 3 2" xfId="45976" xr:uid="{E0D7D34E-BA55-487D-BC87-D457969CEF08}"/>
    <cellStyle name="Normal 9 3 3 10 3 3" xfId="41871" xr:uid="{8080BBE8-4D19-4295-9765-FFB1E8B22EE8}"/>
    <cellStyle name="Normal 9 3 3 10 4" xfId="35711" xr:uid="{36F2B9B7-01C9-4090-B72B-D6BCEFDEEFD7}"/>
    <cellStyle name="Normal 9 3 3 10 4 2" xfId="43923" xr:uid="{E8FF0C40-80AE-47F9-A224-19537823EB52}"/>
    <cellStyle name="Normal 9 3 3 10 4 3" xfId="39818" xr:uid="{94DE26F6-A1A8-4161-A41D-6E3556DD1D99}"/>
    <cellStyle name="Normal 9 3 3 10 5" xfId="42897" xr:uid="{5BEC0F8B-C20F-4FD8-93DB-BD602F158BBE}"/>
    <cellStyle name="Normal 9 3 3 10 6" xfId="38792" xr:uid="{628FD614-6FB9-485A-8C83-C14BBAD79FA8}"/>
    <cellStyle name="Normal 9 3 3 11" xfId="36200" xr:uid="{934FC4A6-92C8-4F07-862D-CAC777A09EBD}"/>
    <cellStyle name="Normal 9 3 3 11 2" xfId="44412" xr:uid="{4E27274D-DDB8-40BC-A3D1-AA3E0B525C52}"/>
    <cellStyle name="Normal 9 3 3 11 3" xfId="40307" xr:uid="{2E7A68C0-F527-44B9-84A9-B219C0BE0DBB}"/>
    <cellStyle name="Normal 9 3 3 12" xfId="37226" xr:uid="{31E183C5-ACF2-4798-B3E5-0F1996C7D7AB}"/>
    <cellStyle name="Normal 9 3 3 12 2" xfId="45438" xr:uid="{F21E1262-16C2-48E4-BE64-4F4FE9E83F5B}"/>
    <cellStyle name="Normal 9 3 3 12 3" xfId="41333" xr:uid="{0D6EF580-86E8-4702-BB2C-EE52490A4CC5}"/>
    <cellStyle name="Normal 9 3 3 13" xfId="35173" xr:uid="{4DDF6DA3-81BD-4E45-87BC-4BC18F9F5F22}"/>
    <cellStyle name="Normal 9 3 3 13 2" xfId="43385" xr:uid="{FD3AD69E-5D26-4704-B919-0127400ADCAF}"/>
    <cellStyle name="Normal 9 3 3 13 3" xfId="39280" xr:uid="{BF9525F2-D58A-4C42-8452-76956E436E1E}"/>
    <cellStyle name="Normal 9 3 3 14" xfId="42359" xr:uid="{44AF183E-F8BE-4480-8A90-195AA8EAAFB6}"/>
    <cellStyle name="Normal 9 3 3 15" xfId="38254" xr:uid="{3713D3D5-CB02-4CD2-BD0F-4D017ECB4624}"/>
    <cellStyle name="Normal 9 3 3 2" xfId="34151" xr:uid="{34F5CCEF-FDEE-4D3E-8596-FAB05853FC63}"/>
    <cellStyle name="Normal 9 3 3 2 10" xfId="34695" xr:uid="{1E85389D-0D25-4956-A2E7-54B62F0B8325}"/>
    <cellStyle name="Normal 9 3 3 2 10 2" xfId="36749" xr:uid="{2BA90BDF-1AD5-4A45-8895-BC1CB4025A50}"/>
    <cellStyle name="Normal 9 3 3 2 10 2 2" xfId="44961" xr:uid="{F8B2A5DF-8D9A-4CF5-AEC0-0AD746765BE3}"/>
    <cellStyle name="Normal 9 3 3 2 10 2 3" xfId="40856" xr:uid="{026510C0-8EF4-4082-929C-1C48F1F1BE5F}"/>
    <cellStyle name="Normal 9 3 3 2 10 3" xfId="37775" xr:uid="{B75493E0-38C8-48EA-A776-3AE8DE193C34}"/>
    <cellStyle name="Normal 9 3 3 2 10 3 2" xfId="45987" xr:uid="{9F0FFF1E-FE89-4182-97B3-86E20F50A6D8}"/>
    <cellStyle name="Normal 9 3 3 2 10 3 3" xfId="41882" xr:uid="{DA231C57-2371-4764-B83A-C38C4D89C6AF}"/>
    <cellStyle name="Normal 9 3 3 2 10 4" xfId="35722" xr:uid="{262AB0FD-B4C3-439A-9301-09B4EE3D494F}"/>
    <cellStyle name="Normal 9 3 3 2 10 4 2" xfId="43934" xr:uid="{ED6927EC-FA28-48ED-B956-9E70B8AB27C5}"/>
    <cellStyle name="Normal 9 3 3 2 10 4 3" xfId="39829" xr:uid="{D350645B-AD1A-4C77-8CC5-A4A96C8C508D}"/>
    <cellStyle name="Normal 9 3 3 2 10 5" xfId="42908" xr:uid="{F4481000-D6FE-439A-B36E-5DAB3192A1AD}"/>
    <cellStyle name="Normal 9 3 3 2 10 6" xfId="38803" xr:uid="{FCF96E96-AB49-4AFA-9B94-BBA95CA95B25}"/>
    <cellStyle name="Normal 9 3 3 2 11" xfId="36211" xr:uid="{464F3B1C-BA06-4BA0-A962-33F3C3786B04}"/>
    <cellStyle name="Normal 9 3 3 2 11 2" xfId="44423" xr:uid="{6CA1AB94-A3D9-42E1-A959-1B00D3B9AE43}"/>
    <cellStyle name="Normal 9 3 3 2 11 3" xfId="40318" xr:uid="{E6B63840-7D17-4B70-AF11-DDC5DB0FA7FD}"/>
    <cellStyle name="Normal 9 3 3 2 12" xfId="37237" xr:uid="{07D0127B-B64C-441D-8B8E-11F2E35C87AF}"/>
    <cellStyle name="Normal 9 3 3 2 12 2" xfId="45449" xr:uid="{2892DAC5-8FC1-4F69-A905-6AA87C20FC78}"/>
    <cellStyle name="Normal 9 3 3 2 12 3" xfId="41344" xr:uid="{692BC322-DF57-476F-8D47-14E5A2C3394E}"/>
    <cellStyle name="Normal 9 3 3 2 13" xfId="35184" xr:uid="{2D428143-32CB-41D8-BCC5-22E491163F1C}"/>
    <cellStyle name="Normal 9 3 3 2 13 2" xfId="43396" xr:uid="{7E065AF8-08A7-4174-A0C8-3B61B16AB654}"/>
    <cellStyle name="Normal 9 3 3 2 13 3" xfId="39291" xr:uid="{FD5F4DD2-CC76-438E-85C4-235319BDD431}"/>
    <cellStyle name="Normal 9 3 3 2 14" xfId="42370" xr:uid="{E8A0CEB9-6D56-462F-8F12-D11851A38F61}"/>
    <cellStyle name="Normal 9 3 3 2 15" xfId="38265" xr:uid="{8E32E7F0-A478-4B82-BFCC-9C7E06C70392}"/>
    <cellStyle name="Normal 9 3 3 2 2" xfId="34156" xr:uid="{F02EE363-6CB6-445F-B87E-98EC1A42B0AA}"/>
    <cellStyle name="Normal 9 3 3 2 2 10" xfId="36216" xr:uid="{2292C5D7-0022-4126-A10E-A6430B3DE6A2}"/>
    <cellStyle name="Normal 9 3 3 2 2 10 2" xfId="44428" xr:uid="{E67BDF64-318F-4EE4-B8E7-3CBFAB0CA02C}"/>
    <cellStyle name="Normal 9 3 3 2 2 10 3" xfId="40323" xr:uid="{C32F8F0B-BDD3-4932-8FE3-89994AB822B7}"/>
    <cellStyle name="Normal 9 3 3 2 2 11" xfId="37242" xr:uid="{DDA7F026-6012-4480-A134-0E4C3E4B9724}"/>
    <cellStyle name="Normal 9 3 3 2 2 11 2" xfId="45454" xr:uid="{F6FD13CE-2818-4DC8-BD1D-EA3EDB406CF8}"/>
    <cellStyle name="Normal 9 3 3 2 2 11 3" xfId="41349" xr:uid="{86A98F54-ADEB-4A2B-B7A7-C675E5CBD8BA}"/>
    <cellStyle name="Normal 9 3 3 2 2 12" xfId="35189" xr:uid="{19DB4CC4-F780-4315-9DEF-BB7C48AD9310}"/>
    <cellStyle name="Normal 9 3 3 2 2 12 2" xfId="43401" xr:uid="{99BA1D6C-BA3A-4D67-940A-D91A41B36733}"/>
    <cellStyle name="Normal 9 3 3 2 2 12 3" xfId="39296" xr:uid="{1E1FBA0C-7E6E-4A32-96A4-C3E13CBABF42}"/>
    <cellStyle name="Normal 9 3 3 2 2 13" xfId="42375" xr:uid="{66FEC06B-0C14-4FEE-9DEB-29AD7BE6822F}"/>
    <cellStyle name="Normal 9 3 3 2 2 14" xfId="38270" xr:uid="{B8816EFE-2429-4B34-855F-6844221E401F}"/>
    <cellStyle name="Normal 9 3 3 2 2 2" xfId="34303" xr:uid="{1F5041EF-5401-449B-9872-51D31DFC1880}"/>
    <cellStyle name="Normal 9 3 3 2 2 2 2" xfId="34548" xr:uid="{8C3D05F1-1A52-499B-B9A5-EDE7222296D4}"/>
    <cellStyle name="Normal 9 3 3 2 2 2 2 2" xfId="35031" xr:uid="{5E157C45-E9C3-4781-B869-F8F21446A393}"/>
    <cellStyle name="Normal 9 3 3 2 2 2 2 2 2" xfId="37085" xr:uid="{F8907BF3-950A-49B9-A064-7B9B3EBB4B4A}"/>
    <cellStyle name="Normal 9 3 3 2 2 2 2 2 2 2" xfId="45297" xr:uid="{B32EE576-9B0E-43B3-98A7-0B7A0118D976}"/>
    <cellStyle name="Normal 9 3 3 2 2 2 2 2 2 3" xfId="41192" xr:uid="{94F7D3DA-28E8-4874-806F-E6B6C7E8AF6D}"/>
    <cellStyle name="Normal 9 3 3 2 2 2 2 2 3" xfId="38111" xr:uid="{35823D55-12DC-4242-BDCE-B3C6720D1641}"/>
    <cellStyle name="Normal 9 3 3 2 2 2 2 2 3 2" xfId="46323" xr:uid="{176A8C32-63B7-4564-9EB1-9E26011B7738}"/>
    <cellStyle name="Normal 9 3 3 2 2 2 2 2 3 3" xfId="42218" xr:uid="{FF465AFB-3C92-4C51-AB67-03C8A58927E8}"/>
    <cellStyle name="Normal 9 3 3 2 2 2 2 2 4" xfId="36058" xr:uid="{B67079F8-76D8-4F93-B9B9-AB726B073AC4}"/>
    <cellStyle name="Normal 9 3 3 2 2 2 2 2 4 2" xfId="44270" xr:uid="{11885C62-7C4E-48AF-9666-FFA04814E133}"/>
    <cellStyle name="Normal 9 3 3 2 2 2 2 2 4 3" xfId="40165" xr:uid="{D87E4502-A18F-4866-AE61-F16DC153FD18}"/>
    <cellStyle name="Normal 9 3 3 2 2 2 2 2 5" xfId="43244" xr:uid="{83D62F82-E1FB-4D1A-9FB3-6510B46A7249}"/>
    <cellStyle name="Normal 9 3 3 2 2 2 2 2 6" xfId="39139" xr:uid="{BEEF1626-B9B6-4C3B-B2EF-7091F5247A73}"/>
    <cellStyle name="Normal 9 3 3 2 2 2 2 3" xfId="36604" xr:uid="{2C335D34-AFF2-41E0-A168-47C05863A13C}"/>
    <cellStyle name="Normal 9 3 3 2 2 2 2 3 2" xfId="44816" xr:uid="{9E5AC0D2-56FB-4580-8DA5-A7F982580193}"/>
    <cellStyle name="Normal 9 3 3 2 2 2 2 3 3" xfId="40711" xr:uid="{5C191310-FF83-4564-B8A2-9A0FF305C70D}"/>
    <cellStyle name="Normal 9 3 3 2 2 2 2 4" xfId="37630" xr:uid="{30235902-A00B-4431-A6F8-D54C6145DAE2}"/>
    <cellStyle name="Normal 9 3 3 2 2 2 2 4 2" xfId="45842" xr:uid="{5E451EA6-1F2D-4374-8F77-B74BCAFD8466}"/>
    <cellStyle name="Normal 9 3 3 2 2 2 2 4 3" xfId="41737" xr:uid="{02CE2B02-E9AA-45C9-8C0B-B23920D0DA74}"/>
    <cellStyle name="Normal 9 3 3 2 2 2 2 5" xfId="35577" xr:uid="{F48AC5BA-2941-4914-AEE7-6D8EB19ED6CE}"/>
    <cellStyle name="Normal 9 3 3 2 2 2 2 5 2" xfId="43789" xr:uid="{0BDBF572-95CA-46B4-B2B6-102289566D2F}"/>
    <cellStyle name="Normal 9 3 3 2 2 2 2 5 3" xfId="39684" xr:uid="{8C60D22B-291D-4D74-869D-BF8BF0530592}"/>
    <cellStyle name="Normal 9 3 3 2 2 2 2 6" xfId="42763" xr:uid="{7D45EB8A-F502-4DEA-A85B-2263A3056E2F}"/>
    <cellStyle name="Normal 9 3 3 2 2 2 2 7" xfId="38658" xr:uid="{7AAE8C0A-B4BA-44C0-A029-6D80A1B8CED6}"/>
    <cellStyle name="Normal 9 3 3 2 2 2 3" xfId="34789" xr:uid="{FBF72D1B-B7D1-413E-B4F3-FD94818C4625}"/>
    <cellStyle name="Normal 9 3 3 2 2 2 3 2" xfId="36843" xr:uid="{83C5E5E6-38BE-4453-9DCC-946604717992}"/>
    <cellStyle name="Normal 9 3 3 2 2 2 3 2 2" xfId="45055" xr:uid="{95F25E00-D972-4D29-904D-EBB6027CA22C}"/>
    <cellStyle name="Normal 9 3 3 2 2 2 3 2 3" xfId="40950" xr:uid="{A20D700A-7090-4965-94D9-63DE78AB2DF9}"/>
    <cellStyle name="Normal 9 3 3 2 2 2 3 3" xfId="37869" xr:uid="{3404A524-2FF1-4953-9A1A-335CE053515A}"/>
    <cellStyle name="Normal 9 3 3 2 2 2 3 3 2" xfId="46081" xr:uid="{2F0C27B9-4901-4E10-980F-100C982AFDE2}"/>
    <cellStyle name="Normal 9 3 3 2 2 2 3 3 3" xfId="41976" xr:uid="{F99B96F3-C546-42C9-9DB4-090B202B5551}"/>
    <cellStyle name="Normal 9 3 3 2 2 2 3 4" xfId="35816" xr:uid="{AEAAADD3-ED97-482D-A57A-61FF51E1692B}"/>
    <cellStyle name="Normal 9 3 3 2 2 2 3 4 2" xfId="44028" xr:uid="{1E5AD3BD-337A-436C-A697-4BA8C681B877}"/>
    <cellStyle name="Normal 9 3 3 2 2 2 3 4 3" xfId="39923" xr:uid="{6CF32C7F-77A4-4B74-843D-DE9D1CA277F5}"/>
    <cellStyle name="Normal 9 3 3 2 2 2 3 5" xfId="43002" xr:uid="{67157F77-21FF-46F6-A29D-0F1B5B5E9F99}"/>
    <cellStyle name="Normal 9 3 3 2 2 2 3 6" xfId="38897" xr:uid="{E4FF90F7-CBB5-4CBE-9168-60E9275AE5D7}"/>
    <cellStyle name="Normal 9 3 3 2 2 2 4" xfId="36362" xr:uid="{1E4D0DC5-7FE1-46A7-871A-C7E3ED553D79}"/>
    <cellStyle name="Normal 9 3 3 2 2 2 4 2" xfId="44574" xr:uid="{E4ED3371-C3B0-40C7-A0B1-71EA3885043E}"/>
    <cellStyle name="Normal 9 3 3 2 2 2 4 3" xfId="40469" xr:uid="{94E45B68-4E69-4502-B990-5E13C2C098E8}"/>
    <cellStyle name="Normal 9 3 3 2 2 2 5" xfId="37388" xr:uid="{4A59DAED-7207-4FC9-B323-73D78380E5BA}"/>
    <cellStyle name="Normal 9 3 3 2 2 2 5 2" xfId="45600" xr:uid="{E3AF63EF-C34D-4CDB-B25A-215F3DB913EB}"/>
    <cellStyle name="Normal 9 3 3 2 2 2 5 3" xfId="41495" xr:uid="{96644227-0770-4C0C-AA6B-321F0FAD9066}"/>
    <cellStyle name="Normal 9 3 3 2 2 2 6" xfId="35335" xr:uid="{EF883044-8E27-4485-AC13-CB4DAD864D44}"/>
    <cellStyle name="Normal 9 3 3 2 2 2 6 2" xfId="43547" xr:uid="{39C53CB4-8BE1-4D0A-AD73-4887FFB2A11E}"/>
    <cellStyle name="Normal 9 3 3 2 2 2 6 3" xfId="39442" xr:uid="{82D92B21-AEA0-4073-A073-3960AA0F919D}"/>
    <cellStyle name="Normal 9 3 3 2 2 2 7" xfId="42521" xr:uid="{AE133059-F1B4-46D5-A9D9-0DB9EA72BA07}"/>
    <cellStyle name="Normal 9 3 3 2 2 2 8" xfId="38416" xr:uid="{CD21CF4F-8721-4ECD-9CE7-6F8ADA8B9C0C}"/>
    <cellStyle name="Normal 9 3 3 2 2 3" xfId="34330" xr:uid="{B9C034EA-E9E3-4CEE-BEEB-A0CF005C062A}"/>
    <cellStyle name="Normal 9 3 3 2 2 3 2" xfId="34575" xr:uid="{08159ED8-F549-4D79-AD0E-64E1096F58A8}"/>
    <cellStyle name="Normal 9 3 3 2 2 3 2 2" xfId="35058" xr:uid="{6C232B67-6C00-4430-B12F-7D9807BF73AA}"/>
    <cellStyle name="Normal 9 3 3 2 2 3 2 2 2" xfId="37112" xr:uid="{A7060ABA-F079-4BB2-883C-B85073D1C2DD}"/>
    <cellStyle name="Normal 9 3 3 2 2 3 2 2 2 2" xfId="45324" xr:uid="{1189D0FB-DE6E-4106-AE3F-160526EBD33A}"/>
    <cellStyle name="Normal 9 3 3 2 2 3 2 2 2 3" xfId="41219" xr:uid="{3B97C6B4-5E8E-4763-B251-61D797B6BC7E}"/>
    <cellStyle name="Normal 9 3 3 2 2 3 2 2 3" xfId="38138" xr:uid="{3ECA4C14-3122-4A7B-8D11-B65D45F356EF}"/>
    <cellStyle name="Normal 9 3 3 2 2 3 2 2 3 2" xfId="46350" xr:uid="{1A90DC00-5322-4560-A86F-97C16544AE79}"/>
    <cellStyle name="Normal 9 3 3 2 2 3 2 2 3 3" xfId="42245" xr:uid="{9C29B436-E00A-47C3-AB90-3F954C63C149}"/>
    <cellStyle name="Normal 9 3 3 2 2 3 2 2 4" xfId="36085" xr:uid="{FB5B703F-82CF-44D6-A650-6AEBA53B2EA3}"/>
    <cellStyle name="Normal 9 3 3 2 2 3 2 2 4 2" xfId="44297" xr:uid="{449B37A4-0324-4537-8F54-2BB6753CC803}"/>
    <cellStyle name="Normal 9 3 3 2 2 3 2 2 4 3" xfId="40192" xr:uid="{2BC02D7B-CC97-4559-8E9F-31686215CF8F}"/>
    <cellStyle name="Normal 9 3 3 2 2 3 2 2 5" xfId="43271" xr:uid="{BA97155B-3815-479F-B9CD-59D28BB7C706}"/>
    <cellStyle name="Normal 9 3 3 2 2 3 2 2 6" xfId="39166" xr:uid="{316724B8-7E46-4768-AEE6-D9868F9E82DB}"/>
    <cellStyle name="Normal 9 3 3 2 2 3 2 3" xfId="36631" xr:uid="{F1F8FFA2-86EF-497A-8D1C-09545944A51E}"/>
    <cellStyle name="Normal 9 3 3 2 2 3 2 3 2" xfId="44843" xr:uid="{012DC9EE-EC73-49DA-AE85-3600BC34E3A3}"/>
    <cellStyle name="Normal 9 3 3 2 2 3 2 3 3" xfId="40738" xr:uid="{B6F1B571-74B1-4C13-9FF4-3F61A152B0C6}"/>
    <cellStyle name="Normal 9 3 3 2 2 3 2 4" xfId="37657" xr:uid="{D88D2466-AB3D-43E4-A919-38826218865C}"/>
    <cellStyle name="Normal 9 3 3 2 2 3 2 4 2" xfId="45869" xr:uid="{1AD23402-84EC-4D49-8081-0DA46BA93A24}"/>
    <cellStyle name="Normal 9 3 3 2 2 3 2 4 3" xfId="41764" xr:uid="{9BBFD3E8-385B-4652-AF86-46216C692349}"/>
    <cellStyle name="Normal 9 3 3 2 2 3 2 5" xfId="35604" xr:uid="{56DAC127-306B-4CAE-8FA1-23EAB6B80CE2}"/>
    <cellStyle name="Normal 9 3 3 2 2 3 2 5 2" xfId="43816" xr:uid="{5836D68A-A4D4-4223-A58E-27BE0F5F7AFB}"/>
    <cellStyle name="Normal 9 3 3 2 2 3 2 5 3" xfId="39711" xr:uid="{69A4ECC6-F02E-4064-AD11-ACB9D0E8C516}"/>
    <cellStyle name="Normal 9 3 3 2 2 3 2 6" xfId="42790" xr:uid="{803A0F93-1469-46D8-B9A2-F56C858E69BA}"/>
    <cellStyle name="Normal 9 3 3 2 2 3 2 7" xfId="38685" xr:uid="{AF598D43-5811-4E68-96E1-3D9F8A2963B5}"/>
    <cellStyle name="Normal 9 3 3 2 2 3 3" xfId="34816" xr:uid="{A1BF595F-811E-4CE8-B745-60D8C4AB26BB}"/>
    <cellStyle name="Normal 9 3 3 2 2 3 3 2" xfId="36870" xr:uid="{7B98D559-9EA9-40F3-8A3C-ADC016ACF9E3}"/>
    <cellStyle name="Normal 9 3 3 2 2 3 3 2 2" xfId="45082" xr:uid="{A2D3C679-C2FF-452C-97CD-7925E3CC1CC2}"/>
    <cellStyle name="Normal 9 3 3 2 2 3 3 2 3" xfId="40977" xr:uid="{FEA944AC-D02E-45E3-B021-2145BAB9E579}"/>
    <cellStyle name="Normal 9 3 3 2 2 3 3 3" xfId="37896" xr:uid="{6347F1CC-B831-4AA2-BE78-C3ED9C6D9EBF}"/>
    <cellStyle name="Normal 9 3 3 2 2 3 3 3 2" xfId="46108" xr:uid="{85243B52-2415-4B6E-8922-0B4FE0DD485A}"/>
    <cellStyle name="Normal 9 3 3 2 2 3 3 3 3" xfId="42003" xr:uid="{4F3680EE-20E1-4A0C-BF13-6C9E20076067}"/>
    <cellStyle name="Normal 9 3 3 2 2 3 3 4" xfId="35843" xr:uid="{E01A6F4D-216A-4614-BB60-FE4FDD1DC05D}"/>
    <cellStyle name="Normal 9 3 3 2 2 3 3 4 2" xfId="44055" xr:uid="{C68902E5-A636-4791-BC1F-A5B0BFD57EA9}"/>
    <cellStyle name="Normal 9 3 3 2 2 3 3 4 3" xfId="39950" xr:uid="{C90938FA-85E1-420E-ACEF-2E8EDCC0A6D9}"/>
    <cellStyle name="Normal 9 3 3 2 2 3 3 5" xfId="43029" xr:uid="{668BDE45-E906-4AF9-81BA-530B468CE82D}"/>
    <cellStyle name="Normal 9 3 3 2 2 3 3 6" xfId="38924" xr:uid="{E4164A25-A5A7-443B-9EB9-287063C4F408}"/>
    <cellStyle name="Normal 9 3 3 2 2 3 4" xfId="36389" xr:uid="{7039EDC8-A01C-4080-ACB5-FF810908DC3B}"/>
    <cellStyle name="Normal 9 3 3 2 2 3 4 2" xfId="44601" xr:uid="{A6DEF31F-8F1D-4865-8F7F-B7A443B2762F}"/>
    <cellStyle name="Normal 9 3 3 2 2 3 4 3" xfId="40496" xr:uid="{CD36B779-3F18-442D-87E0-A6E7D1BA4FFB}"/>
    <cellStyle name="Normal 9 3 3 2 2 3 5" xfId="37415" xr:uid="{C507183E-6AA5-49F2-BC4D-CCAB40C610FE}"/>
    <cellStyle name="Normal 9 3 3 2 2 3 5 2" xfId="45627" xr:uid="{F8C94C51-A9DA-4413-9CE8-2D11A64AD252}"/>
    <cellStyle name="Normal 9 3 3 2 2 3 5 3" xfId="41522" xr:uid="{E4C98617-77A8-4204-ABB4-11283036993F}"/>
    <cellStyle name="Normal 9 3 3 2 2 3 6" xfId="35362" xr:uid="{5CA1FAC5-40AB-4316-A050-B6F86511E72B}"/>
    <cellStyle name="Normal 9 3 3 2 2 3 6 2" xfId="43574" xr:uid="{ACB1478E-3D28-48E4-B28A-407F5882FD26}"/>
    <cellStyle name="Normal 9 3 3 2 2 3 6 3" xfId="39469" xr:uid="{07E473C9-EF10-46F7-8932-B7F9F0C0404D}"/>
    <cellStyle name="Normal 9 3 3 2 2 3 7" xfId="42548" xr:uid="{1DBD204F-84D9-4C03-9824-1769DB4DF2FA}"/>
    <cellStyle name="Normal 9 3 3 2 2 3 8" xfId="38443" xr:uid="{17BD6D0C-8938-4FCD-ADC1-7A464355EC7C}"/>
    <cellStyle name="Normal 9 3 3 2 2 4" xfId="34373" xr:uid="{376617C7-627A-462C-A9D5-E000A7F08346}"/>
    <cellStyle name="Normal 9 3 3 2 2 4 2" xfId="34616" xr:uid="{11FD0740-2277-45CA-90F3-B1EC4B80C3D0}"/>
    <cellStyle name="Normal 9 3 3 2 2 4 2 2" xfId="35099" xr:uid="{78E12FCF-FF8D-45AB-A068-8177DE5C0BC9}"/>
    <cellStyle name="Normal 9 3 3 2 2 4 2 2 2" xfId="37153" xr:uid="{D80915E9-3E2A-4B5A-AF6D-5DFEE75800FC}"/>
    <cellStyle name="Normal 9 3 3 2 2 4 2 2 2 2" xfId="45365" xr:uid="{16849BCA-660A-4770-AB16-FCFB1539B964}"/>
    <cellStyle name="Normal 9 3 3 2 2 4 2 2 2 3" xfId="41260" xr:uid="{2BF5B402-000B-4F8F-8A7C-AC010337C57D}"/>
    <cellStyle name="Normal 9 3 3 2 2 4 2 2 3" xfId="38179" xr:uid="{2916A34A-91CC-4D03-B881-CDD747FBB336}"/>
    <cellStyle name="Normal 9 3 3 2 2 4 2 2 3 2" xfId="46391" xr:uid="{F844D879-90B7-45B1-AF9B-0246E6F7CB12}"/>
    <cellStyle name="Normal 9 3 3 2 2 4 2 2 3 3" xfId="42286" xr:uid="{BB9B064F-3339-46ED-8A01-C2E4DDA6F427}"/>
    <cellStyle name="Normal 9 3 3 2 2 4 2 2 4" xfId="36126" xr:uid="{DF9C105B-D013-4458-A179-479FDAF06FF7}"/>
    <cellStyle name="Normal 9 3 3 2 2 4 2 2 4 2" xfId="44338" xr:uid="{CF4F78FB-6CB6-4E11-8E7D-DA519409466F}"/>
    <cellStyle name="Normal 9 3 3 2 2 4 2 2 4 3" xfId="40233" xr:uid="{D822AC3C-E3A8-4D11-AD7C-40882594C0FA}"/>
    <cellStyle name="Normal 9 3 3 2 2 4 2 2 5" xfId="43312" xr:uid="{8FF93CEC-747E-44C7-85DA-6720336591B4}"/>
    <cellStyle name="Normal 9 3 3 2 2 4 2 2 6" xfId="39207" xr:uid="{2221FB56-3C60-4E77-83F6-C834F297ADF8}"/>
    <cellStyle name="Normal 9 3 3 2 2 4 2 3" xfId="36672" xr:uid="{4D15A2E5-0A24-4858-8595-1B6578832AB9}"/>
    <cellStyle name="Normal 9 3 3 2 2 4 2 3 2" xfId="44884" xr:uid="{7979333D-08A7-4C8A-9FC6-D555C7B2B77A}"/>
    <cellStyle name="Normal 9 3 3 2 2 4 2 3 3" xfId="40779" xr:uid="{75315CA5-A68C-4BA0-BFEC-73D095AFAC3A}"/>
    <cellStyle name="Normal 9 3 3 2 2 4 2 4" xfId="37698" xr:uid="{1877704A-8B1A-44C5-9FDC-1331CCE824F4}"/>
    <cellStyle name="Normal 9 3 3 2 2 4 2 4 2" xfId="45910" xr:uid="{4DB6A6E2-1C9E-4822-ABB1-BFAF3DC55873}"/>
    <cellStyle name="Normal 9 3 3 2 2 4 2 4 3" xfId="41805" xr:uid="{A718A395-B2EF-4FB9-8997-0DD26F588E19}"/>
    <cellStyle name="Normal 9 3 3 2 2 4 2 5" xfId="35645" xr:uid="{5EE61261-7B22-44F2-A01A-3DE12F799E53}"/>
    <cellStyle name="Normal 9 3 3 2 2 4 2 5 2" xfId="43857" xr:uid="{39F019AF-7E07-48FE-99A1-6C657F06293C}"/>
    <cellStyle name="Normal 9 3 3 2 2 4 2 5 3" xfId="39752" xr:uid="{94AC8AFA-A290-466C-BE12-E0C6CC1A92CA}"/>
    <cellStyle name="Normal 9 3 3 2 2 4 2 6" xfId="42831" xr:uid="{8450961B-CC72-470A-B519-530725C03ABC}"/>
    <cellStyle name="Normal 9 3 3 2 2 4 2 7" xfId="38726" xr:uid="{DB978CAD-56F3-47FC-AED3-B65069252250}"/>
    <cellStyle name="Normal 9 3 3 2 2 4 3" xfId="34857" xr:uid="{F6E03C83-A895-4387-8507-C5771B3324E8}"/>
    <cellStyle name="Normal 9 3 3 2 2 4 3 2" xfId="36911" xr:uid="{577DB92A-929B-43E1-877B-529D3699C98D}"/>
    <cellStyle name="Normal 9 3 3 2 2 4 3 2 2" xfId="45123" xr:uid="{FB45E805-CEBF-4048-A012-D2D30AFAF243}"/>
    <cellStyle name="Normal 9 3 3 2 2 4 3 2 3" xfId="41018" xr:uid="{725733DA-18FA-48F6-BB7F-5499DA71F8F5}"/>
    <cellStyle name="Normal 9 3 3 2 2 4 3 3" xfId="37937" xr:uid="{A5DCEEBB-2836-497D-9B76-E6D141314CA9}"/>
    <cellStyle name="Normal 9 3 3 2 2 4 3 3 2" xfId="46149" xr:uid="{07D957E1-6A02-431C-B9C9-C34BED1E3336}"/>
    <cellStyle name="Normal 9 3 3 2 2 4 3 3 3" xfId="42044" xr:uid="{FD1C87B7-E1E9-4744-9ECB-9B64A026C139}"/>
    <cellStyle name="Normal 9 3 3 2 2 4 3 4" xfId="35884" xr:uid="{B162D569-7CDD-479D-AD12-BDF53EFA8E0B}"/>
    <cellStyle name="Normal 9 3 3 2 2 4 3 4 2" xfId="44096" xr:uid="{95B7BAA1-BDE4-4E54-B91C-8200C5DAC226}"/>
    <cellStyle name="Normal 9 3 3 2 2 4 3 4 3" xfId="39991" xr:uid="{7C688437-0C6A-4866-BC01-39AFE3D60F82}"/>
    <cellStyle name="Normal 9 3 3 2 2 4 3 5" xfId="43070" xr:uid="{E2F7C454-CB79-497A-82A6-83147A00279D}"/>
    <cellStyle name="Normal 9 3 3 2 2 4 3 6" xfId="38965" xr:uid="{09582E31-6DBD-4D58-A8F2-A5D491A1261B}"/>
    <cellStyle name="Normal 9 3 3 2 2 4 4" xfId="36430" xr:uid="{67016800-6801-4412-8103-0BDA5B88EDB4}"/>
    <cellStyle name="Normal 9 3 3 2 2 4 4 2" xfId="44642" xr:uid="{CED9F1D5-DF86-40BE-8F16-C288745E94C0}"/>
    <cellStyle name="Normal 9 3 3 2 2 4 4 3" xfId="40537" xr:uid="{06F33446-FB3C-4243-8745-F86918083C6F}"/>
    <cellStyle name="Normal 9 3 3 2 2 4 5" xfId="37456" xr:uid="{A120A357-B0DA-4E30-BF62-D9FCB3EC0C79}"/>
    <cellStyle name="Normal 9 3 3 2 2 4 5 2" xfId="45668" xr:uid="{00C334F1-5053-4E96-9001-9F68354AFDAF}"/>
    <cellStyle name="Normal 9 3 3 2 2 4 5 3" xfId="41563" xr:uid="{1B75EFC5-137D-470D-A5B4-9B86A587F8B7}"/>
    <cellStyle name="Normal 9 3 3 2 2 4 6" xfId="35403" xr:uid="{7525845E-D798-4734-8A35-AF50248B2670}"/>
    <cellStyle name="Normal 9 3 3 2 2 4 6 2" xfId="43615" xr:uid="{8E4B5DBE-D9B4-46E6-A668-8845D065EE50}"/>
    <cellStyle name="Normal 9 3 3 2 2 4 6 3" xfId="39510" xr:uid="{E7313401-A259-492F-A7D6-54A31D4096A0}"/>
    <cellStyle name="Normal 9 3 3 2 2 4 7" xfId="42589" xr:uid="{A26D812F-DF03-459E-9A76-432BC98E7242}"/>
    <cellStyle name="Normal 9 3 3 2 2 4 8" xfId="38484" xr:uid="{CE852BCA-09E1-419A-ADD0-ECAC2F93B71E}"/>
    <cellStyle name="Normal 9 3 3 2 2 5" xfId="34414" xr:uid="{3EC61F97-10DA-4A3A-B969-35C8C88EA3D0}"/>
    <cellStyle name="Normal 9 3 3 2 2 5 2" xfId="34657" xr:uid="{14591144-8443-4AE4-BC8E-D37525EF8EAC}"/>
    <cellStyle name="Normal 9 3 3 2 2 5 2 2" xfId="35140" xr:uid="{746BF516-24B2-4A68-8628-CD4D06204201}"/>
    <cellStyle name="Normal 9 3 3 2 2 5 2 2 2" xfId="37194" xr:uid="{F5E8484B-22BC-4070-BEB7-1D623E789B2F}"/>
    <cellStyle name="Normal 9 3 3 2 2 5 2 2 2 2" xfId="45406" xr:uid="{C7E46B30-080B-4D22-B26B-8A66B815AA57}"/>
    <cellStyle name="Normal 9 3 3 2 2 5 2 2 2 3" xfId="41301" xr:uid="{4A473C07-6619-423D-B944-B93B61C6B1A8}"/>
    <cellStyle name="Normal 9 3 3 2 2 5 2 2 3" xfId="38220" xr:uid="{3F2AC3E7-C4FA-4CBC-ADFE-1D64DE453C3C}"/>
    <cellStyle name="Normal 9 3 3 2 2 5 2 2 3 2" xfId="46432" xr:uid="{F04A0729-BC9E-45D1-A9AA-5B92B3DCD0B3}"/>
    <cellStyle name="Normal 9 3 3 2 2 5 2 2 3 3" xfId="42327" xr:uid="{CD1719C6-3F5D-4B3E-AFC6-1003B0BB9F25}"/>
    <cellStyle name="Normal 9 3 3 2 2 5 2 2 4" xfId="36167" xr:uid="{813FE907-9FFC-4867-9DB6-DCF98CB448C9}"/>
    <cellStyle name="Normal 9 3 3 2 2 5 2 2 4 2" xfId="44379" xr:uid="{AD4F4DC2-BA38-40E5-B042-EB4D466FA06F}"/>
    <cellStyle name="Normal 9 3 3 2 2 5 2 2 4 3" xfId="40274" xr:uid="{A8564209-B7D4-4535-81BA-B434F186C52A}"/>
    <cellStyle name="Normal 9 3 3 2 2 5 2 2 5" xfId="43353" xr:uid="{9CF6A113-89D5-45AC-B17F-91EC6D50C772}"/>
    <cellStyle name="Normal 9 3 3 2 2 5 2 2 6" xfId="39248" xr:uid="{7356760C-6400-418D-9AAB-954DE8A74FBB}"/>
    <cellStyle name="Normal 9 3 3 2 2 5 2 3" xfId="36713" xr:uid="{F80F5B05-7A3C-406B-B51C-3A597A358182}"/>
    <cellStyle name="Normal 9 3 3 2 2 5 2 3 2" xfId="44925" xr:uid="{AEBB4B15-2917-4678-83A4-204D468CD061}"/>
    <cellStyle name="Normal 9 3 3 2 2 5 2 3 3" xfId="40820" xr:uid="{1E8B314F-F5B7-46A4-8CDD-4646126D61CC}"/>
    <cellStyle name="Normal 9 3 3 2 2 5 2 4" xfId="37739" xr:uid="{4B63DDD5-A4E1-43AB-9F6B-DD15F665724C}"/>
    <cellStyle name="Normal 9 3 3 2 2 5 2 4 2" xfId="45951" xr:uid="{BF496F15-7818-48CA-887B-F4394A6A9072}"/>
    <cellStyle name="Normal 9 3 3 2 2 5 2 4 3" xfId="41846" xr:uid="{09DAB4FB-E01F-4361-AF85-653BC9AD1F90}"/>
    <cellStyle name="Normal 9 3 3 2 2 5 2 5" xfId="35686" xr:uid="{724C5677-0904-4219-B9D6-F5B703B3C9CA}"/>
    <cellStyle name="Normal 9 3 3 2 2 5 2 5 2" xfId="43898" xr:uid="{339E2D66-9530-4B5E-B94C-24F9615FBC42}"/>
    <cellStyle name="Normal 9 3 3 2 2 5 2 5 3" xfId="39793" xr:uid="{C7493927-20E7-4B1B-8A10-C79FF7ABC451}"/>
    <cellStyle name="Normal 9 3 3 2 2 5 2 6" xfId="42872" xr:uid="{A0D1D060-53D1-4F3A-95A8-33F9A77EAA23}"/>
    <cellStyle name="Normal 9 3 3 2 2 5 2 7" xfId="38767" xr:uid="{227E3079-5B51-4E01-A550-4D02A27D1B68}"/>
    <cellStyle name="Normal 9 3 3 2 2 5 3" xfId="34898" xr:uid="{BE814556-8C75-49A8-8D3C-AD83EC31DE4B}"/>
    <cellStyle name="Normal 9 3 3 2 2 5 3 2" xfId="36952" xr:uid="{D3231F09-0E84-4C4A-87EE-0F4458CCEC38}"/>
    <cellStyle name="Normal 9 3 3 2 2 5 3 2 2" xfId="45164" xr:uid="{45D2DE4D-7865-4E2A-A443-F655C9895144}"/>
    <cellStyle name="Normal 9 3 3 2 2 5 3 2 3" xfId="41059" xr:uid="{B19FFE03-8BB4-4714-AAE5-F5FB2D0B2D62}"/>
    <cellStyle name="Normal 9 3 3 2 2 5 3 3" xfId="37978" xr:uid="{55241FCD-B084-4F2E-A72B-05287824D517}"/>
    <cellStyle name="Normal 9 3 3 2 2 5 3 3 2" xfId="46190" xr:uid="{9F6036D9-73F1-458E-B870-97D1C64A80A3}"/>
    <cellStyle name="Normal 9 3 3 2 2 5 3 3 3" xfId="42085" xr:uid="{6985F2E9-F148-4A85-B46E-786C29EF6600}"/>
    <cellStyle name="Normal 9 3 3 2 2 5 3 4" xfId="35925" xr:uid="{100C1E73-B3E4-45FA-AB73-0200E9343ABB}"/>
    <cellStyle name="Normal 9 3 3 2 2 5 3 4 2" xfId="44137" xr:uid="{6F2F24DA-F44F-41D2-8158-97FA1AD16A1A}"/>
    <cellStyle name="Normal 9 3 3 2 2 5 3 4 3" xfId="40032" xr:uid="{5BF9A8C8-CB94-4059-969B-CA6398C2FF5E}"/>
    <cellStyle name="Normal 9 3 3 2 2 5 3 5" xfId="43111" xr:uid="{C8DB2F18-F8CF-4B8A-BD2E-B20837FC3EC8}"/>
    <cellStyle name="Normal 9 3 3 2 2 5 3 6" xfId="39006" xr:uid="{B025D5FB-858F-40CA-B2F8-39A946EDF505}"/>
    <cellStyle name="Normal 9 3 3 2 2 5 4" xfId="36471" xr:uid="{C78F51C2-D14B-44D3-B11C-7FE895E6D30E}"/>
    <cellStyle name="Normal 9 3 3 2 2 5 4 2" xfId="44683" xr:uid="{8003D8EA-E1DA-4D46-B7BE-58BC82DA8E72}"/>
    <cellStyle name="Normal 9 3 3 2 2 5 4 3" xfId="40578" xr:uid="{895A8EFC-4CC4-4727-8B17-7E26B4F4D591}"/>
    <cellStyle name="Normal 9 3 3 2 2 5 5" xfId="37497" xr:uid="{E507D08D-681D-464E-97E0-B87EA32C409A}"/>
    <cellStyle name="Normal 9 3 3 2 2 5 5 2" xfId="45709" xr:uid="{16EBE1F3-3548-4BA9-B5ED-A72DC96C7E78}"/>
    <cellStyle name="Normal 9 3 3 2 2 5 5 3" xfId="41604" xr:uid="{7064AC50-9CA8-482A-9240-92A190B79ACA}"/>
    <cellStyle name="Normal 9 3 3 2 2 5 6" xfId="35444" xr:uid="{4392C107-D799-422D-8FBA-81543ECD78A4}"/>
    <cellStyle name="Normal 9 3 3 2 2 5 6 2" xfId="43656" xr:uid="{F6000717-5B4E-4204-9075-5E89688B6A43}"/>
    <cellStyle name="Normal 9 3 3 2 2 5 6 3" xfId="39551" xr:uid="{F4F7EE1E-E40D-441D-9068-4D6B3608C0E7}"/>
    <cellStyle name="Normal 9 3 3 2 2 5 7" xfId="42630" xr:uid="{3FBC5FF2-8368-486D-93B1-1A5C499B7A9B}"/>
    <cellStyle name="Normal 9 3 3 2 2 5 8" xfId="38525" xr:uid="{93A28645-CB67-4C5A-9D07-D8F588FCFEB6}"/>
    <cellStyle name="Normal 9 3 3 2 2 6" xfId="34272" xr:uid="{AB034D1D-127C-44F4-BA2A-E0807831DB50}"/>
    <cellStyle name="Normal 9 3 3 2 2 6 2" xfId="34518" xr:uid="{C31665E8-47DE-47BD-8364-7E6148680587}"/>
    <cellStyle name="Normal 9 3 3 2 2 6 2 2" xfId="35001" xr:uid="{D733BC1C-E034-486D-9541-5A312F0DC3CF}"/>
    <cellStyle name="Normal 9 3 3 2 2 6 2 2 2" xfId="37055" xr:uid="{6217B0E6-B431-46F4-B58C-60BC38BBACA8}"/>
    <cellStyle name="Normal 9 3 3 2 2 6 2 2 2 2" xfId="45267" xr:uid="{99B7854F-B1E8-436B-98D5-F43DE256A027}"/>
    <cellStyle name="Normal 9 3 3 2 2 6 2 2 2 3" xfId="41162" xr:uid="{D8C0F19F-D957-42CB-BF37-F463B80967EE}"/>
    <cellStyle name="Normal 9 3 3 2 2 6 2 2 3" xfId="38081" xr:uid="{50D018D4-47E1-410A-B20B-582CABC86D58}"/>
    <cellStyle name="Normal 9 3 3 2 2 6 2 2 3 2" xfId="46293" xr:uid="{6FD4BED9-2ECA-4521-8496-4553918CFE25}"/>
    <cellStyle name="Normal 9 3 3 2 2 6 2 2 3 3" xfId="42188" xr:uid="{E83F8641-8F20-46AE-9FAF-E4FD7A076657}"/>
    <cellStyle name="Normal 9 3 3 2 2 6 2 2 4" xfId="36028" xr:uid="{59FED844-5471-41B2-A422-BE6B090AE8D9}"/>
    <cellStyle name="Normal 9 3 3 2 2 6 2 2 4 2" xfId="44240" xr:uid="{A7020938-4888-4A76-BEB1-D90CDB2D86CF}"/>
    <cellStyle name="Normal 9 3 3 2 2 6 2 2 4 3" xfId="40135" xr:uid="{B4BCCE17-403A-4A5C-ACC0-34602F6E146C}"/>
    <cellStyle name="Normal 9 3 3 2 2 6 2 2 5" xfId="43214" xr:uid="{7E9DE015-0EBA-43A1-B9F9-9359684D0C21}"/>
    <cellStyle name="Normal 9 3 3 2 2 6 2 2 6" xfId="39109" xr:uid="{E4A481B3-F797-478F-9F53-60AC0A86D640}"/>
    <cellStyle name="Normal 9 3 3 2 2 6 2 3" xfId="36574" xr:uid="{6433FED1-C242-4A9F-85C8-C810D888623B}"/>
    <cellStyle name="Normal 9 3 3 2 2 6 2 3 2" xfId="44786" xr:uid="{C1A2E241-4AA5-485E-A519-CD174B61846C}"/>
    <cellStyle name="Normal 9 3 3 2 2 6 2 3 3" xfId="40681" xr:uid="{04395BB4-A9C1-4190-9AD1-91316976C9CB}"/>
    <cellStyle name="Normal 9 3 3 2 2 6 2 4" xfId="37600" xr:uid="{28F4681B-282B-4CF3-805B-366765CAF539}"/>
    <cellStyle name="Normal 9 3 3 2 2 6 2 4 2" xfId="45812" xr:uid="{060E358D-7093-4A44-B85A-2A21C97EBDBC}"/>
    <cellStyle name="Normal 9 3 3 2 2 6 2 4 3" xfId="41707" xr:uid="{F38AACEF-0D7B-4E93-A316-DDB435A5975D}"/>
    <cellStyle name="Normal 9 3 3 2 2 6 2 5" xfId="35547" xr:uid="{92474C7D-5DB9-4AF1-9F38-8F6AF5BBD85D}"/>
    <cellStyle name="Normal 9 3 3 2 2 6 2 5 2" xfId="43759" xr:uid="{77757609-348D-4BC2-A72D-D0A62FF78C9B}"/>
    <cellStyle name="Normal 9 3 3 2 2 6 2 5 3" xfId="39654" xr:uid="{001F6682-8023-499F-BA88-AEB178A9431F}"/>
    <cellStyle name="Normal 9 3 3 2 2 6 2 6" xfId="42733" xr:uid="{DE0C987B-8DB3-4121-8614-2626EEA5B066}"/>
    <cellStyle name="Normal 9 3 3 2 2 6 2 7" xfId="38628" xr:uid="{113C79BA-D926-4E70-A589-7F2ED271B910}"/>
    <cellStyle name="Normal 9 3 3 2 2 6 3" xfId="34758" xr:uid="{C5256777-53A6-4976-A797-F19545404BCB}"/>
    <cellStyle name="Normal 9 3 3 2 2 6 3 2" xfId="36812" xr:uid="{B28E9503-587E-45B4-82E2-3924BE407125}"/>
    <cellStyle name="Normal 9 3 3 2 2 6 3 2 2" xfId="45024" xr:uid="{72EA76D3-781E-4252-9912-AC2AECE6B4E9}"/>
    <cellStyle name="Normal 9 3 3 2 2 6 3 2 3" xfId="40919" xr:uid="{7EEFBE5A-762A-45F6-A024-42B4F9B00D76}"/>
    <cellStyle name="Normal 9 3 3 2 2 6 3 3" xfId="37838" xr:uid="{56560D24-33CA-4F9B-B3E4-5836CA49FAF3}"/>
    <cellStyle name="Normal 9 3 3 2 2 6 3 3 2" xfId="46050" xr:uid="{96B50216-9837-4383-98F5-65037B7ABD04}"/>
    <cellStyle name="Normal 9 3 3 2 2 6 3 3 3" xfId="41945" xr:uid="{4285BDF7-A9E5-49D0-957D-4F779917CE20}"/>
    <cellStyle name="Normal 9 3 3 2 2 6 3 4" xfId="35785" xr:uid="{E4A6CA4C-F67B-4100-ADE7-8FF77566E0D5}"/>
    <cellStyle name="Normal 9 3 3 2 2 6 3 4 2" xfId="43997" xr:uid="{C5BA7E09-263C-487E-8B81-5591E37D4826}"/>
    <cellStyle name="Normal 9 3 3 2 2 6 3 4 3" xfId="39892" xr:uid="{9ED864F5-2271-43B0-B442-E8A29D7652A5}"/>
    <cellStyle name="Normal 9 3 3 2 2 6 3 5" xfId="42971" xr:uid="{07B642A7-9027-47EC-9EEC-F8996182DC47}"/>
    <cellStyle name="Normal 9 3 3 2 2 6 3 6" xfId="38866" xr:uid="{44A399F6-7A38-47E3-B869-A8FE0175E0AB}"/>
    <cellStyle name="Normal 9 3 3 2 2 6 4" xfId="36331" xr:uid="{D39B6516-79FA-4A44-A462-F7759C4FF3EF}"/>
    <cellStyle name="Normal 9 3 3 2 2 6 4 2" xfId="44543" xr:uid="{AD1F047E-1C92-4B0F-8C72-BB503D6B3B9E}"/>
    <cellStyle name="Normal 9 3 3 2 2 6 4 3" xfId="40438" xr:uid="{F4D3B5FD-1709-49B2-A278-A450AD1E85A9}"/>
    <cellStyle name="Normal 9 3 3 2 2 6 5" xfId="37357" xr:uid="{D873FFE5-F6E0-4311-ABBC-D104B3F37B5E}"/>
    <cellStyle name="Normal 9 3 3 2 2 6 5 2" xfId="45569" xr:uid="{93A93A31-24FE-426C-820B-541B8C57D30D}"/>
    <cellStyle name="Normal 9 3 3 2 2 6 5 3" xfId="41464" xr:uid="{1FC9A233-E248-4B11-9F88-41350B862260}"/>
    <cellStyle name="Normal 9 3 3 2 2 6 6" xfId="35304" xr:uid="{FD4DA06B-26BF-4EF2-A5DD-E5D3DC7A5A98}"/>
    <cellStyle name="Normal 9 3 3 2 2 6 6 2" xfId="43516" xr:uid="{DE73CAEB-20B4-4BC4-BC73-F0CEB0314B2B}"/>
    <cellStyle name="Normal 9 3 3 2 2 6 6 3" xfId="39411" xr:uid="{A015624B-944B-4A62-AFC7-0C0FE8A83457}"/>
    <cellStyle name="Normal 9 3 3 2 2 6 7" xfId="42490" xr:uid="{43AD018A-A837-41E4-855D-78D9F858F144}"/>
    <cellStyle name="Normal 9 3 3 2 2 6 8" xfId="38385" xr:uid="{4BDC37C7-2FBB-4266-9B1A-0C68B095D101}"/>
    <cellStyle name="Normal 9 3 3 2 2 7" xfId="34461" xr:uid="{20422E74-8B2C-4E7A-ACA9-0BE2AE00CA85}"/>
    <cellStyle name="Normal 9 3 3 2 2 7 2" xfId="34944" xr:uid="{D83B6EE9-C9F8-4BE6-9C62-758BA7B40D58}"/>
    <cellStyle name="Normal 9 3 3 2 2 7 2 2" xfId="36998" xr:uid="{55B82C29-69AA-4716-AAB1-0B448418E442}"/>
    <cellStyle name="Normal 9 3 3 2 2 7 2 2 2" xfId="45210" xr:uid="{493363F4-8E72-49F6-8C2D-547573958F55}"/>
    <cellStyle name="Normal 9 3 3 2 2 7 2 2 3" xfId="41105" xr:uid="{47BA90DB-0C64-4DD6-8DFF-2893A85D6656}"/>
    <cellStyle name="Normal 9 3 3 2 2 7 2 3" xfId="38024" xr:uid="{FBCD2204-48D1-4284-8285-B2173E10AAE1}"/>
    <cellStyle name="Normal 9 3 3 2 2 7 2 3 2" xfId="46236" xr:uid="{9E69AE4C-D317-4278-93BC-99D6476AEB76}"/>
    <cellStyle name="Normal 9 3 3 2 2 7 2 3 3" xfId="42131" xr:uid="{F3295985-57D3-497C-88D1-62BDC8631176}"/>
    <cellStyle name="Normal 9 3 3 2 2 7 2 4" xfId="35971" xr:uid="{50450455-AA7D-4F13-865D-33B72FB9795A}"/>
    <cellStyle name="Normal 9 3 3 2 2 7 2 4 2" xfId="44183" xr:uid="{22A925BC-427E-4FE9-B875-4DFF9E552AB5}"/>
    <cellStyle name="Normal 9 3 3 2 2 7 2 4 3" xfId="40078" xr:uid="{DF0D5B1B-E39A-44DD-9FA1-EDC29078833F}"/>
    <cellStyle name="Normal 9 3 3 2 2 7 2 5" xfId="43157" xr:uid="{BECFB09E-42EB-4810-ADF5-35D65A141D22}"/>
    <cellStyle name="Normal 9 3 3 2 2 7 2 6" xfId="39052" xr:uid="{0C06A62D-B534-4B22-83D5-2CDFBAD61B3F}"/>
    <cellStyle name="Normal 9 3 3 2 2 7 3" xfId="36517" xr:uid="{4201B9DB-8E86-4D62-B1D5-71EC6CA5F27B}"/>
    <cellStyle name="Normal 9 3 3 2 2 7 3 2" xfId="44729" xr:uid="{D10ED53F-BE0A-4DAB-A968-22164D4988F0}"/>
    <cellStyle name="Normal 9 3 3 2 2 7 3 3" xfId="40624" xr:uid="{7FE0CDAC-7EDC-4B95-958C-8EAF87AA8266}"/>
    <cellStyle name="Normal 9 3 3 2 2 7 4" xfId="37543" xr:uid="{F39ED190-EB38-4D47-AD8E-88F23281A0FB}"/>
    <cellStyle name="Normal 9 3 3 2 2 7 4 2" xfId="45755" xr:uid="{E4DE5A44-1087-4CC5-8602-AFB29F513131}"/>
    <cellStyle name="Normal 9 3 3 2 2 7 4 3" xfId="41650" xr:uid="{74D29791-1B13-44B5-BFE9-0854468F01D7}"/>
    <cellStyle name="Normal 9 3 3 2 2 7 5" xfId="35490" xr:uid="{D88BAF97-1E89-4CCD-902B-AC2D456BEBFD}"/>
    <cellStyle name="Normal 9 3 3 2 2 7 5 2" xfId="43702" xr:uid="{CBEBB9F8-CB76-4351-A303-357D052F9C15}"/>
    <cellStyle name="Normal 9 3 3 2 2 7 5 3" xfId="39597" xr:uid="{CD0B78B3-FA16-42B6-AC2C-F0AC658FBBEA}"/>
    <cellStyle name="Normal 9 3 3 2 2 7 6" xfId="42676" xr:uid="{F78F5FAE-E217-4357-9CA4-FD1F979FC61F}"/>
    <cellStyle name="Normal 9 3 3 2 2 7 7" xfId="38571" xr:uid="{FDCAB1C7-A5E3-4741-8C9A-FFF8B1D9199D}"/>
    <cellStyle name="Normal 9 3 3 2 2 8" xfId="34214" xr:uid="{7383A4D5-7E2F-49F6-8235-5F1B67ADC9CA}"/>
    <cellStyle name="Normal 9 3 3 2 2 8 2" xfId="36273" xr:uid="{1A4E700E-2C0B-4E99-958F-229D3DC4A227}"/>
    <cellStyle name="Normal 9 3 3 2 2 8 2 2" xfId="44485" xr:uid="{33FECF9C-7758-43AA-9622-C95CD1F6EB33}"/>
    <cellStyle name="Normal 9 3 3 2 2 8 2 3" xfId="40380" xr:uid="{4AF2E515-31D6-4BC5-B85B-1CF1A72C4E81}"/>
    <cellStyle name="Normal 9 3 3 2 2 8 3" xfId="37299" xr:uid="{D74F9B6A-5727-48C1-BAD3-C589E65D0627}"/>
    <cellStyle name="Normal 9 3 3 2 2 8 3 2" xfId="45511" xr:uid="{E2018AA5-6D81-4B99-BFBA-F0AFEA026A49}"/>
    <cellStyle name="Normal 9 3 3 2 2 8 3 3" xfId="41406" xr:uid="{1D6A2C50-5E8D-4CF2-A6E0-AD996EAC5B0B}"/>
    <cellStyle name="Normal 9 3 3 2 2 8 4" xfId="35246" xr:uid="{8383CB65-0151-4F3C-86E3-8747026568E8}"/>
    <cellStyle name="Normal 9 3 3 2 2 8 4 2" xfId="43458" xr:uid="{86EDE7A2-B338-4020-A5A1-1B84A06BD8FF}"/>
    <cellStyle name="Normal 9 3 3 2 2 8 4 3" xfId="39353" xr:uid="{22D3C107-BE6A-40A8-9650-0C93F00F8B44}"/>
    <cellStyle name="Normal 9 3 3 2 2 8 5" xfId="42432" xr:uid="{230C747A-1472-418B-AD63-0B9EF77B99E6}"/>
    <cellStyle name="Normal 9 3 3 2 2 8 6" xfId="38327" xr:uid="{6A973B99-392C-468E-AE8B-6E3A1079DE19}"/>
    <cellStyle name="Normal 9 3 3 2 2 9" xfId="34700" xr:uid="{48E697E6-39C6-44EF-8AB9-1435AA8CA81D}"/>
    <cellStyle name="Normal 9 3 3 2 2 9 2" xfId="36754" xr:uid="{1F219D7F-A126-439C-AF70-CBC739A2BCE7}"/>
    <cellStyle name="Normal 9 3 3 2 2 9 2 2" xfId="44966" xr:uid="{0472B1A9-DEDE-4A38-B1AC-A92584F50B4C}"/>
    <cellStyle name="Normal 9 3 3 2 2 9 2 3" xfId="40861" xr:uid="{2B426685-AD43-443A-90E3-A3F78F0F1CE1}"/>
    <cellStyle name="Normal 9 3 3 2 2 9 3" xfId="37780" xr:uid="{F29573B2-46E1-4470-99B8-71B892173CE6}"/>
    <cellStyle name="Normal 9 3 3 2 2 9 3 2" xfId="45992" xr:uid="{2BA94B66-CF6B-414C-9417-B38D0242368F}"/>
    <cellStyle name="Normal 9 3 3 2 2 9 3 3" xfId="41887" xr:uid="{0A088426-1946-4A4B-950A-0DA47D42FC86}"/>
    <cellStyle name="Normal 9 3 3 2 2 9 4" xfId="35727" xr:uid="{27FF00C9-7CF8-4558-8007-EA4336DF93AC}"/>
    <cellStyle name="Normal 9 3 3 2 2 9 4 2" xfId="43939" xr:uid="{64969104-83C6-4FDB-9C66-B78095D9055C}"/>
    <cellStyle name="Normal 9 3 3 2 2 9 4 3" xfId="39834" xr:uid="{87749C06-16D6-4AEE-81AC-C76F0B57CD1E}"/>
    <cellStyle name="Normal 9 3 3 2 2 9 5" xfId="42913" xr:uid="{373DCE51-76F9-4CD8-9072-65C6401B295D}"/>
    <cellStyle name="Normal 9 3 3 2 2 9 6" xfId="38808" xr:uid="{265A1BBF-1193-4384-9DA8-2467D932118F}"/>
    <cellStyle name="Normal 9 3 3 2 3" xfId="34177" xr:uid="{6ADC4F85-3B2A-45FE-907D-290FB2041248}"/>
    <cellStyle name="Normal 9 3 3 2 3 10" xfId="38291" xr:uid="{20FBD874-0F01-4D30-9215-F3856E19668B}"/>
    <cellStyle name="Normal 9 3 3 2 3 2" xfId="34293" xr:uid="{AF6A3B6C-034A-4E06-9D39-DADE8300806C}"/>
    <cellStyle name="Normal 9 3 3 2 3 2 2" xfId="34538" xr:uid="{B6F66EA9-06F9-424C-BBF4-21BD8575C900}"/>
    <cellStyle name="Normal 9 3 3 2 3 2 2 2" xfId="35021" xr:uid="{D33C1185-2B59-4E91-B4C0-6219E331CD44}"/>
    <cellStyle name="Normal 9 3 3 2 3 2 2 2 2" xfId="37075" xr:uid="{40AF1964-44E5-459C-B780-D1388CBAFE1A}"/>
    <cellStyle name="Normal 9 3 3 2 3 2 2 2 2 2" xfId="45287" xr:uid="{86F6B2D3-BC0C-4F52-824C-1730B163E724}"/>
    <cellStyle name="Normal 9 3 3 2 3 2 2 2 2 3" xfId="41182" xr:uid="{9DACE211-77C8-42DB-8335-A988B62AD39B}"/>
    <cellStyle name="Normal 9 3 3 2 3 2 2 2 3" xfId="38101" xr:uid="{F50BEE79-F53F-409F-AF37-BC070AB265CF}"/>
    <cellStyle name="Normal 9 3 3 2 3 2 2 2 3 2" xfId="46313" xr:uid="{8ED3DA17-9BBB-4692-A72A-F0D5635302EC}"/>
    <cellStyle name="Normal 9 3 3 2 3 2 2 2 3 3" xfId="42208" xr:uid="{600CEBB9-767D-4132-BFEC-D96D79CFBE58}"/>
    <cellStyle name="Normal 9 3 3 2 3 2 2 2 4" xfId="36048" xr:uid="{175E6D45-8D13-457C-B9D2-4074D708FC98}"/>
    <cellStyle name="Normal 9 3 3 2 3 2 2 2 4 2" xfId="44260" xr:uid="{AB309FAA-2BFC-45AE-8581-6973B886372E}"/>
    <cellStyle name="Normal 9 3 3 2 3 2 2 2 4 3" xfId="40155" xr:uid="{E8B7B5EA-9CBB-4CC0-9FA8-FCA42A73DD66}"/>
    <cellStyle name="Normal 9 3 3 2 3 2 2 2 5" xfId="43234" xr:uid="{8E245D0D-606E-4AFC-BFE3-A60AECB88B11}"/>
    <cellStyle name="Normal 9 3 3 2 3 2 2 2 6" xfId="39129" xr:uid="{A0E6F9A7-7182-4C37-824E-0BAB578950AE}"/>
    <cellStyle name="Normal 9 3 3 2 3 2 2 3" xfId="36594" xr:uid="{13FA469B-3301-4739-BBCF-FF342F7219CD}"/>
    <cellStyle name="Normal 9 3 3 2 3 2 2 3 2" xfId="44806" xr:uid="{0566B4E1-3915-4651-B396-F4F98AD71CAE}"/>
    <cellStyle name="Normal 9 3 3 2 3 2 2 3 3" xfId="40701" xr:uid="{49D9C23D-F7F4-4969-B1C4-4691005AD44A}"/>
    <cellStyle name="Normal 9 3 3 2 3 2 2 4" xfId="37620" xr:uid="{76943FCA-E0B2-478D-97DB-E0E5C9F2A962}"/>
    <cellStyle name="Normal 9 3 3 2 3 2 2 4 2" xfId="45832" xr:uid="{9EB79FC4-CD9E-468C-9BBE-A34FC96C89DB}"/>
    <cellStyle name="Normal 9 3 3 2 3 2 2 4 3" xfId="41727" xr:uid="{76B6DC01-0DA1-469F-A274-DAF04A696B44}"/>
    <cellStyle name="Normal 9 3 3 2 3 2 2 5" xfId="35567" xr:uid="{1CB37074-66A9-4640-83DC-2AA7BEFC79C0}"/>
    <cellStyle name="Normal 9 3 3 2 3 2 2 5 2" xfId="43779" xr:uid="{ACCC1D3F-DF11-4388-BD70-75336EDB0279}"/>
    <cellStyle name="Normal 9 3 3 2 3 2 2 5 3" xfId="39674" xr:uid="{A9271E2F-2495-4B00-8672-0159B2F00DE7}"/>
    <cellStyle name="Normal 9 3 3 2 3 2 2 6" xfId="42753" xr:uid="{237DF8AD-B94D-4857-B9FF-3DDD38E1F68B}"/>
    <cellStyle name="Normal 9 3 3 2 3 2 2 7" xfId="38648" xr:uid="{0E018869-0071-4EAE-AD5A-6162CC0A1C48}"/>
    <cellStyle name="Normal 9 3 3 2 3 2 3" xfId="34779" xr:uid="{5404C8B8-39E7-4518-B5B4-89290FE9D7EE}"/>
    <cellStyle name="Normal 9 3 3 2 3 2 3 2" xfId="36833" xr:uid="{3711CBEE-647B-4674-AE0C-6F7FAA29457B}"/>
    <cellStyle name="Normal 9 3 3 2 3 2 3 2 2" xfId="45045" xr:uid="{BB926E0C-31AE-4218-BFA6-0657678D8577}"/>
    <cellStyle name="Normal 9 3 3 2 3 2 3 2 3" xfId="40940" xr:uid="{0A15577C-58CD-4EBC-839D-9DE2FBA13C4E}"/>
    <cellStyle name="Normal 9 3 3 2 3 2 3 3" xfId="37859" xr:uid="{F6B98D4A-F66F-4A7B-8F5D-A3B6FAC60B63}"/>
    <cellStyle name="Normal 9 3 3 2 3 2 3 3 2" xfId="46071" xr:uid="{68F587C0-4369-43F1-9F5A-431A0054C17B}"/>
    <cellStyle name="Normal 9 3 3 2 3 2 3 3 3" xfId="41966" xr:uid="{C3B25802-22AA-465F-B0BB-9174006C392E}"/>
    <cellStyle name="Normal 9 3 3 2 3 2 3 4" xfId="35806" xr:uid="{B9F062E4-8C58-409B-967D-2AEC1E87594B}"/>
    <cellStyle name="Normal 9 3 3 2 3 2 3 4 2" xfId="44018" xr:uid="{E58132BF-65B8-4513-9673-726AF4FC97E8}"/>
    <cellStyle name="Normal 9 3 3 2 3 2 3 4 3" xfId="39913" xr:uid="{071285EE-0509-46A9-8553-67E3359E0F15}"/>
    <cellStyle name="Normal 9 3 3 2 3 2 3 5" xfId="42992" xr:uid="{3451A0BA-5FD5-4BBF-BF9D-81DE1EB3F2B8}"/>
    <cellStyle name="Normal 9 3 3 2 3 2 3 6" xfId="38887" xr:uid="{3FC809B4-F55B-4255-816A-FCCE0B872FA8}"/>
    <cellStyle name="Normal 9 3 3 2 3 2 4" xfId="36352" xr:uid="{F26102AD-D30A-4566-AFAF-D43F2D77B27D}"/>
    <cellStyle name="Normal 9 3 3 2 3 2 4 2" xfId="44564" xr:uid="{85662356-2513-440E-B382-D17AE8F067A0}"/>
    <cellStyle name="Normal 9 3 3 2 3 2 4 3" xfId="40459" xr:uid="{3D38AFB9-E009-45FF-B099-C90E45AE7F7B}"/>
    <cellStyle name="Normal 9 3 3 2 3 2 5" xfId="37378" xr:uid="{D0C1CAE5-3D86-47CE-9CAD-C3168A2029BE}"/>
    <cellStyle name="Normal 9 3 3 2 3 2 5 2" xfId="45590" xr:uid="{1B71D8C2-C39C-401D-90AE-94498BCDB4A6}"/>
    <cellStyle name="Normal 9 3 3 2 3 2 5 3" xfId="41485" xr:uid="{DDF69117-32A8-40B7-BE9F-74DB9DCFE9B8}"/>
    <cellStyle name="Normal 9 3 3 2 3 2 6" xfId="35325" xr:uid="{CECDDA8C-BA8C-4C97-8034-258555F5975F}"/>
    <cellStyle name="Normal 9 3 3 2 3 2 6 2" xfId="43537" xr:uid="{FCEB7578-B08F-47CC-8B71-AB8C2D7FB9B2}"/>
    <cellStyle name="Normal 9 3 3 2 3 2 6 3" xfId="39432" xr:uid="{8A9A3691-416A-4F73-AF4B-E9DCEAA7B2DB}"/>
    <cellStyle name="Normal 9 3 3 2 3 2 7" xfId="42511" xr:uid="{8DE94F36-587E-44DF-8C5F-7128E33003EA}"/>
    <cellStyle name="Normal 9 3 3 2 3 2 8" xfId="38406" xr:uid="{1A4BDC82-90B7-40E4-B62E-3364AA82D46A}"/>
    <cellStyle name="Normal 9 3 3 2 3 3" xfId="34481" xr:uid="{1D33EE7A-9304-4E8D-AC05-733E7AD027CF}"/>
    <cellStyle name="Normal 9 3 3 2 3 3 2" xfId="34964" xr:uid="{0C7C19F9-A023-4A1E-B149-E118099AF577}"/>
    <cellStyle name="Normal 9 3 3 2 3 3 2 2" xfId="37018" xr:uid="{C33C5AB4-EB7F-4029-9E77-0597E05635B5}"/>
    <cellStyle name="Normal 9 3 3 2 3 3 2 2 2" xfId="45230" xr:uid="{89C43DEC-066F-4C0A-82D4-1877D1C4364B}"/>
    <cellStyle name="Normal 9 3 3 2 3 3 2 2 3" xfId="41125" xr:uid="{834FBA99-B61F-4E0C-B625-3FD3029894A0}"/>
    <cellStyle name="Normal 9 3 3 2 3 3 2 3" xfId="38044" xr:uid="{BBDC062C-AC3C-4599-B025-5ABBD0266F44}"/>
    <cellStyle name="Normal 9 3 3 2 3 3 2 3 2" xfId="46256" xr:uid="{D93C0360-41FF-42ED-A213-5A1883FA5A23}"/>
    <cellStyle name="Normal 9 3 3 2 3 3 2 3 3" xfId="42151" xr:uid="{9D7E1C62-ADC9-4E91-96A7-9E6C1410CE83}"/>
    <cellStyle name="Normal 9 3 3 2 3 3 2 4" xfId="35991" xr:uid="{341B1434-808E-4863-AF7C-10B41FB9181F}"/>
    <cellStyle name="Normal 9 3 3 2 3 3 2 4 2" xfId="44203" xr:uid="{151B21A3-0D7A-42FD-9169-C015E2835200}"/>
    <cellStyle name="Normal 9 3 3 2 3 3 2 4 3" xfId="40098" xr:uid="{1A73E894-D95F-4FF4-968E-F5D0070D5768}"/>
    <cellStyle name="Normal 9 3 3 2 3 3 2 5" xfId="43177" xr:uid="{F35D3D6D-F520-4309-AE4B-D8C810595EF4}"/>
    <cellStyle name="Normal 9 3 3 2 3 3 2 6" xfId="39072" xr:uid="{60871358-794F-4713-8D5C-1A40F78A7CCE}"/>
    <cellStyle name="Normal 9 3 3 2 3 3 3" xfId="36537" xr:uid="{90C4C162-3731-4BFF-AB49-47D059224384}"/>
    <cellStyle name="Normal 9 3 3 2 3 3 3 2" xfId="44749" xr:uid="{12ABEC0F-C44F-4F8F-ADC5-F9BFD0BFCC50}"/>
    <cellStyle name="Normal 9 3 3 2 3 3 3 3" xfId="40644" xr:uid="{A6FC90E9-C318-4CC7-BB2B-C5D131275913}"/>
    <cellStyle name="Normal 9 3 3 2 3 3 4" xfId="37563" xr:uid="{EC3E2EDE-4E01-47A5-976B-A9B4CCB25FB2}"/>
    <cellStyle name="Normal 9 3 3 2 3 3 4 2" xfId="45775" xr:uid="{286391CB-69B2-4183-9E91-22D17C8F9EED}"/>
    <cellStyle name="Normal 9 3 3 2 3 3 4 3" xfId="41670" xr:uid="{8EFF68D1-8A7F-4B1D-BA33-17FF9851875A}"/>
    <cellStyle name="Normal 9 3 3 2 3 3 5" xfId="35510" xr:uid="{AAD4F3E3-0BED-4942-887F-9DBBE953D4AB}"/>
    <cellStyle name="Normal 9 3 3 2 3 3 5 2" xfId="43722" xr:uid="{FAD11B89-D880-4659-913B-6979170BA2F4}"/>
    <cellStyle name="Normal 9 3 3 2 3 3 5 3" xfId="39617" xr:uid="{0D7CF37A-9789-4FCD-AAAB-DDCD91D08189}"/>
    <cellStyle name="Normal 9 3 3 2 3 3 6" xfId="42696" xr:uid="{8EA27599-3E84-43AD-91D2-44B78558DC04}"/>
    <cellStyle name="Normal 9 3 3 2 3 3 7" xfId="38591" xr:uid="{62F5ADF9-733A-4092-82D9-C755BE742ED7}"/>
    <cellStyle name="Normal 9 3 3 2 3 4" xfId="34235" xr:uid="{6841A751-9371-4F84-9FBD-53EA3DBEFE4C}"/>
    <cellStyle name="Normal 9 3 3 2 3 4 2" xfId="36294" xr:uid="{785700A2-1883-4645-BC1D-FA66A6BC397C}"/>
    <cellStyle name="Normal 9 3 3 2 3 4 2 2" xfId="44506" xr:uid="{9059540C-B98F-4742-A9E4-4BFFE7F87AD4}"/>
    <cellStyle name="Normal 9 3 3 2 3 4 2 3" xfId="40401" xr:uid="{1577BC01-E0F1-45AE-B0B3-1C766304E606}"/>
    <cellStyle name="Normal 9 3 3 2 3 4 3" xfId="37320" xr:uid="{D816E4B3-4DC2-4D7C-9D62-EDC920FB0E40}"/>
    <cellStyle name="Normal 9 3 3 2 3 4 3 2" xfId="45532" xr:uid="{B130854F-2A68-47A7-BAB1-BBBE4606D785}"/>
    <cellStyle name="Normal 9 3 3 2 3 4 3 3" xfId="41427" xr:uid="{D6988D14-8BA6-4D66-A248-21520E7EF45B}"/>
    <cellStyle name="Normal 9 3 3 2 3 4 4" xfId="35267" xr:uid="{7D75C9AF-FB76-4645-AA82-2618E4BE66BE}"/>
    <cellStyle name="Normal 9 3 3 2 3 4 4 2" xfId="43479" xr:uid="{194CF723-F262-4B25-8735-AC4B9C4180A7}"/>
    <cellStyle name="Normal 9 3 3 2 3 4 4 3" xfId="39374" xr:uid="{30A50090-4959-4FF8-B496-9264C3F7AB86}"/>
    <cellStyle name="Normal 9 3 3 2 3 4 5" xfId="42453" xr:uid="{CB797AB6-8234-4B66-A606-50926486B304}"/>
    <cellStyle name="Normal 9 3 3 2 3 4 6" xfId="38348" xr:uid="{02FFBD08-1351-4646-8A3B-37682712F075}"/>
    <cellStyle name="Normal 9 3 3 2 3 5" xfId="34721" xr:uid="{39EC1BD5-4C9C-43FE-A31A-959DBE8CADFB}"/>
    <cellStyle name="Normal 9 3 3 2 3 5 2" xfId="36775" xr:uid="{501AE0C2-76AE-4CE8-836D-843CC7F51F9B}"/>
    <cellStyle name="Normal 9 3 3 2 3 5 2 2" xfId="44987" xr:uid="{04039484-8C96-4BE0-A21C-B9DB87CC9694}"/>
    <cellStyle name="Normal 9 3 3 2 3 5 2 3" xfId="40882" xr:uid="{18D035B3-D54B-455A-BA47-A3126BA8BDBC}"/>
    <cellStyle name="Normal 9 3 3 2 3 5 3" xfId="37801" xr:uid="{E804D9F0-4211-4B2D-8D5E-02B344F441ED}"/>
    <cellStyle name="Normal 9 3 3 2 3 5 3 2" xfId="46013" xr:uid="{97DB87D9-D7A4-4874-900A-9920D6B61C2C}"/>
    <cellStyle name="Normal 9 3 3 2 3 5 3 3" xfId="41908" xr:uid="{4754CDCA-0982-4AAC-85C2-57CA93492DF2}"/>
    <cellStyle name="Normal 9 3 3 2 3 5 4" xfId="35748" xr:uid="{71BC1689-2C83-4344-9699-7F44D19858EE}"/>
    <cellStyle name="Normal 9 3 3 2 3 5 4 2" xfId="43960" xr:uid="{CB05D525-17D3-4002-8E68-5F1165F35FDF}"/>
    <cellStyle name="Normal 9 3 3 2 3 5 4 3" xfId="39855" xr:uid="{A4EC8572-00D3-4E1F-9ABE-561F644D9D92}"/>
    <cellStyle name="Normal 9 3 3 2 3 5 5" xfId="42934" xr:uid="{4DBFECD5-7E30-495A-8391-5B05DA46C595}"/>
    <cellStyle name="Normal 9 3 3 2 3 5 6" xfId="38829" xr:uid="{08A1AA5A-F46A-410F-A9F4-164B0EB49AF1}"/>
    <cellStyle name="Normal 9 3 3 2 3 6" xfId="36237" xr:uid="{DB87757D-BC4A-4E93-8136-F787CD347339}"/>
    <cellStyle name="Normal 9 3 3 2 3 6 2" xfId="44449" xr:uid="{A6F48102-8D8D-484A-BE07-F06A98B68363}"/>
    <cellStyle name="Normal 9 3 3 2 3 6 3" xfId="40344" xr:uid="{E30B94B9-B4AE-4D13-B3AE-3DC4DDFB0489}"/>
    <cellStyle name="Normal 9 3 3 2 3 7" xfId="37263" xr:uid="{0DAB954D-A08B-4F27-854A-F384E4E61A0D}"/>
    <cellStyle name="Normal 9 3 3 2 3 7 2" xfId="45475" xr:uid="{2BAD852C-B18B-4AE8-9976-CBCCA4C915E5}"/>
    <cellStyle name="Normal 9 3 3 2 3 7 3" xfId="41370" xr:uid="{3EAAC41D-3456-4F20-AB66-DB2BBB3BA7E1}"/>
    <cellStyle name="Normal 9 3 3 2 3 8" xfId="35210" xr:uid="{D69CCAE9-F875-4BF3-BB8A-10060859E26F}"/>
    <cellStyle name="Normal 9 3 3 2 3 8 2" xfId="43422" xr:uid="{F59365A1-282A-4542-B79F-E177F9170999}"/>
    <cellStyle name="Normal 9 3 3 2 3 8 3" xfId="39317" xr:uid="{1F5D388E-036D-4739-A9A4-60AED2A9266F}"/>
    <cellStyle name="Normal 9 3 3 2 3 9" xfId="42396" xr:uid="{748B347E-3145-46A3-81DF-7DBAC1B666FB}"/>
    <cellStyle name="Normal 9 3 3 2 4" xfId="34325" xr:uid="{C117B8B9-5D0C-46BB-9DCE-5CDF728AAE2B}"/>
    <cellStyle name="Normal 9 3 3 2 4 2" xfId="34570" xr:uid="{F76F027A-3F56-49BF-AAF4-85BB95D7A7F8}"/>
    <cellStyle name="Normal 9 3 3 2 4 2 2" xfId="35053" xr:uid="{0386186B-4692-4838-9F8A-441EE33B4237}"/>
    <cellStyle name="Normal 9 3 3 2 4 2 2 2" xfId="37107" xr:uid="{AE2D7FEA-B4EB-4F23-9772-0060612B45B6}"/>
    <cellStyle name="Normal 9 3 3 2 4 2 2 2 2" xfId="45319" xr:uid="{B0F57498-895C-49B3-9A77-DDCE99EC3ED3}"/>
    <cellStyle name="Normal 9 3 3 2 4 2 2 2 3" xfId="41214" xr:uid="{1B3A4574-BAF5-44B1-BF4F-B8B453A929F2}"/>
    <cellStyle name="Normal 9 3 3 2 4 2 2 3" xfId="38133" xr:uid="{5A2D5049-E190-47AE-B905-96A19CECD7F7}"/>
    <cellStyle name="Normal 9 3 3 2 4 2 2 3 2" xfId="46345" xr:uid="{E2DB562E-B6A4-435C-B078-2CFDF04A413B}"/>
    <cellStyle name="Normal 9 3 3 2 4 2 2 3 3" xfId="42240" xr:uid="{5D0ACA25-5B09-4FC9-BA71-275CAF106707}"/>
    <cellStyle name="Normal 9 3 3 2 4 2 2 4" xfId="36080" xr:uid="{6356C943-45FE-4A85-8D42-F072EEE77EB2}"/>
    <cellStyle name="Normal 9 3 3 2 4 2 2 4 2" xfId="44292" xr:uid="{34E2B27D-07EC-41DC-8B20-A7F2F3A69CD4}"/>
    <cellStyle name="Normal 9 3 3 2 4 2 2 4 3" xfId="40187" xr:uid="{3FC5CFF4-496B-4F06-8E76-C0CF890DC199}"/>
    <cellStyle name="Normal 9 3 3 2 4 2 2 5" xfId="43266" xr:uid="{98A45D93-6169-48BD-8776-FCF0AAAFC43A}"/>
    <cellStyle name="Normal 9 3 3 2 4 2 2 6" xfId="39161" xr:uid="{1A52BF1B-F8F8-4665-8CAE-D83CC54D2DBD}"/>
    <cellStyle name="Normal 9 3 3 2 4 2 3" xfId="36626" xr:uid="{9E21265A-620D-416A-B115-083826D2641F}"/>
    <cellStyle name="Normal 9 3 3 2 4 2 3 2" xfId="44838" xr:uid="{E31E2E0F-E335-48A4-B60B-BA2F10987A91}"/>
    <cellStyle name="Normal 9 3 3 2 4 2 3 3" xfId="40733" xr:uid="{B1902A2C-A372-4B68-9D6C-2CC0C0125197}"/>
    <cellStyle name="Normal 9 3 3 2 4 2 4" xfId="37652" xr:uid="{29815336-700D-4EC5-9C11-CE2E64E2803C}"/>
    <cellStyle name="Normal 9 3 3 2 4 2 4 2" xfId="45864" xr:uid="{CCD50EC0-64DC-44AC-8BAE-7A774A0A4FB0}"/>
    <cellStyle name="Normal 9 3 3 2 4 2 4 3" xfId="41759" xr:uid="{6AB739E1-9A06-45A1-A0BF-F19491E6BF53}"/>
    <cellStyle name="Normal 9 3 3 2 4 2 5" xfId="35599" xr:uid="{9F005962-A5C1-4A8E-8AE7-7303F12DEBF2}"/>
    <cellStyle name="Normal 9 3 3 2 4 2 5 2" xfId="43811" xr:uid="{5DE797F9-187D-4AD1-A985-DF195471D77B}"/>
    <cellStyle name="Normal 9 3 3 2 4 2 5 3" xfId="39706" xr:uid="{C4BA0542-BC12-43C1-8125-896D09E46DC7}"/>
    <cellStyle name="Normal 9 3 3 2 4 2 6" xfId="42785" xr:uid="{088E2EF1-4788-4E5E-88C4-B0FFCB75B6E6}"/>
    <cellStyle name="Normal 9 3 3 2 4 2 7" xfId="38680" xr:uid="{FC66A7ED-FBAE-40ED-971D-515DE08B5F27}"/>
    <cellStyle name="Normal 9 3 3 2 4 3" xfId="34811" xr:uid="{A247BB94-6E79-4983-AAE7-3460C8FDE746}"/>
    <cellStyle name="Normal 9 3 3 2 4 3 2" xfId="36865" xr:uid="{249720BA-8253-4D15-8895-19CE2785905A}"/>
    <cellStyle name="Normal 9 3 3 2 4 3 2 2" xfId="45077" xr:uid="{BD299109-37B8-4FF9-AE43-0AA87B87DBB7}"/>
    <cellStyle name="Normal 9 3 3 2 4 3 2 3" xfId="40972" xr:uid="{3656F0D4-1AF2-4FFD-A58C-C3514DE2AE7E}"/>
    <cellStyle name="Normal 9 3 3 2 4 3 3" xfId="37891" xr:uid="{F1E0C80E-1F4E-4213-A999-E938C6381538}"/>
    <cellStyle name="Normal 9 3 3 2 4 3 3 2" xfId="46103" xr:uid="{FE17DB49-1A14-4FA4-B317-2F93BF159FEE}"/>
    <cellStyle name="Normal 9 3 3 2 4 3 3 3" xfId="41998" xr:uid="{46FEBB56-2ECD-4312-AF4F-3C07DD6AD1B2}"/>
    <cellStyle name="Normal 9 3 3 2 4 3 4" xfId="35838" xr:uid="{012B4450-F02D-4561-86CC-0D55405FB220}"/>
    <cellStyle name="Normal 9 3 3 2 4 3 4 2" xfId="44050" xr:uid="{8651BE54-3BBE-44B1-933C-61E7B0B76350}"/>
    <cellStyle name="Normal 9 3 3 2 4 3 4 3" xfId="39945" xr:uid="{308C5671-EAD2-4AC3-9C51-F841562610CE}"/>
    <cellStyle name="Normal 9 3 3 2 4 3 5" xfId="43024" xr:uid="{A4ED54A6-055A-4D66-93B5-E215AD7FE34D}"/>
    <cellStyle name="Normal 9 3 3 2 4 3 6" xfId="38919" xr:uid="{51C92666-13AD-4EBC-BEFA-ECBC9F8DD6EE}"/>
    <cellStyle name="Normal 9 3 3 2 4 4" xfId="36384" xr:uid="{91B3732E-6323-49CD-A719-710E7AA7317A}"/>
    <cellStyle name="Normal 9 3 3 2 4 4 2" xfId="44596" xr:uid="{E64EAB6C-06D7-4C22-98FC-E1795DBA73F4}"/>
    <cellStyle name="Normal 9 3 3 2 4 4 3" xfId="40491" xr:uid="{7E84FCF5-9AD2-4E4D-A04E-4DF3658A82FA}"/>
    <cellStyle name="Normal 9 3 3 2 4 5" xfId="37410" xr:uid="{41287CF5-913D-45A2-8E06-034B3867746A}"/>
    <cellStyle name="Normal 9 3 3 2 4 5 2" xfId="45622" xr:uid="{0EDDEE49-8B99-41B6-AAFF-369E7DB2B136}"/>
    <cellStyle name="Normal 9 3 3 2 4 5 3" xfId="41517" xr:uid="{8E543D17-0B75-42FD-A844-4AF0800AF96F}"/>
    <cellStyle name="Normal 9 3 3 2 4 6" xfId="35357" xr:uid="{4486412A-1C25-4AD2-893F-9C84B4AE03EB}"/>
    <cellStyle name="Normal 9 3 3 2 4 6 2" xfId="43569" xr:uid="{822E2542-E8ED-4A0A-AE75-9D9D6B80A94B}"/>
    <cellStyle name="Normal 9 3 3 2 4 6 3" xfId="39464" xr:uid="{69062C46-8816-46C1-963B-FA0AC79B9889}"/>
    <cellStyle name="Normal 9 3 3 2 4 7" xfId="42543" xr:uid="{76ECA9F7-AF8B-46F4-9E74-581D65301044}"/>
    <cellStyle name="Normal 9 3 3 2 4 8" xfId="38438" xr:uid="{585BABE0-A1B8-4E94-8A11-3922E052ED13}"/>
    <cellStyle name="Normal 9 3 3 2 5" xfId="34368" xr:uid="{84919675-C05D-4A19-8E57-7953B257FD94}"/>
    <cellStyle name="Normal 9 3 3 2 5 2" xfId="34611" xr:uid="{69432BD4-B17E-4198-B545-9620417E5FB5}"/>
    <cellStyle name="Normal 9 3 3 2 5 2 2" xfId="35094" xr:uid="{65B25CC7-0886-4CF9-A041-35CB1C4372D2}"/>
    <cellStyle name="Normal 9 3 3 2 5 2 2 2" xfId="37148" xr:uid="{CEE3E7C5-B142-49EC-BE82-0ACCBE1BC920}"/>
    <cellStyle name="Normal 9 3 3 2 5 2 2 2 2" xfId="45360" xr:uid="{8AEB5C17-FA05-4A00-A5C7-879C48BC6792}"/>
    <cellStyle name="Normal 9 3 3 2 5 2 2 2 3" xfId="41255" xr:uid="{1D49EE97-D0F6-4129-AB29-70F91D06E5D9}"/>
    <cellStyle name="Normal 9 3 3 2 5 2 2 3" xfId="38174" xr:uid="{0C803F8F-5961-4331-8908-552171753453}"/>
    <cellStyle name="Normal 9 3 3 2 5 2 2 3 2" xfId="46386" xr:uid="{DFDFDAB8-E814-49EA-B7D3-E4233A2DF3E7}"/>
    <cellStyle name="Normal 9 3 3 2 5 2 2 3 3" xfId="42281" xr:uid="{B2E5F7F5-9B10-42AF-AF41-4748FCEF9444}"/>
    <cellStyle name="Normal 9 3 3 2 5 2 2 4" xfId="36121" xr:uid="{B728C340-7150-4AFD-AD47-8DBECFDDF395}"/>
    <cellStyle name="Normal 9 3 3 2 5 2 2 4 2" xfId="44333" xr:uid="{E9CF95CC-3A53-4E3C-B0B9-EB94EA9A3FAC}"/>
    <cellStyle name="Normal 9 3 3 2 5 2 2 4 3" xfId="40228" xr:uid="{4D38A0A1-905F-417B-9878-FF5797347729}"/>
    <cellStyle name="Normal 9 3 3 2 5 2 2 5" xfId="43307" xr:uid="{1DAFA0A1-287C-43F2-AC1F-FA1224002BB9}"/>
    <cellStyle name="Normal 9 3 3 2 5 2 2 6" xfId="39202" xr:uid="{A4352EDE-8ED7-42C5-980F-6AC65231922C}"/>
    <cellStyle name="Normal 9 3 3 2 5 2 3" xfId="36667" xr:uid="{AA10D069-59D4-47B6-937F-5C0AB67CE728}"/>
    <cellStyle name="Normal 9 3 3 2 5 2 3 2" xfId="44879" xr:uid="{D476A161-32BC-455D-8EF6-D50910ABC424}"/>
    <cellStyle name="Normal 9 3 3 2 5 2 3 3" xfId="40774" xr:uid="{FA160AB6-5B9B-4960-9519-B56C2EC03E05}"/>
    <cellStyle name="Normal 9 3 3 2 5 2 4" xfId="37693" xr:uid="{2B646E68-D3FE-4B20-9609-81C1EFEB74A6}"/>
    <cellStyle name="Normal 9 3 3 2 5 2 4 2" xfId="45905" xr:uid="{C2B37915-8C63-46A1-B9DE-83A4264C87DD}"/>
    <cellStyle name="Normal 9 3 3 2 5 2 4 3" xfId="41800" xr:uid="{67421EB1-79D8-4B7B-9A0B-A4E5A7692725}"/>
    <cellStyle name="Normal 9 3 3 2 5 2 5" xfId="35640" xr:uid="{576B9D2C-A656-4195-8334-DEC92B3026C7}"/>
    <cellStyle name="Normal 9 3 3 2 5 2 5 2" xfId="43852" xr:uid="{5DC80A43-F1C9-4FC8-BA02-B024A7FBDA38}"/>
    <cellStyle name="Normal 9 3 3 2 5 2 5 3" xfId="39747" xr:uid="{F204A3F9-D7E5-4BE5-95D6-62C611EC91CB}"/>
    <cellStyle name="Normal 9 3 3 2 5 2 6" xfId="42826" xr:uid="{4B90926E-F188-492F-A71F-8EA9F5F4991B}"/>
    <cellStyle name="Normal 9 3 3 2 5 2 7" xfId="38721" xr:uid="{2BEC5AD0-FE73-4B69-97E8-D064678EBFB7}"/>
    <cellStyle name="Normal 9 3 3 2 5 3" xfId="34852" xr:uid="{5A6DA527-8636-4C78-A5CF-B23176965C84}"/>
    <cellStyle name="Normal 9 3 3 2 5 3 2" xfId="36906" xr:uid="{B10BC8C0-3936-4240-99B9-682B6E04882D}"/>
    <cellStyle name="Normal 9 3 3 2 5 3 2 2" xfId="45118" xr:uid="{146AA643-0D2B-4C22-B160-1CBC047406C6}"/>
    <cellStyle name="Normal 9 3 3 2 5 3 2 3" xfId="41013" xr:uid="{D5F869F7-9C99-420E-B0DD-88A0150F4FF8}"/>
    <cellStyle name="Normal 9 3 3 2 5 3 3" xfId="37932" xr:uid="{D74F00D4-0926-4C17-A3AB-7ABEF6CF5F32}"/>
    <cellStyle name="Normal 9 3 3 2 5 3 3 2" xfId="46144" xr:uid="{04728ADA-9A78-4DDD-B686-A0A8F3940875}"/>
    <cellStyle name="Normal 9 3 3 2 5 3 3 3" xfId="42039" xr:uid="{E3AF6F53-A7EF-425D-A86D-6DCF190F4730}"/>
    <cellStyle name="Normal 9 3 3 2 5 3 4" xfId="35879" xr:uid="{C70FEADF-1035-43AC-9B36-72563C1E7B10}"/>
    <cellStyle name="Normal 9 3 3 2 5 3 4 2" xfId="44091" xr:uid="{84371F4F-6AFF-4A78-A98A-57366652FDD7}"/>
    <cellStyle name="Normal 9 3 3 2 5 3 4 3" xfId="39986" xr:uid="{92984332-FECC-4C4F-82CA-D9C30A279B93}"/>
    <cellStyle name="Normal 9 3 3 2 5 3 5" xfId="43065" xr:uid="{A3D9A5A0-E99A-4B85-B1DE-E18B8E9F7A48}"/>
    <cellStyle name="Normal 9 3 3 2 5 3 6" xfId="38960" xr:uid="{F1770F2C-5668-4BCF-8703-527A0A440AED}"/>
    <cellStyle name="Normal 9 3 3 2 5 4" xfId="36425" xr:uid="{59C6AEEF-CC84-4848-96AC-89FCEF3F61E9}"/>
    <cellStyle name="Normal 9 3 3 2 5 4 2" xfId="44637" xr:uid="{0C62AF4E-2CF4-47CF-BF5A-3331BC6CB6F1}"/>
    <cellStyle name="Normal 9 3 3 2 5 4 3" xfId="40532" xr:uid="{F33AE1A6-65DB-4102-951C-46C5F1CECB4E}"/>
    <cellStyle name="Normal 9 3 3 2 5 5" xfId="37451" xr:uid="{2930EE2F-88EB-416B-8E91-7237FCB62010}"/>
    <cellStyle name="Normal 9 3 3 2 5 5 2" xfId="45663" xr:uid="{BC72D8FA-3780-4AAF-AE6F-23EB21E3229A}"/>
    <cellStyle name="Normal 9 3 3 2 5 5 3" xfId="41558" xr:uid="{2620A934-21CB-4F1E-A2DC-0C1D1B450C17}"/>
    <cellStyle name="Normal 9 3 3 2 5 6" xfId="35398" xr:uid="{5FB4327D-9DCD-4D17-AF82-10271AF51186}"/>
    <cellStyle name="Normal 9 3 3 2 5 6 2" xfId="43610" xr:uid="{4DCEC8AC-C04A-42A1-8D6E-1A5327A64DC0}"/>
    <cellStyle name="Normal 9 3 3 2 5 6 3" xfId="39505" xr:uid="{6A6ACA7F-1A13-4378-B0D2-86FDA1AD9F14}"/>
    <cellStyle name="Normal 9 3 3 2 5 7" xfId="42584" xr:uid="{A4D1913A-CFCE-4FDF-9376-1812DDC0D0D5}"/>
    <cellStyle name="Normal 9 3 3 2 5 8" xfId="38479" xr:uid="{0335801D-9FB1-463B-8874-C76233CD7E7C}"/>
    <cellStyle name="Normal 9 3 3 2 6" xfId="34409" xr:uid="{8955034A-02C1-492C-B8D6-D84F53B1320E}"/>
    <cellStyle name="Normal 9 3 3 2 6 2" xfId="34652" xr:uid="{0A1C787C-B600-409C-A644-6B438B6160C9}"/>
    <cellStyle name="Normal 9 3 3 2 6 2 2" xfId="35135" xr:uid="{8D709187-1623-46F8-A20F-06E0A08E46B9}"/>
    <cellStyle name="Normal 9 3 3 2 6 2 2 2" xfId="37189" xr:uid="{D022B080-738C-4B63-9864-855D5534D8DE}"/>
    <cellStyle name="Normal 9 3 3 2 6 2 2 2 2" xfId="45401" xr:uid="{99C5CC77-3DE6-4BB5-B158-8A3CA2823517}"/>
    <cellStyle name="Normal 9 3 3 2 6 2 2 2 3" xfId="41296" xr:uid="{336F47EC-89BE-438E-8768-2284976B6BE8}"/>
    <cellStyle name="Normal 9 3 3 2 6 2 2 3" xfId="38215" xr:uid="{81011350-0124-465E-AE59-4A35FA0C2D44}"/>
    <cellStyle name="Normal 9 3 3 2 6 2 2 3 2" xfId="46427" xr:uid="{E7F3450D-A116-4290-A100-243B4BD0A5BF}"/>
    <cellStyle name="Normal 9 3 3 2 6 2 2 3 3" xfId="42322" xr:uid="{244C23E4-DD39-4B4A-AE30-FAB24F195B53}"/>
    <cellStyle name="Normal 9 3 3 2 6 2 2 4" xfId="36162" xr:uid="{449986CC-3D38-452A-A7E8-6B49FDCEC324}"/>
    <cellStyle name="Normal 9 3 3 2 6 2 2 4 2" xfId="44374" xr:uid="{E6930546-C73D-4F79-9837-753F0E8CC411}"/>
    <cellStyle name="Normal 9 3 3 2 6 2 2 4 3" xfId="40269" xr:uid="{024F8F82-4AF4-4092-BEF8-BCC300083A2C}"/>
    <cellStyle name="Normal 9 3 3 2 6 2 2 5" xfId="43348" xr:uid="{F13EA8C6-A450-4857-B786-01A4418794B9}"/>
    <cellStyle name="Normal 9 3 3 2 6 2 2 6" xfId="39243" xr:uid="{F7CD5CDF-1E2C-4E6B-AFBA-68D19991BF73}"/>
    <cellStyle name="Normal 9 3 3 2 6 2 3" xfId="36708" xr:uid="{639CC2D3-7B6E-41F3-8F2D-9030F113B4E8}"/>
    <cellStyle name="Normal 9 3 3 2 6 2 3 2" xfId="44920" xr:uid="{2A305384-1DFB-4002-88F6-DDCB3281C1EC}"/>
    <cellStyle name="Normal 9 3 3 2 6 2 3 3" xfId="40815" xr:uid="{E4043437-9EA0-4FAC-A64F-EE51608998F0}"/>
    <cellStyle name="Normal 9 3 3 2 6 2 4" xfId="37734" xr:uid="{DAADF962-52ED-439C-B1EA-9795FF47FA5A}"/>
    <cellStyle name="Normal 9 3 3 2 6 2 4 2" xfId="45946" xr:uid="{1B18BDF6-E788-4106-ADAA-5504A84113D6}"/>
    <cellStyle name="Normal 9 3 3 2 6 2 4 3" xfId="41841" xr:uid="{72145B68-AABB-49EB-871F-72418B152A89}"/>
    <cellStyle name="Normal 9 3 3 2 6 2 5" xfId="35681" xr:uid="{FD1707D8-F93B-4A18-8592-E64B78483C4C}"/>
    <cellStyle name="Normal 9 3 3 2 6 2 5 2" xfId="43893" xr:uid="{77C68DE2-B53A-4EE8-B0A4-0E9495AD4848}"/>
    <cellStyle name="Normal 9 3 3 2 6 2 5 3" xfId="39788" xr:uid="{2062E886-6C56-4C60-93D9-13D5227F86DD}"/>
    <cellStyle name="Normal 9 3 3 2 6 2 6" xfId="42867" xr:uid="{32EDD62B-ABAD-4A33-B044-56D66283186D}"/>
    <cellStyle name="Normal 9 3 3 2 6 2 7" xfId="38762" xr:uid="{4C05C3D1-0DB5-4F6D-9811-BC02EBB46EFC}"/>
    <cellStyle name="Normal 9 3 3 2 6 3" xfId="34893" xr:uid="{0E85F2FF-22D2-473C-B37D-C58E8B79F7C7}"/>
    <cellStyle name="Normal 9 3 3 2 6 3 2" xfId="36947" xr:uid="{7B1EB023-E48B-4C70-A898-E5DF4D48BCAA}"/>
    <cellStyle name="Normal 9 3 3 2 6 3 2 2" xfId="45159" xr:uid="{E5F56ABF-33C6-472B-9165-EC86FE4F4FDF}"/>
    <cellStyle name="Normal 9 3 3 2 6 3 2 3" xfId="41054" xr:uid="{E1FD67E9-B244-4643-A3F5-5ED793BA23C2}"/>
    <cellStyle name="Normal 9 3 3 2 6 3 3" xfId="37973" xr:uid="{B319F753-5920-42AB-91F0-7544493A8ABD}"/>
    <cellStyle name="Normal 9 3 3 2 6 3 3 2" xfId="46185" xr:uid="{434E5017-F537-41B9-811E-90ECCE109388}"/>
    <cellStyle name="Normal 9 3 3 2 6 3 3 3" xfId="42080" xr:uid="{F069C730-FC05-4DFA-AF14-2506251B5E73}"/>
    <cellStyle name="Normal 9 3 3 2 6 3 4" xfId="35920" xr:uid="{19ACF216-5FBE-418A-B484-BB57F463D9F8}"/>
    <cellStyle name="Normal 9 3 3 2 6 3 4 2" xfId="44132" xr:uid="{A1C5CCA7-E727-4098-AD8D-BCBC9D410B6E}"/>
    <cellStyle name="Normal 9 3 3 2 6 3 4 3" xfId="40027" xr:uid="{791D9E67-3629-471A-98D9-E152368BE0F6}"/>
    <cellStyle name="Normal 9 3 3 2 6 3 5" xfId="43106" xr:uid="{ECE697EB-89C4-44E6-A23E-416079F25642}"/>
    <cellStyle name="Normal 9 3 3 2 6 3 6" xfId="39001" xr:uid="{5B87C028-B87A-44E2-8CA7-91C73C71CD83}"/>
    <cellStyle name="Normal 9 3 3 2 6 4" xfId="36466" xr:uid="{E1E36215-01DF-4E50-BD98-5638DCE6B334}"/>
    <cellStyle name="Normal 9 3 3 2 6 4 2" xfId="44678" xr:uid="{9D40DD16-66D9-4F0E-866C-A0ADDD534B3E}"/>
    <cellStyle name="Normal 9 3 3 2 6 4 3" xfId="40573" xr:uid="{E788FC30-E630-41C8-8CAE-B797A97BDE22}"/>
    <cellStyle name="Normal 9 3 3 2 6 5" xfId="37492" xr:uid="{3BDCD081-909D-4DAA-B232-7A9A423BEB4B}"/>
    <cellStyle name="Normal 9 3 3 2 6 5 2" xfId="45704" xr:uid="{197C77BD-3526-44F9-ABC9-7C8B4AC9B050}"/>
    <cellStyle name="Normal 9 3 3 2 6 5 3" xfId="41599" xr:uid="{9DFD67C3-796B-4E3A-A556-F34B27FE4592}"/>
    <cellStyle name="Normal 9 3 3 2 6 6" xfId="35439" xr:uid="{F76A6DEB-1F93-4D51-874D-A84527205A4E}"/>
    <cellStyle name="Normal 9 3 3 2 6 6 2" xfId="43651" xr:uid="{F835FB57-F9FB-45C3-873F-5C9A24A46EBE}"/>
    <cellStyle name="Normal 9 3 3 2 6 6 3" xfId="39546" xr:uid="{55B5DC3E-0E46-47CB-8DC5-A1C057046010}"/>
    <cellStyle name="Normal 9 3 3 2 6 7" xfId="42625" xr:uid="{246EE54F-4F06-4F1D-B27D-3E49275396E1}"/>
    <cellStyle name="Normal 9 3 3 2 6 8" xfId="38520" xr:uid="{FA8B894A-BCE2-4B40-98AB-05435C0B4864}"/>
    <cellStyle name="Normal 9 3 3 2 7" xfId="34267" xr:uid="{4E1A9495-9029-4FD4-AC3F-139158FCEA83}"/>
    <cellStyle name="Normal 9 3 3 2 7 2" xfId="34513" xr:uid="{D9B0D12C-64B4-4EBF-99C3-8FED4A7AE967}"/>
    <cellStyle name="Normal 9 3 3 2 7 2 2" xfId="34996" xr:uid="{F0ECA46B-A1C1-49FE-B838-645F419814BC}"/>
    <cellStyle name="Normal 9 3 3 2 7 2 2 2" xfId="37050" xr:uid="{A751C234-259F-4D0F-8F8C-ED0DC31BAE21}"/>
    <cellStyle name="Normal 9 3 3 2 7 2 2 2 2" xfId="45262" xr:uid="{8E58FA38-2B01-4BF1-BD5A-24D6D39625B1}"/>
    <cellStyle name="Normal 9 3 3 2 7 2 2 2 3" xfId="41157" xr:uid="{1490114E-39D5-42E2-8E94-002CE975CC38}"/>
    <cellStyle name="Normal 9 3 3 2 7 2 2 3" xfId="38076" xr:uid="{4825BFEB-A74D-4579-91EC-C62995B75CDE}"/>
    <cellStyle name="Normal 9 3 3 2 7 2 2 3 2" xfId="46288" xr:uid="{5957CD72-BB3D-4F2E-B0B1-BD276787162F}"/>
    <cellStyle name="Normal 9 3 3 2 7 2 2 3 3" xfId="42183" xr:uid="{E644583C-39B1-4C85-BA87-A93F207B96CA}"/>
    <cellStyle name="Normal 9 3 3 2 7 2 2 4" xfId="36023" xr:uid="{ABDF28CE-CC5B-4F83-9D35-88A3DF2A638A}"/>
    <cellStyle name="Normal 9 3 3 2 7 2 2 4 2" xfId="44235" xr:uid="{CD727C11-E05B-457F-9BA2-EDA809824083}"/>
    <cellStyle name="Normal 9 3 3 2 7 2 2 4 3" xfId="40130" xr:uid="{D86B1948-4BFC-41E7-A285-082B073E5816}"/>
    <cellStyle name="Normal 9 3 3 2 7 2 2 5" xfId="43209" xr:uid="{C283A524-55A1-4330-B598-3D8D10DDD7D5}"/>
    <cellStyle name="Normal 9 3 3 2 7 2 2 6" xfId="39104" xr:uid="{FA61DDFD-7156-484E-832C-497F3400CAE6}"/>
    <cellStyle name="Normal 9 3 3 2 7 2 3" xfId="36569" xr:uid="{51086C0E-C1F7-4300-8A40-5C553D5BB7E4}"/>
    <cellStyle name="Normal 9 3 3 2 7 2 3 2" xfId="44781" xr:uid="{0F6E7510-3C13-4B8B-A515-EC07F2644C9C}"/>
    <cellStyle name="Normal 9 3 3 2 7 2 3 3" xfId="40676" xr:uid="{DF6F540A-63A2-49A4-B83B-B748C1FD6ADC}"/>
    <cellStyle name="Normal 9 3 3 2 7 2 4" xfId="37595" xr:uid="{49E41F8B-91AA-44AD-A682-08B3EE784A04}"/>
    <cellStyle name="Normal 9 3 3 2 7 2 4 2" xfId="45807" xr:uid="{4103E295-2CB5-4DE4-8BBE-5EF9C1E36EA3}"/>
    <cellStyle name="Normal 9 3 3 2 7 2 4 3" xfId="41702" xr:uid="{DC451F6C-207E-4BBC-8F98-23189BFFAC4B}"/>
    <cellStyle name="Normal 9 3 3 2 7 2 5" xfId="35542" xr:uid="{14EA1AD4-ABD1-470D-9CF9-E31482B70219}"/>
    <cellStyle name="Normal 9 3 3 2 7 2 5 2" xfId="43754" xr:uid="{51330A68-4443-479C-800C-7955B9EE142B}"/>
    <cellStyle name="Normal 9 3 3 2 7 2 5 3" xfId="39649" xr:uid="{7A854C90-13B3-4875-BCFF-BBB50C7A7557}"/>
    <cellStyle name="Normal 9 3 3 2 7 2 6" xfId="42728" xr:uid="{121DDDFB-360B-4C20-B09E-E816C1B90E0A}"/>
    <cellStyle name="Normal 9 3 3 2 7 2 7" xfId="38623" xr:uid="{8B88FD2C-9C5F-455B-84B5-7D6B1A94AD91}"/>
    <cellStyle name="Normal 9 3 3 2 7 3" xfId="34753" xr:uid="{DECACAFE-AD7F-4990-994B-E04B8C53E8B0}"/>
    <cellStyle name="Normal 9 3 3 2 7 3 2" xfId="36807" xr:uid="{8B641DCC-F066-4F4F-93FA-E80F244B1052}"/>
    <cellStyle name="Normal 9 3 3 2 7 3 2 2" xfId="45019" xr:uid="{74502758-027E-40DC-B614-43E2A1206CA3}"/>
    <cellStyle name="Normal 9 3 3 2 7 3 2 3" xfId="40914" xr:uid="{87AD54B6-08F7-4B81-A35B-0C25554758DA}"/>
    <cellStyle name="Normal 9 3 3 2 7 3 3" xfId="37833" xr:uid="{E61E86AE-D4E6-4F2B-BC92-D54E932F242E}"/>
    <cellStyle name="Normal 9 3 3 2 7 3 3 2" xfId="46045" xr:uid="{6167845F-1D63-40ED-A902-9E5D958ECC3D}"/>
    <cellStyle name="Normal 9 3 3 2 7 3 3 3" xfId="41940" xr:uid="{394988F0-4D2C-4169-AC03-8AEC0A3DC2B1}"/>
    <cellStyle name="Normal 9 3 3 2 7 3 4" xfId="35780" xr:uid="{71F56EBB-AD05-4A50-80BF-906B77E26FE9}"/>
    <cellStyle name="Normal 9 3 3 2 7 3 4 2" xfId="43992" xr:uid="{26C9AE6D-4BC4-4E81-A88A-71D736331C26}"/>
    <cellStyle name="Normal 9 3 3 2 7 3 4 3" xfId="39887" xr:uid="{42A68DCC-F2D1-432A-BA68-2ECD5AF287FE}"/>
    <cellStyle name="Normal 9 3 3 2 7 3 5" xfId="42966" xr:uid="{AF4536B9-25C1-4206-9A28-ED4BF15F8556}"/>
    <cellStyle name="Normal 9 3 3 2 7 3 6" xfId="38861" xr:uid="{CD0446C6-E222-4079-A04B-4D16D0FC48A2}"/>
    <cellStyle name="Normal 9 3 3 2 7 4" xfId="36326" xr:uid="{BB14F018-24BA-43AF-A680-15DDD2A88400}"/>
    <cellStyle name="Normal 9 3 3 2 7 4 2" xfId="44538" xr:uid="{ED2B1159-2E3C-4F91-8738-56390FD8BE99}"/>
    <cellStyle name="Normal 9 3 3 2 7 4 3" xfId="40433" xr:uid="{8D6F7958-DE4A-4755-80EE-873753982131}"/>
    <cellStyle name="Normal 9 3 3 2 7 5" xfId="37352" xr:uid="{0835CCD5-5EC6-40FC-8EEC-BB49EE8545C6}"/>
    <cellStyle name="Normal 9 3 3 2 7 5 2" xfId="45564" xr:uid="{8E0C74C5-9FC1-4A63-884B-DE0A15B2A436}"/>
    <cellStyle name="Normal 9 3 3 2 7 5 3" xfId="41459" xr:uid="{5F7A95C5-7FB8-401F-A7DF-01FD4049F246}"/>
    <cellStyle name="Normal 9 3 3 2 7 6" xfId="35299" xr:uid="{7190BAFB-0F76-4C33-AF62-54FD08F3FBB3}"/>
    <cellStyle name="Normal 9 3 3 2 7 6 2" xfId="43511" xr:uid="{0FAD5D53-5FAD-47DF-B8D0-ACFDB584989E}"/>
    <cellStyle name="Normal 9 3 3 2 7 6 3" xfId="39406" xr:uid="{E18CA22A-AAA1-4127-861F-EC127A638608}"/>
    <cellStyle name="Normal 9 3 3 2 7 7" xfId="42485" xr:uid="{6D932333-FF08-4DE3-9667-A8CA627B7502}"/>
    <cellStyle name="Normal 9 3 3 2 7 8" xfId="38380" xr:uid="{77A3CFCE-9828-4697-8129-F72604F14E5F}"/>
    <cellStyle name="Normal 9 3 3 2 8" xfId="34456" xr:uid="{4E4592BE-CCCF-4850-9415-8C501426D41C}"/>
    <cellStyle name="Normal 9 3 3 2 8 2" xfId="34939" xr:uid="{CC949AE6-9BF7-42A2-8098-26C573C74B47}"/>
    <cellStyle name="Normal 9 3 3 2 8 2 2" xfId="36993" xr:uid="{DA3EB122-BA55-47C4-9616-6D561C7C66AB}"/>
    <cellStyle name="Normal 9 3 3 2 8 2 2 2" xfId="45205" xr:uid="{320D4AC5-E061-475F-8E02-DED3946840D0}"/>
    <cellStyle name="Normal 9 3 3 2 8 2 2 3" xfId="41100" xr:uid="{69BF2C58-834A-4252-A7BD-DCF66CA520AC}"/>
    <cellStyle name="Normal 9 3 3 2 8 2 3" xfId="38019" xr:uid="{C8EF1B01-A2C7-4884-B65F-DADC97BDD05A}"/>
    <cellStyle name="Normal 9 3 3 2 8 2 3 2" xfId="46231" xr:uid="{1211E5AE-23F3-4518-8F6C-2FAAFBAD65C7}"/>
    <cellStyle name="Normal 9 3 3 2 8 2 3 3" xfId="42126" xr:uid="{5740DF52-C37D-431B-A0BF-DEF484E1EF63}"/>
    <cellStyle name="Normal 9 3 3 2 8 2 4" xfId="35966" xr:uid="{DE5265C4-349E-4570-A006-EB05D65321C5}"/>
    <cellStyle name="Normal 9 3 3 2 8 2 4 2" xfId="44178" xr:uid="{185EF83F-0B22-499B-A7DA-FE29857628B1}"/>
    <cellStyle name="Normal 9 3 3 2 8 2 4 3" xfId="40073" xr:uid="{51E732EE-5842-4BB0-BA5D-FDF4CB779176}"/>
    <cellStyle name="Normal 9 3 3 2 8 2 5" xfId="43152" xr:uid="{F13ACC30-A810-4983-B3E9-04823CF0D748}"/>
    <cellStyle name="Normal 9 3 3 2 8 2 6" xfId="39047" xr:uid="{08902CD9-EE2F-47AD-82DC-DE0A8FB6E24B}"/>
    <cellStyle name="Normal 9 3 3 2 8 3" xfId="36512" xr:uid="{E3A6F08F-9891-4E72-86D9-85C543A66FEE}"/>
    <cellStyle name="Normal 9 3 3 2 8 3 2" xfId="44724" xr:uid="{AB92E612-4026-48BF-877D-A97666E427BC}"/>
    <cellStyle name="Normal 9 3 3 2 8 3 3" xfId="40619" xr:uid="{38C946F2-6749-49D1-8D97-E5A05FCA6CF9}"/>
    <cellStyle name="Normal 9 3 3 2 8 4" xfId="37538" xr:uid="{111BF20D-CA5E-44D5-BE01-22A65985C74A}"/>
    <cellStyle name="Normal 9 3 3 2 8 4 2" xfId="45750" xr:uid="{BE3A7C54-1F61-49E2-B3E1-869E50C888C6}"/>
    <cellStyle name="Normal 9 3 3 2 8 4 3" xfId="41645" xr:uid="{41E73C06-E524-419C-9C85-DD5EF043888F}"/>
    <cellStyle name="Normal 9 3 3 2 8 5" xfId="35485" xr:uid="{C4C579F3-4156-452A-9FED-58D9FE0AF98A}"/>
    <cellStyle name="Normal 9 3 3 2 8 5 2" xfId="43697" xr:uid="{61C28866-93C3-493C-96FF-9A5AD6CA9C8D}"/>
    <cellStyle name="Normal 9 3 3 2 8 5 3" xfId="39592" xr:uid="{A7D87462-9599-415B-B7B5-9C506751B307}"/>
    <cellStyle name="Normal 9 3 3 2 8 6" xfId="42671" xr:uid="{634512EF-969B-41A2-B0EC-CAD0BC402A78}"/>
    <cellStyle name="Normal 9 3 3 2 8 7" xfId="38566" xr:uid="{5BF8AAF9-AD68-4E4D-9222-F10DE807B071}"/>
    <cellStyle name="Normal 9 3 3 2 9" xfId="34209" xr:uid="{A9A74290-59EF-4F8B-A451-D5D8FB1940A1}"/>
    <cellStyle name="Normal 9 3 3 2 9 2" xfId="36268" xr:uid="{61EF84FE-2298-43AD-8734-21EEF3362AE1}"/>
    <cellStyle name="Normal 9 3 3 2 9 2 2" xfId="44480" xr:uid="{A7D827B6-0592-428C-B9E0-175A615DA82E}"/>
    <cellStyle name="Normal 9 3 3 2 9 2 3" xfId="40375" xr:uid="{21BEF4A8-69B6-4F45-A7C8-34B64C65F00F}"/>
    <cellStyle name="Normal 9 3 3 2 9 3" xfId="37294" xr:uid="{E339B8A8-7861-4CD7-87DF-FDD728386889}"/>
    <cellStyle name="Normal 9 3 3 2 9 3 2" xfId="45506" xr:uid="{2BBEC343-39AC-468E-83F0-964AFFE2AB9E}"/>
    <cellStyle name="Normal 9 3 3 2 9 3 3" xfId="41401" xr:uid="{8C51FAD7-02CF-4EB7-956E-5B8D340A1E84}"/>
    <cellStyle name="Normal 9 3 3 2 9 4" xfId="35241" xr:uid="{144167F7-A87A-470F-BEC0-0F8FBF6A6DDB}"/>
    <cellStyle name="Normal 9 3 3 2 9 4 2" xfId="43453" xr:uid="{24A2F274-C963-4299-9126-8AF68C257039}"/>
    <cellStyle name="Normal 9 3 3 2 9 4 3" xfId="39348" xr:uid="{495F55D1-1502-4388-81AD-D202E5CA7116}"/>
    <cellStyle name="Normal 9 3 3 2 9 5" xfId="42427" xr:uid="{278F76D3-0013-4F19-B92A-BB0E4A3A5ABD}"/>
    <cellStyle name="Normal 9 3 3 2 9 6" xfId="38322" xr:uid="{0FE20B81-1160-4063-9D75-8B2BA4E06E96}"/>
    <cellStyle name="Normal 9 3 3 3" xfId="34176" xr:uid="{1DDDAD78-706C-47D7-9212-0AEE013CA9EB}"/>
    <cellStyle name="Normal 9 3 3 3 10" xfId="38290" xr:uid="{AB2728D8-28DC-48FE-8528-056BECFDDE25}"/>
    <cellStyle name="Normal 9 3 3 3 2" xfId="34292" xr:uid="{AADC2FB5-EF11-48F2-8030-88463138CDFF}"/>
    <cellStyle name="Normal 9 3 3 3 2 2" xfId="34537" xr:uid="{F3F95A80-4B9C-4368-9DCA-33F746440477}"/>
    <cellStyle name="Normal 9 3 3 3 2 2 2" xfId="35020" xr:uid="{58FC49BE-4C7B-4430-AA54-F5AA4D165F5F}"/>
    <cellStyle name="Normal 9 3 3 3 2 2 2 2" xfId="37074" xr:uid="{A4C0F674-A67B-467B-8584-6411E4721ED2}"/>
    <cellStyle name="Normal 9 3 3 3 2 2 2 2 2" xfId="45286" xr:uid="{E63EAA4C-BD05-4774-B2EA-54C5F18BA2E1}"/>
    <cellStyle name="Normal 9 3 3 3 2 2 2 2 3" xfId="41181" xr:uid="{28822261-1F4E-43C3-9EFE-3F3A837999DA}"/>
    <cellStyle name="Normal 9 3 3 3 2 2 2 3" xfId="38100" xr:uid="{2B46D99F-7F74-4ACC-9D02-8FAFEBEA4849}"/>
    <cellStyle name="Normal 9 3 3 3 2 2 2 3 2" xfId="46312" xr:uid="{D7999810-A55C-4B12-8270-A6694A4F5899}"/>
    <cellStyle name="Normal 9 3 3 3 2 2 2 3 3" xfId="42207" xr:uid="{DC457461-3578-4B7B-B785-62F68169EF52}"/>
    <cellStyle name="Normal 9 3 3 3 2 2 2 4" xfId="36047" xr:uid="{1430E249-D889-47CC-94EB-922056FA30B5}"/>
    <cellStyle name="Normal 9 3 3 3 2 2 2 4 2" xfId="44259" xr:uid="{2191F45F-982E-4ACC-B9CD-7A50094F40D2}"/>
    <cellStyle name="Normal 9 3 3 3 2 2 2 4 3" xfId="40154" xr:uid="{4D678B49-BE25-4471-952D-415149350CD7}"/>
    <cellStyle name="Normal 9 3 3 3 2 2 2 5" xfId="43233" xr:uid="{17BDAFD8-6BE0-4C6F-A8D9-C9AD28D03214}"/>
    <cellStyle name="Normal 9 3 3 3 2 2 2 6" xfId="39128" xr:uid="{F5BA23A4-FBFB-42B0-A562-6162E63B22AB}"/>
    <cellStyle name="Normal 9 3 3 3 2 2 3" xfId="36593" xr:uid="{085EEDC2-B071-4355-9E26-338CD4EF40C1}"/>
    <cellStyle name="Normal 9 3 3 3 2 2 3 2" xfId="44805" xr:uid="{5A9C5CCA-C704-43AC-AD13-E9A4158E4013}"/>
    <cellStyle name="Normal 9 3 3 3 2 2 3 3" xfId="40700" xr:uid="{92EEB0CC-CCAF-48FD-9B28-EB81410EE5EA}"/>
    <cellStyle name="Normal 9 3 3 3 2 2 4" xfId="37619" xr:uid="{CCCF269C-9528-4651-89E4-78BBEF1A2FFD}"/>
    <cellStyle name="Normal 9 3 3 3 2 2 4 2" xfId="45831" xr:uid="{763FBBE9-C456-44CC-92F2-0B00E391208C}"/>
    <cellStyle name="Normal 9 3 3 3 2 2 4 3" xfId="41726" xr:uid="{14869ACD-60FB-4012-80A0-DE83C3B082C2}"/>
    <cellStyle name="Normal 9 3 3 3 2 2 5" xfId="35566" xr:uid="{42CFBE3C-2713-4138-9B43-AC9B41731AA7}"/>
    <cellStyle name="Normal 9 3 3 3 2 2 5 2" xfId="43778" xr:uid="{F6954210-801D-4D72-9E13-877FB3A59C61}"/>
    <cellStyle name="Normal 9 3 3 3 2 2 5 3" xfId="39673" xr:uid="{97599DBD-9DF0-4924-95F3-61AA3F66AE7F}"/>
    <cellStyle name="Normal 9 3 3 3 2 2 6" xfId="42752" xr:uid="{C04FFF77-91BD-41C9-86C4-924EB735B13C}"/>
    <cellStyle name="Normal 9 3 3 3 2 2 7" xfId="38647" xr:uid="{D4CC1929-97A3-442C-BBB9-193CCD6A7AAD}"/>
    <cellStyle name="Normal 9 3 3 3 2 3" xfId="34778" xr:uid="{7F71411D-B175-40F6-8511-54E7EDF2597E}"/>
    <cellStyle name="Normal 9 3 3 3 2 3 2" xfId="36832" xr:uid="{A4245DA2-F991-4CD7-90C1-729B596758EA}"/>
    <cellStyle name="Normal 9 3 3 3 2 3 2 2" xfId="45044" xr:uid="{BB435D5A-B42F-4615-85B7-0988B377AB1C}"/>
    <cellStyle name="Normal 9 3 3 3 2 3 2 3" xfId="40939" xr:uid="{C1481B39-C487-45C1-88EB-836E4249FD10}"/>
    <cellStyle name="Normal 9 3 3 3 2 3 3" xfId="37858" xr:uid="{EE2459AA-A09B-443F-B449-8952346B0B7F}"/>
    <cellStyle name="Normal 9 3 3 3 2 3 3 2" xfId="46070" xr:uid="{22CB0800-190D-45B9-B35D-E6CAB44FDC4F}"/>
    <cellStyle name="Normal 9 3 3 3 2 3 3 3" xfId="41965" xr:uid="{F1FD9582-6924-4653-B9D1-5A826002B330}"/>
    <cellStyle name="Normal 9 3 3 3 2 3 4" xfId="35805" xr:uid="{A396CB07-30D5-4DDC-B408-320BC3B686ED}"/>
    <cellStyle name="Normal 9 3 3 3 2 3 4 2" xfId="44017" xr:uid="{FD3244F1-A2E4-4581-B013-36E51CE6F06B}"/>
    <cellStyle name="Normal 9 3 3 3 2 3 4 3" xfId="39912" xr:uid="{BDC8CDC9-E0E6-4552-A105-50AC9C2B1A0F}"/>
    <cellStyle name="Normal 9 3 3 3 2 3 5" xfId="42991" xr:uid="{7EF44532-BBEB-4A1A-B877-D75331165BFD}"/>
    <cellStyle name="Normal 9 3 3 3 2 3 6" xfId="38886" xr:uid="{3A0ED3D8-BAF0-4F7B-A9FD-21013B67189B}"/>
    <cellStyle name="Normal 9 3 3 3 2 4" xfId="36351" xr:uid="{D4B6FA7B-C1A1-4FA4-A823-B98FD55FFBB1}"/>
    <cellStyle name="Normal 9 3 3 3 2 4 2" xfId="44563" xr:uid="{2B26E87F-D121-4A83-811A-2865D20F527F}"/>
    <cellStyle name="Normal 9 3 3 3 2 4 3" xfId="40458" xr:uid="{29940B98-39C4-4E9E-B6BA-DBF707A82D36}"/>
    <cellStyle name="Normal 9 3 3 3 2 5" xfId="37377" xr:uid="{4A30E0C1-021F-448D-805B-890CB0AB33FE}"/>
    <cellStyle name="Normal 9 3 3 3 2 5 2" xfId="45589" xr:uid="{2C591242-6718-41C1-B636-2590B456D805}"/>
    <cellStyle name="Normal 9 3 3 3 2 5 3" xfId="41484" xr:uid="{5F1718A2-E06C-4224-9942-25D5E4D26E3D}"/>
    <cellStyle name="Normal 9 3 3 3 2 6" xfId="35324" xr:uid="{84DF3794-9481-4BDD-834A-B9BCDC0F1B46}"/>
    <cellStyle name="Normal 9 3 3 3 2 6 2" xfId="43536" xr:uid="{E493B972-F9E6-42D7-9481-8079E484CAE9}"/>
    <cellStyle name="Normal 9 3 3 3 2 6 3" xfId="39431" xr:uid="{48F6C306-7D37-40FC-B73E-1DD6556BA6AB}"/>
    <cellStyle name="Normal 9 3 3 3 2 7" xfId="42510" xr:uid="{28FFB83D-C70A-4396-B99D-335EDBCB4458}"/>
    <cellStyle name="Normal 9 3 3 3 2 8" xfId="38405" xr:uid="{82A41E8B-F282-477C-A42C-8EEA89235BDE}"/>
    <cellStyle name="Normal 9 3 3 3 3" xfId="34480" xr:uid="{C67C3391-1129-4211-BA22-252E14FCDD57}"/>
    <cellStyle name="Normal 9 3 3 3 3 2" xfId="34963" xr:uid="{3E85613A-6968-425F-B675-A645BAF9F517}"/>
    <cellStyle name="Normal 9 3 3 3 3 2 2" xfId="37017" xr:uid="{13AE43DF-993C-4829-BB62-0A576DDB3687}"/>
    <cellStyle name="Normal 9 3 3 3 3 2 2 2" xfId="45229" xr:uid="{6E87D881-6BFA-4121-B356-83FE865D0596}"/>
    <cellStyle name="Normal 9 3 3 3 3 2 2 3" xfId="41124" xr:uid="{7823DB49-0568-4CA1-BEEC-A2E6279CB2EF}"/>
    <cellStyle name="Normal 9 3 3 3 3 2 3" xfId="38043" xr:uid="{61EF863C-7833-455C-84FE-4EDE357F2AD0}"/>
    <cellStyle name="Normal 9 3 3 3 3 2 3 2" xfId="46255" xr:uid="{0A07ED31-5C93-44CF-AD63-423AA0DB6F88}"/>
    <cellStyle name="Normal 9 3 3 3 3 2 3 3" xfId="42150" xr:uid="{18C274E5-E5B1-4A79-A9BD-A1B6173C9726}"/>
    <cellStyle name="Normal 9 3 3 3 3 2 4" xfId="35990" xr:uid="{15545D17-E747-4F65-933A-27BD8B6CB8C2}"/>
    <cellStyle name="Normal 9 3 3 3 3 2 4 2" xfId="44202" xr:uid="{4FA334E5-6983-4D3E-90C9-4B7344A84C11}"/>
    <cellStyle name="Normal 9 3 3 3 3 2 4 3" xfId="40097" xr:uid="{FB3DCBE5-1560-407D-B1F6-1A761724E40C}"/>
    <cellStyle name="Normal 9 3 3 3 3 2 5" xfId="43176" xr:uid="{92100DB6-31EC-439A-B798-46ECB82F7B50}"/>
    <cellStyle name="Normal 9 3 3 3 3 2 6" xfId="39071" xr:uid="{4BD84814-D613-45E3-A7C0-A66248B5D6B9}"/>
    <cellStyle name="Normal 9 3 3 3 3 3" xfId="36536" xr:uid="{4610B753-0247-4F09-B499-5EADC3882023}"/>
    <cellStyle name="Normal 9 3 3 3 3 3 2" xfId="44748" xr:uid="{5A26D12C-6F85-4AD4-A9CC-9720F99E0417}"/>
    <cellStyle name="Normal 9 3 3 3 3 3 3" xfId="40643" xr:uid="{A98B0886-A852-49CC-B509-C494E533D50D}"/>
    <cellStyle name="Normal 9 3 3 3 3 4" xfId="37562" xr:uid="{13C74FC7-580D-413C-84E5-AAD623471282}"/>
    <cellStyle name="Normal 9 3 3 3 3 4 2" xfId="45774" xr:uid="{1C2B8C42-7AAA-4FAE-802E-DD41667B3690}"/>
    <cellStyle name="Normal 9 3 3 3 3 4 3" xfId="41669" xr:uid="{62A84637-AB33-4532-9D0F-7CAB8C69E461}"/>
    <cellStyle name="Normal 9 3 3 3 3 5" xfId="35509" xr:uid="{355A4406-9C44-4A81-A6D5-0B8A92BBE7F5}"/>
    <cellStyle name="Normal 9 3 3 3 3 5 2" xfId="43721" xr:uid="{48ED019E-92C0-45C8-9652-14AEFEE00DEA}"/>
    <cellStyle name="Normal 9 3 3 3 3 5 3" xfId="39616" xr:uid="{0EBAA16B-554D-4CE8-9BA8-D5A171C73478}"/>
    <cellStyle name="Normal 9 3 3 3 3 6" xfId="42695" xr:uid="{1AA73018-28FB-4B37-BFAD-16AEF7E2C774}"/>
    <cellStyle name="Normal 9 3 3 3 3 7" xfId="38590" xr:uid="{818748E0-7D61-4B57-AC30-16EA0FE8E06A}"/>
    <cellStyle name="Normal 9 3 3 3 4" xfId="34234" xr:uid="{8EDB37D8-3D32-498E-9342-F08959253AF7}"/>
    <cellStyle name="Normal 9 3 3 3 4 2" xfId="36293" xr:uid="{5CE24C52-EFF7-4B0D-A115-662A716E8898}"/>
    <cellStyle name="Normal 9 3 3 3 4 2 2" xfId="44505" xr:uid="{26C2133F-B439-4BCA-BF93-5E897D1799A8}"/>
    <cellStyle name="Normal 9 3 3 3 4 2 3" xfId="40400" xr:uid="{5CB90162-735E-4A0E-BC2C-F4AF07C7F45C}"/>
    <cellStyle name="Normal 9 3 3 3 4 3" xfId="37319" xr:uid="{6CEAFF0B-AC1B-42FF-A566-906BA867961B}"/>
    <cellStyle name="Normal 9 3 3 3 4 3 2" xfId="45531" xr:uid="{28A8DCE2-0435-4658-958A-B949E1526F3F}"/>
    <cellStyle name="Normal 9 3 3 3 4 3 3" xfId="41426" xr:uid="{6CD13F5C-F735-41BF-8339-6D1652C9A537}"/>
    <cellStyle name="Normal 9 3 3 3 4 4" xfId="35266" xr:uid="{2BC20024-61FE-4233-8BE9-504B9748A876}"/>
    <cellStyle name="Normal 9 3 3 3 4 4 2" xfId="43478" xr:uid="{62786C3E-883B-4D82-9B08-D328C1392F05}"/>
    <cellStyle name="Normal 9 3 3 3 4 4 3" xfId="39373" xr:uid="{50D2395C-783F-40E9-B346-474CE7AD6CDD}"/>
    <cellStyle name="Normal 9 3 3 3 4 5" xfId="42452" xr:uid="{858D3219-2362-45E0-93D5-418AC4AA5791}"/>
    <cellStyle name="Normal 9 3 3 3 4 6" xfId="38347" xr:uid="{7E27C6E6-1B81-4FA3-8249-508704A59F7E}"/>
    <cellStyle name="Normal 9 3 3 3 5" xfId="34720" xr:uid="{334C2D28-AC0C-4426-A77C-9E925C8CEA0D}"/>
    <cellStyle name="Normal 9 3 3 3 5 2" xfId="36774" xr:uid="{B4E051F5-0591-4D3B-9229-34068A30932A}"/>
    <cellStyle name="Normal 9 3 3 3 5 2 2" xfId="44986" xr:uid="{E6CB6CF7-AF26-4EE1-AF56-9B6D86B8D0BB}"/>
    <cellStyle name="Normal 9 3 3 3 5 2 3" xfId="40881" xr:uid="{4AF55810-4BA3-4608-BC1B-B5BDAA67698C}"/>
    <cellStyle name="Normal 9 3 3 3 5 3" xfId="37800" xr:uid="{89560065-2AA2-42B3-89E4-83D231C89380}"/>
    <cellStyle name="Normal 9 3 3 3 5 3 2" xfId="46012" xr:uid="{3E2FFDE6-6CA9-494E-BBF0-3B6D84651C45}"/>
    <cellStyle name="Normal 9 3 3 3 5 3 3" xfId="41907" xr:uid="{0B2B7B18-547C-461B-8D67-82D4B78972DD}"/>
    <cellStyle name="Normal 9 3 3 3 5 4" xfId="35747" xr:uid="{D7DB0A31-64E6-4632-9EEB-23A50542649C}"/>
    <cellStyle name="Normal 9 3 3 3 5 4 2" xfId="43959" xr:uid="{E7F9122A-0FAE-4738-933D-2BE7B6C2E61B}"/>
    <cellStyle name="Normal 9 3 3 3 5 4 3" xfId="39854" xr:uid="{924942CB-743D-4606-B8CE-D0B41AC311D8}"/>
    <cellStyle name="Normal 9 3 3 3 5 5" xfId="42933" xr:uid="{451C17FA-7BBC-4A02-A7C7-838ADF03D99D}"/>
    <cellStyle name="Normal 9 3 3 3 5 6" xfId="38828" xr:uid="{D42705F0-5230-4D08-B9A9-59CFCED0D238}"/>
    <cellStyle name="Normal 9 3 3 3 6" xfId="36236" xr:uid="{B60B7FDC-67BB-4DB7-B6C3-4D181F988080}"/>
    <cellStyle name="Normal 9 3 3 3 6 2" xfId="44448" xr:uid="{30763180-D201-4969-8FE4-84283BF4E20C}"/>
    <cellStyle name="Normal 9 3 3 3 6 3" xfId="40343" xr:uid="{761198F4-81AB-4210-B228-4579561D2345}"/>
    <cellStyle name="Normal 9 3 3 3 7" xfId="37262" xr:uid="{3F3F1AB1-7E54-439D-8031-F72741C14E3B}"/>
    <cellStyle name="Normal 9 3 3 3 7 2" xfId="45474" xr:uid="{F5776301-21EE-46F7-B8E8-5AE2AFC9C089}"/>
    <cellStyle name="Normal 9 3 3 3 7 3" xfId="41369" xr:uid="{768D2D10-499F-4DE9-A725-78F4259FA8EE}"/>
    <cellStyle name="Normal 9 3 3 3 8" xfId="35209" xr:uid="{1CFEAE0C-5AC8-4B87-8C74-C529B43821DF}"/>
    <cellStyle name="Normal 9 3 3 3 8 2" xfId="43421" xr:uid="{5F778F2E-8BE3-450B-97CA-7CEB2739E998}"/>
    <cellStyle name="Normal 9 3 3 3 8 3" xfId="39316" xr:uid="{C93F806E-4D0B-4637-9FF9-2E3861306C12}"/>
    <cellStyle name="Normal 9 3 3 3 9" xfId="42395" xr:uid="{D1C0C67D-5FED-4758-89DE-0B380B3FEFCC}"/>
    <cellStyle name="Normal 9 3 3 4" xfId="34314" xr:uid="{2D63BD65-4510-44C9-A60D-DB9AE5CC5CD5}"/>
    <cellStyle name="Normal 9 3 3 4 2" xfId="34559" xr:uid="{B1F0A2F8-CF6A-4B2E-9E6F-4D2E56F90300}"/>
    <cellStyle name="Normal 9 3 3 4 2 2" xfId="35042" xr:uid="{718E7348-931F-4195-92DD-83EC0AC8D547}"/>
    <cellStyle name="Normal 9 3 3 4 2 2 2" xfId="37096" xr:uid="{0BB10122-3DC4-45CD-8021-06AD27525647}"/>
    <cellStyle name="Normal 9 3 3 4 2 2 2 2" xfId="45308" xr:uid="{E51948CB-3287-42D2-A726-1E15AB2E6CC9}"/>
    <cellStyle name="Normal 9 3 3 4 2 2 2 3" xfId="41203" xr:uid="{AF244D7F-0283-412E-9E9D-2742A5E433FB}"/>
    <cellStyle name="Normal 9 3 3 4 2 2 3" xfId="38122" xr:uid="{4E1DABEC-67F7-4027-A0D7-825277C46E5C}"/>
    <cellStyle name="Normal 9 3 3 4 2 2 3 2" xfId="46334" xr:uid="{00C93149-4080-4FDC-BD98-726D2B460E52}"/>
    <cellStyle name="Normal 9 3 3 4 2 2 3 3" xfId="42229" xr:uid="{CE3A980D-3326-404B-924B-3C3DB09B8E41}"/>
    <cellStyle name="Normal 9 3 3 4 2 2 4" xfId="36069" xr:uid="{46E3A3CC-D6F4-40BC-8766-D073FC9B23D3}"/>
    <cellStyle name="Normal 9 3 3 4 2 2 4 2" xfId="44281" xr:uid="{EEF04871-D0CD-4C9D-95C7-28F21B0AF5BA}"/>
    <cellStyle name="Normal 9 3 3 4 2 2 4 3" xfId="40176" xr:uid="{F1632723-4CA3-4865-AFD0-9973AC206AB6}"/>
    <cellStyle name="Normal 9 3 3 4 2 2 5" xfId="43255" xr:uid="{20F47A04-A1F4-4F8F-B9B9-E3CD43AAF31C}"/>
    <cellStyle name="Normal 9 3 3 4 2 2 6" xfId="39150" xr:uid="{46C67D4B-9C08-427D-9905-482DE3BE5BFF}"/>
    <cellStyle name="Normal 9 3 3 4 2 3" xfId="36615" xr:uid="{AD9037E3-533D-4BCB-AD69-9B17FE2BC50D}"/>
    <cellStyle name="Normal 9 3 3 4 2 3 2" xfId="44827" xr:uid="{A81E523B-0471-4B1A-A7DE-4D539D25B197}"/>
    <cellStyle name="Normal 9 3 3 4 2 3 3" xfId="40722" xr:uid="{60C1DB07-491B-40B3-B5A2-29524BE571F1}"/>
    <cellStyle name="Normal 9 3 3 4 2 4" xfId="37641" xr:uid="{2DDF9D8A-3637-4044-BA6D-176BB6549C61}"/>
    <cellStyle name="Normal 9 3 3 4 2 4 2" xfId="45853" xr:uid="{72F203CC-230D-4EEA-A79C-3D68919FC418}"/>
    <cellStyle name="Normal 9 3 3 4 2 4 3" xfId="41748" xr:uid="{A789B1B9-DEF7-4316-82E0-80B4C0C0E631}"/>
    <cellStyle name="Normal 9 3 3 4 2 5" xfId="35588" xr:uid="{8D118920-C429-4525-BD19-E5BCAE7DA59C}"/>
    <cellStyle name="Normal 9 3 3 4 2 5 2" xfId="43800" xr:uid="{FE10E84C-092F-455F-81B1-39E7CB7C7BF2}"/>
    <cellStyle name="Normal 9 3 3 4 2 5 3" xfId="39695" xr:uid="{F8F81E23-11E4-41B2-9C83-A8CD4B814827}"/>
    <cellStyle name="Normal 9 3 3 4 2 6" xfId="42774" xr:uid="{4B4E4EB8-87B6-4C22-9FA0-CA89DC9DA492}"/>
    <cellStyle name="Normal 9 3 3 4 2 7" xfId="38669" xr:uid="{DAD22668-6ECF-487B-A2BC-EAD935346285}"/>
    <cellStyle name="Normal 9 3 3 4 3" xfId="34800" xr:uid="{F225D70A-A6DC-4782-A273-53C4A23FA3E2}"/>
    <cellStyle name="Normal 9 3 3 4 3 2" xfId="36854" xr:uid="{2042EEAC-C079-4F06-985D-E2CC55E1C23E}"/>
    <cellStyle name="Normal 9 3 3 4 3 2 2" xfId="45066" xr:uid="{74389DEE-C70B-4A37-8311-0FE80B76C737}"/>
    <cellStyle name="Normal 9 3 3 4 3 2 3" xfId="40961" xr:uid="{555908B4-27BC-462A-859F-D56EB01C77EB}"/>
    <cellStyle name="Normal 9 3 3 4 3 3" xfId="37880" xr:uid="{6E97CB76-A063-4F23-8025-31B6400BFB9D}"/>
    <cellStyle name="Normal 9 3 3 4 3 3 2" xfId="46092" xr:uid="{C19ADB05-53BD-4DCC-BCC4-CC8220FF81C7}"/>
    <cellStyle name="Normal 9 3 3 4 3 3 3" xfId="41987" xr:uid="{E7F2E02E-5521-4650-9782-0BA0C87F92DC}"/>
    <cellStyle name="Normal 9 3 3 4 3 4" xfId="35827" xr:uid="{8DBE1408-34D6-4916-B232-5BDB2A26A109}"/>
    <cellStyle name="Normal 9 3 3 4 3 4 2" xfId="44039" xr:uid="{6A668814-F48F-4D5C-B0F2-B85DBABE7FC0}"/>
    <cellStyle name="Normal 9 3 3 4 3 4 3" xfId="39934" xr:uid="{2DC9C335-049E-4F18-A8BB-ACA13A8665F7}"/>
    <cellStyle name="Normal 9 3 3 4 3 5" xfId="43013" xr:uid="{11FD7CCD-17BA-4C1C-8AEE-D495AFEC06F6}"/>
    <cellStyle name="Normal 9 3 3 4 3 6" xfId="38908" xr:uid="{7B861BE2-C5C4-4747-B512-C02888EB9C26}"/>
    <cellStyle name="Normal 9 3 3 4 4" xfId="36373" xr:uid="{6C8C66D3-1265-49E5-9CAB-D49028007422}"/>
    <cellStyle name="Normal 9 3 3 4 4 2" xfId="44585" xr:uid="{0039A61F-10BD-445C-9DF8-204918A39B1F}"/>
    <cellStyle name="Normal 9 3 3 4 4 3" xfId="40480" xr:uid="{DBF3C382-FC93-46DA-BC0C-DFEE2DC96093}"/>
    <cellStyle name="Normal 9 3 3 4 5" xfId="37399" xr:uid="{2E9A865F-0B61-4957-92B4-28B053E9D7B3}"/>
    <cellStyle name="Normal 9 3 3 4 5 2" xfId="45611" xr:uid="{F62ECA76-EEAA-49D7-B0A2-E51CC38AA5EE}"/>
    <cellStyle name="Normal 9 3 3 4 5 3" xfId="41506" xr:uid="{829A95FE-1A61-47F4-ACB2-7550ACE39212}"/>
    <cellStyle name="Normal 9 3 3 4 6" xfId="35346" xr:uid="{3FB00876-1A23-4FB1-980F-C904A573EF93}"/>
    <cellStyle name="Normal 9 3 3 4 6 2" xfId="43558" xr:uid="{2A8DC657-8922-42DE-84F2-18BC0E6BD7D5}"/>
    <cellStyle name="Normal 9 3 3 4 6 3" xfId="39453" xr:uid="{74AB9DA8-4130-44B7-9B1E-A11CD16CCA69}"/>
    <cellStyle name="Normal 9 3 3 4 7" xfId="42532" xr:uid="{51045A2E-22CD-435B-A7CB-AF927DF3CAC8}"/>
    <cellStyle name="Normal 9 3 3 4 8" xfId="38427" xr:uid="{106FBC41-8008-4D92-B43C-FC602A6BE105}"/>
    <cellStyle name="Normal 9 3 3 5" xfId="34357" xr:uid="{B18A9F14-D091-43D1-9CD1-1D37A3D89881}"/>
    <cellStyle name="Normal 9 3 3 5 2" xfId="34600" xr:uid="{6DBCDA4D-ED86-431E-B276-F897FEE2FD81}"/>
    <cellStyle name="Normal 9 3 3 5 2 2" xfId="35083" xr:uid="{8BF416AB-9BF9-4769-A5A6-EC4A6679F02A}"/>
    <cellStyle name="Normal 9 3 3 5 2 2 2" xfId="37137" xr:uid="{6D7BF693-7EC0-499E-A2B0-27DF264971D5}"/>
    <cellStyle name="Normal 9 3 3 5 2 2 2 2" xfId="45349" xr:uid="{B1E6DD39-4ABA-4D67-B011-81BDDED72DF9}"/>
    <cellStyle name="Normal 9 3 3 5 2 2 2 3" xfId="41244" xr:uid="{3E50E06A-9ECB-4178-AAC0-341F6F45E442}"/>
    <cellStyle name="Normal 9 3 3 5 2 2 3" xfId="38163" xr:uid="{3A2F8FF2-F123-45D3-BBFF-A7CE48BD587A}"/>
    <cellStyle name="Normal 9 3 3 5 2 2 3 2" xfId="46375" xr:uid="{29A3AF92-3B3E-4D5F-81C7-893775E6B449}"/>
    <cellStyle name="Normal 9 3 3 5 2 2 3 3" xfId="42270" xr:uid="{EF4CC042-2A17-4C71-8043-2E02FAAB7DC3}"/>
    <cellStyle name="Normal 9 3 3 5 2 2 4" xfId="36110" xr:uid="{9D792ACD-58FF-4191-9573-2D1C27C55934}"/>
    <cellStyle name="Normal 9 3 3 5 2 2 4 2" xfId="44322" xr:uid="{9A0DB101-A4B5-47CD-B2F9-41F67EF54FFF}"/>
    <cellStyle name="Normal 9 3 3 5 2 2 4 3" xfId="40217" xr:uid="{E79F5698-CDD6-469C-9006-819794AD440F}"/>
    <cellStyle name="Normal 9 3 3 5 2 2 5" xfId="43296" xr:uid="{C8631049-2F56-4F79-AEDE-F2A813FD05C0}"/>
    <cellStyle name="Normal 9 3 3 5 2 2 6" xfId="39191" xr:uid="{AA7739A9-8145-4217-A0C6-933355D4893B}"/>
    <cellStyle name="Normal 9 3 3 5 2 3" xfId="36656" xr:uid="{0492BFFA-2E24-43C6-9EC0-EB895952B685}"/>
    <cellStyle name="Normal 9 3 3 5 2 3 2" xfId="44868" xr:uid="{31D69AC9-73ED-48E9-9559-FC61D37F9460}"/>
    <cellStyle name="Normal 9 3 3 5 2 3 3" xfId="40763" xr:uid="{AADBDF05-A4C0-4C75-90D7-1865063FE048}"/>
    <cellStyle name="Normal 9 3 3 5 2 4" xfId="37682" xr:uid="{AC94D2A2-5ADB-4437-986E-C9A32415A692}"/>
    <cellStyle name="Normal 9 3 3 5 2 4 2" xfId="45894" xr:uid="{2608E8C0-C48F-4133-BAD2-2AF59B3BBAA6}"/>
    <cellStyle name="Normal 9 3 3 5 2 4 3" xfId="41789" xr:uid="{8ACD295D-92BC-414C-B8A0-1813135BEDDE}"/>
    <cellStyle name="Normal 9 3 3 5 2 5" xfId="35629" xr:uid="{F280D3D0-F78A-440E-85D8-78E03E7ADA57}"/>
    <cellStyle name="Normal 9 3 3 5 2 5 2" xfId="43841" xr:uid="{95D6CAAE-A23D-4E9B-BED1-A89AF3C8D401}"/>
    <cellStyle name="Normal 9 3 3 5 2 5 3" xfId="39736" xr:uid="{CC5ED95D-57C9-47AB-B065-C8AA0DD1CC48}"/>
    <cellStyle name="Normal 9 3 3 5 2 6" xfId="42815" xr:uid="{BCDFD4C6-7A12-463F-A48D-D9D24BEBC57E}"/>
    <cellStyle name="Normal 9 3 3 5 2 7" xfId="38710" xr:uid="{4D8658E2-5CCC-470C-917D-6A015F859534}"/>
    <cellStyle name="Normal 9 3 3 5 3" xfId="34841" xr:uid="{0BC4550A-7A18-4376-BFC8-37F9E339DD54}"/>
    <cellStyle name="Normal 9 3 3 5 3 2" xfId="36895" xr:uid="{BCAC2134-B962-45D4-8B3B-4F48140E119D}"/>
    <cellStyle name="Normal 9 3 3 5 3 2 2" xfId="45107" xr:uid="{B6F4C2F0-AAE0-48E5-A5CB-5EA2AF58D478}"/>
    <cellStyle name="Normal 9 3 3 5 3 2 3" xfId="41002" xr:uid="{4F107B59-D2EC-42F3-9732-14A5AA9D960A}"/>
    <cellStyle name="Normal 9 3 3 5 3 3" xfId="37921" xr:uid="{EB5CD6BA-629A-4417-BBFB-9719862D046C}"/>
    <cellStyle name="Normal 9 3 3 5 3 3 2" xfId="46133" xr:uid="{3440DF25-72A9-4CCF-B132-40931586B24E}"/>
    <cellStyle name="Normal 9 3 3 5 3 3 3" xfId="42028" xr:uid="{0E0FD77C-A8DB-4A3F-9246-2800A77BD85C}"/>
    <cellStyle name="Normal 9 3 3 5 3 4" xfId="35868" xr:uid="{2C91721E-98AB-45F4-9274-A181F93501D2}"/>
    <cellStyle name="Normal 9 3 3 5 3 4 2" xfId="44080" xr:uid="{97D33DEA-AA67-49E0-9965-C919EFD176E1}"/>
    <cellStyle name="Normal 9 3 3 5 3 4 3" xfId="39975" xr:uid="{C4A73931-EC1F-4FF7-A20F-0ABD42F2FD80}"/>
    <cellStyle name="Normal 9 3 3 5 3 5" xfId="43054" xr:uid="{2D40A72C-17FF-4A5B-B879-291EE5A1C364}"/>
    <cellStyle name="Normal 9 3 3 5 3 6" xfId="38949" xr:uid="{9EB72589-BFD6-4CA3-87CE-3AF52472EEAA}"/>
    <cellStyle name="Normal 9 3 3 5 4" xfId="36414" xr:uid="{D605E44F-9DA4-4DAA-BC41-CC5BFC4E3CC8}"/>
    <cellStyle name="Normal 9 3 3 5 4 2" xfId="44626" xr:uid="{7F2CAB91-08F5-47E3-9220-CB45730AA803}"/>
    <cellStyle name="Normal 9 3 3 5 4 3" xfId="40521" xr:uid="{27311F96-1C65-4972-9AC6-99F614F89B72}"/>
    <cellStyle name="Normal 9 3 3 5 5" xfId="37440" xr:uid="{0D9BF919-4C80-4CA5-8458-94C80244B65C}"/>
    <cellStyle name="Normal 9 3 3 5 5 2" xfId="45652" xr:uid="{9C0C51C6-1A8D-41CA-A257-5B064492C6B2}"/>
    <cellStyle name="Normal 9 3 3 5 5 3" xfId="41547" xr:uid="{FF854057-7EE7-4BD8-9313-FED7413CA9F2}"/>
    <cellStyle name="Normal 9 3 3 5 6" xfId="35387" xr:uid="{515BCF45-1DC7-4767-B40B-A054E97CBA2E}"/>
    <cellStyle name="Normal 9 3 3 5 6 2" xfId="43599" xr:uid="{3E5A4FC9-4E5C-4444-8D12-71801FCFF4EC}"/>
    <cellStyle name="Normal 9 3 3 5 6 3" xfId="39494" xr:uid="{71E8C222-7775-4CC2-A3B0-9B173E6A32AE}"/>
    <cellStyle name="Normal 9 3 3 5 7" xfId="42573" xr:uid="{32BC4102-9396-428F-96AA-29BEF5332550}"/>
    <cellStyle name="Normal 9 3 3 5 8" xfId="38468" xr:uid="{DB606ED8-243D-47A7-8F9C-FD32B51EE62D}"/>
    <cellStyle name="Normal 9 3 3 6" xfId="34398" xr:uid="{3C4C198A-8078-49F6-BD62-0006556AAA49}"/>
    <cellStyle name="Normal 9 3 3 6 2" xfId="34641" xr:uid="{53A5304A-2BE4-426A-B4A5-74FBC0345005}"/>
    <cellStyle name="Normal 9 3 3 6 2 2" xfId="35124" xr:uid="{25ECE018-60B9-4025-A6F0-7AC3A55A096A}"/>
    <cellStyle name="Normal 9 3 3 6 2 2 2" xfId="37178" xr:uid="{5434023D-0DCA-4ADE-885E-D1BFB8816B0E}"/>
    <cellStyle name="Normal 9 3 3 6 2 2 2 2" xfId="45390" xr:uid="{DF1A891A-2FEA-4691-A845-EA1058E487B6}"/>
    <cellStyle name="Normal 9 3 3 6 2 2 2 3" xfId="41285" xr:uid="{23169D70-2BB3-45A7-8F30-147874FD38AB}"/>
    <cellStyle name="Normal 9 3 3 6 2 2 3" xfId="38204" xr:uid="{984D6E76-B250-4122-A58C-E4AA894E38F4}"/>
    <cellStyle name="Normal 9 3 3 6 2 2 3 2" xfId="46416" xr:uid="{585A0FBD-E329-404B-981D-EE3F9F21EFEA}"/>
    <cellStyle name="Normal 9 3 3 6 2 2 3 3" xfId="42311" xr:uid="{3EFBDA68-F214-4EE1-BC85-78A99A3D6C77}"/>
    <cellStyle name="Normal 9 3 3 6 2 2 4" xfId="36151" xr:uid="{13DE977E-B068-4E20-B883-9B702488B86D}"/>
    <cellStyle name="Normal 9 3 3 6 2 2 4 2" xfId="44363" xr:uid="{E7F76076-22FE-40DC-9175-F246AD5B68A0}"/>
    <cellStyle name="Normal 9 3 3 6 2 2 4 3" xfId="40258" xr:uid="{801D208E-F714-492A-B7E6-40B54255E82C}"/>
    <cellStyle name="Normal 9 3 3 6 2 2 5" xfId="43337" xr:uid="{1D7F20B6-4850-4560-9AFD-0BC3B017B24A}"/>
    <cellStyle name="Normal 9 3 3 6 2 2 6" xfId="39232" xr:uid="{33362D27-467A-417B-A1FD-B3F8535DB8A9}"/>
    <cellStyle name="Normal 9 3 3 6 2 3" xfId="36697" xr:uid="{43B3281E-7A01-488F-BCD0-B5BEF96D23AD}"/>
    <cellStyle name="Normal 9 3 3 6 2 3 2" xfId="44909" xr:uid="{4D46A77A-8218-43DC-917A-98AA26684D93}"/>
    <cellStyle name="Normal 9 3 3 6 2 3 3" xfId="40804" xr:uid="{8AEC3E0D-3018-4738-BA1C-24B575F5A772}"/>
    <cellStyle name="Normal 9 3 3 6 2 4" xfId="37723" xr:uid="{ADDD6FF4-812F-44AB-A454-D73DABD6DA90}"/>
    <cellStyle name="Normal 9 3 3 6 2 4 2" xfId="45935" xr:uid="{3608D112-DB74-4B74-9CE3-1EE2DDCF1C27}"/>
    <cellStyle name="Normal 9 3 3 6 2 4 3" xfId="41830" xr:uid="{AB3E7702-2962-4C38-9A5F-44C331AA913E}"/>
    <cellStyle name="Normal 9 3 3 6 2 5" xfId="35670" xr:uid="{C2C52053-67D3-4E90-A894-AD85D289038E}"/>
    <cellStyle name="Normal 9 3 3 6 2 5 2" xfId="43882" xr:uid="{12C1A848-E656-4986-A7D5-7D84D5B21C94}"/>
    <cellStyle name="Normal 9 3 3 6 2 5 3" xfId="39777" xr:uid="{E55D9283-73B0-49A8-96C3-E2D378166A21}"/>
    <cellStyle name="Normal 9 3 3 6 2 6" xfId="42856" xr:uid="{90BA7263-C940-4763-9BE6-05334318F293}"/>
    <cellStyle name="Normal 9 3 3 6 2 7" xfId="38751" xr:uid="{3C5F8AAF-AF10-4F59-91D4-35E848B957D8}"/>
    <cellStyle name="Normal 9 3 3 6 3" xfId="34882" xr:uid="{F7B6CD8E-5767-43DA-9D08-92EEC99683A5}"/>
    <cellStyle name="Normal 9 3 3 6 3 2" xfId="36936" xr:uid="{8AB88A59-EE84-489D-B0AA-C217AFEC1D0E}"/>
    <cellStyle name="Normal 9 3 3 6 3 2 2" xfId="45148" xr:uid="{B7CC96B3-E6C0-4219-BFD6-7326C232C0B9}"/>
    <cellStyle name="Normal 9 3 3 6 3 2 3" xfId="41043" xr:uid="{4DEBE7EE-5922-44A0-9DB3-51989F7EC8C9}"/>
    <cellStyle name="Normal 9 3 3 6 3 3" xfId="37962" xr:uid="{50ECAE43-E6EF-462A-B9D6-443DE734247F}"/>
    <cellStyle name="Normal 9 3 3 6 3 3 2" xfId="46174" xr:uid="{56A10757-4BC2-4713-A1C6-94FB5B86F0F3}"/>
    <cellStyle name="Normal 9 3 3 6 3 3 3" xfId="42069" xr:uid="{637ED4AB-7687-4B29-A04E-6C408A273462}"/>
    <cellStyle name="Normal 9 3 3 6 3 4" xfId="35909" xr:uid="{E3D26760-5AD0-4AEB-84F9-FEE847490F33}"/>
    <cellStyle name="Normal 9 3 3 6 3 4 2" xfId="44121" xr:uid="{7DEEC941-4CF4-4A21-8669-80A2AECD3595}"/>
    <cellStyle name="Normal 9 3 3 6 3 4 3" xfId="40016" xr:uid="{CEE81EBF-F7A0-4846-82B8-65F30A682ED5}"/>
    <cellStyle name="Normal 9 3 3 6 3 5" xfId="43095" xr:uid="{D845AF4D-C85D-4E0F-A1B8-8288160A319F}"/>
    <cellStyle name="Normal 9 3 3 6 3 6" xfId="38990" xr:uid="{401FBE65-59F7-4696-972D-48763331AA74}"/>
    <cellStyle name="Normal 9 3 3 6 4" xfId="36455" xr:uid="{10EA1C22-EA9B-44F6-A188-6A3CEE4B95D8}"/>
    <cellStyle name="Normal 9 3 3 6 4 2" xfId="44667" xr:uid="{9C5407C7-3408-4437-A2C5-58EC469DCF56}"/>
    <cellStyle name="Normal 9 3 3 6 4 3" xfId="40562" xr:uid="{46B96E43-6A2A-49BD-A9D9-8D2D84872EF6}"/>
    <cellStyle name="Normal 9 3 3 6 5" xfId="37481" xr:uid="{712CC7DD-B8A1-4380-9BEC-E317F6BBD755}"/>
    <cellStyle name="Normal 9 3 3 6 5 2" xfId="45693" xr:uid="{9691B2E9-832C-457C-9F77-2ED82FD68E55}"/>
    <cellStyle name="Normal 9 3 3 6 5 3" xfId="41588" xr:uid="{9A3BB608-D238-4B7C-BEB4-418D069E7633}"/>
    <cellStyle name="Normal 9 3 3 6 6" xfId="35428" xr:uid="{E4B199BB-4AD3-47F1-8375-16D779A74C40}"/>
    <cellStyle name="Normal 9 3 3 6 6 2" xfId="43640" xr:uid="{157517AE-2563-4600-AB76-5FB2DC7A5DE4}"/>
    <cellStyle name="Normal 9 3 3 6 6 3" xfId="39535" xr:uid="{9B4673E5-3874-497F-905F-EEFD3351331D}"/>
    <cellStyle name="Normal 9 3 3 6 7" xfId="42614" xr:uid="{D79B5A05-BE3A-4149-A220-F47E6B1152BF}"/>
    <cellStyle name="Normal 9 3 3 6 8" xfId="38509" xr:uid="{2DAF1C98-AE6B-4F96-B56F-D0E31A62C60F}"/>
    <cellStyle name="Normal 9 3 3 7" xfId="34256" xr:uid="{B9878B4A-4193-42D1-8533-4678FA9596FB}"/>
    <cellStyle name="Normal 9 3 3 7 2" xfId="34502" xr:uid="{90DE05FD-EC5E-40D4-9784-7E6E9C03253A}"/>
    <cellStyle name="Normal 9 3 3 7 2 2" xfId="34985" xr:uid="{A3EE67F2-6655-4CA2-8E84-CBA96C783A4A}"/>
    <cellStyle name="Normal 9 3 3 7 2 2 2" xfId="37039" xr:uid="{69AC702E-810B-4180-AEA6-6D6BE5D34C5C}"/>
    <cellStyle name="Normal 9 3 3 7 2 2 2 2" xfId="45251" xr:uid="{0BA06535-FD31-4E8A-919A-0AE88855B127}"/>
    <cellStyle name="Normal 9 3 3 7 2 2 2 3" xfId="41146" xr:uid="{FDE5CCDA-9402-441E-B594-4247932C595F}"/>
    <cellStyle name="Normal 9 3 3 7 2 2 3" xfId="38065" xr:uid="{00979376-606F-49FA-ADD6-218A64A0D61A}"/>
    <cellStyle name="Normal 9 3 3 7 2 2 3 2" xfId="46277" xr:uid="{2D2617AB-F320-47D5-BD5E-4AB719D3D4EB}"/>
    <cellStyle name="Normal 9 3 3 7 2 2 3 3" xfId="42172" xr:uid="{A4DC65E6-3D88-409B-94A8-922605F277BC}"/>
    <cellStyle name="Normal 9 3 3 7 2 2 4" xfId="36012" xr:uid="{DD3E2026-33E6-4308-B850-49AB26FD7B5F}"/>
    <cellStyle name="Normal 9 3 3 7 2 2 4 2" xfId="44224" xr:uid="{ED228F2D-485E-458D-88C6-6FC57E81D6B4}"/>
    <cellStyle name="Normal 9 3 3 7 2 2 4 3" xfId="40119" xr:uid="{43D05D45-484B-4171-89A3-F50E1E906718}"/>
    <cellStyle name="Normal 9 3 3 7 2 2 5" xfId="43198" xr:uid="{E62A50FA-F3D8-43CD-A626-22EBC4EADBA5}"/>
    <cellStyle name="Normal 9 3 3 7 2 2 6" xfId="39093" xr:uid="{9A28D6A2-4BEF-46CA-8E1F-838A88325786}"/>
    <cellStyle name="Normal 9 3 3 7 2 3" xfId="36558" xr:uid="{7B7694F5-181E-493C-ADFF-E76F328A59FA}"/>
    <cellStyle name="Normal 9 3 3 7 2 3 2" xfId="44770" xr:uid="{DE08CFB0-613A-4BDA-A67F-36CBC0A87B44}"/>
    <cellStyle name="Normal 9 3 3 7 2 3 3" xfId="40665" xr:uid="{C56FAAE3-BC2B-413D-98D8-E1655C785946}"/>
    <cellStyle name="Normal 9 3 3 7 2 4" xfId="37584" xr:uid="{7C827E10-63F7-4A4E-AA45-382E952DF5D2}"/>
    <cellStyle name="Normal 9 3 3 7 2 4 2" xfId="45796" xr:uid="{6C8FA41C-AB2E-490E-BEE9-782194211E2A}"/>
    <cellStyle name="Normal 9 3 3 7 2 4 3" xfId="41691" xr:uid="{071D34B2-1AEC-460F-86F8-0078F4708B08}"/>
    <cellStyle name="Normal 9 3 3 7 2 5" xfId="35531" xr:uid="{47A946BA-6E0C-4C48-9621-FAFEC4F5CA03}"/>
    <cellStyle name="Normal 9 3 3 7 2 5 2" xfId="43743" xr:uid="{E35E13BD-6875-455E-8772-C1B1F94DB617}"/>
    <cellStyle name="Normal 9 3 3 7 2 5 3" xfId="39638" xr:uid="{7D8C782D-2A99-4B47-B8C8-0AA428FDC867}"/>
    <cellStyle name="Normal 9 3 3 7 2 6" xfId="42717" xr:uid="{0DB77835-1C74-46F5-9444-25FF9147C7F2}"/>
    <cellStyle name="Normal 9 3 3 7 2 7" xfId="38612" xr:uid="{856D7671-2BB2-457A-B707-8E3BE5D1785C}"/>
    <cellStyle name="Normal 9 3 3 7 3" xfId="34742" xr:uid="{04B77EC5-E29E-455D-B0F3-4E3818EF4166}"/>
    <cellStyle name="Normal 9 3 3 7 3 2" xfId="36796" xr:uid="{1EA1E6F8-5928-460F-B234-399F4CF706AB}"/>
    <cellStyle name="Normal 9 3 3 7 3 2 2" xfId="45008" xr:uid="{00417D92-1288-4697-9267-DD85EB97B676}"/>
    <cellStyle name="Normal 9 3 3 7 3 2 3" xfId="40903" xr:uid="{EF66F0F0-5A51-457E-BF3A-D00543D54540}"/>
    <cellStyle name="Normal 9 3 3 7 3 3" xfId="37822" xr:uid="{61580196-34BA-425B-9CEB-93398E0677E6}"/>
    <cellStyle name="Normal 9 3 3 7 3 3 2" xfId="46034" xr:uid="{26420161-4A54-4286-84C7-DAB962642EDD}"/>
    <cellStyle name="Normal 9 3 3 7 3 3 3" xfId="41929" xr:uid="{59503074-A3CB-42F7-9D3C-3B31F2E52DBA}"/>
    <cellStyle name="Normal 9 3 3 7 3 4" xfId="35769" xr:uid="{DE81D3E8-4815-4E80-A34E-D8A1FA96EC0A}"/>
    <cellStyle name="Normal 9 3 3 7 3 4 2" xfId="43981" xr:uid="{6FCFF4F4-3E09-4D42-8A19-390A11A4C9D5}"/>
    <cellStyle name="Normal 9 3 3 7 3 4 3" xfId="39876" xr:uid="{0010625B-DE3B-4E64-993D-26345D684817}"/>
    <cellStyle name="Normal 9 3 3 7 3 5" xfId="42955" xr:uid="{2794EC36-F184-4F54-BB62-6DB0C18AA605}"/>
    <cellStyle name="Normal 9 3 3 7 3 6" xfId="38850" xr:uid="{F7997F26-A6E1-4EFB-8F4B-3597C9271274}"/>
    <cellStyle name="Normal 9 3 3 7 4" xfId="36315" xr:uid="{8D8F018C-3CD8-4070-8B3E-BED9DB966ED1}"/>
    <cellStyle name="Normal 9 3 3 7 4 2" xfId="44527" xr:uid="{E2F15425-6428-4ECB-A1A6-9D8B3A5FE564}"/>
    <cellStyle name="Normal 9 3 3 7 4 3" xfId="40422" xr:uid="{CF416DD5-1109-4F74-8B15-BF582E2CA075}"/>
    <cellStyle name="Normal 9 3 3 7 5" xfId="37341" xr:uid="{43AD36FA-32DB-47A6-9CB5-CF7F1DEFB00B}"/>
    <cellStyle name="Normal 9 3 3 7 5 2" xfId="45553" xr:uid="{1B3E141C-2459-4892-A12B-12F194BCE913}"/>
    <cellStyle name="Normal 9 3 3 7 5 3" xfId="41448" xr:uid="{D3D5DD2D-881D-443D-AAF4-904B5466DCA7}"/>
    <cellStyle name="Normal 9 3 3 7 6" xfId="35288" xr:uid="{9D893E1F-9FE1-434B-B23C-B1E6B31179BB}"/>
    <cellStyle name="Normal 9 3 3 7 6 2" xfId="43500" xr:uid="{3E0C1340-DBE5-4DD4-AEC2-E7C5FE878174}"/>
    <cellStyle name="Normal 9 3 3 7 6 3" xfId="39395" xr:uid="{F925ED98-1192-4E98-96CA-3666F50E6841}"/>
    <cellStyle name="Normal 9 3 3 7 7" xfId="42474" xr:uid="{1AC83B03-194D-433B-B266-65D556E24F1D}"/>
    <cellStyle name="Normal 9 3 3 7 8" xfId="38369" xr:uid="{41667F5B-ACC1-47B3-ADF4-C10E5AB1ACA8}"/>
    <cellStyle name="Normal 9 3 3 8" xfId="34446" xr:uid="{5A34FA2D-45FD-453A-A9D7-65BBD9F450B3}"/>
    <cellStyle name="Normal 9 3 3 8 2" xfId="34929" xr:uid="{8B71142F-68A4-4760-A64E-40FA2D8C4506}"/>
    <cellStyle name="Normal 9 3 3 8 2 2" xfId="36983" xr:uid="{4C04FBFE-E571-4395-879F-B2238CEF7A78}"/>
    <cellStyle name="Normal 9 3 3 8 2 2 2" xfId="45195" xr:uid="{BFEF07EE-F5E0-4E7B-A512-D460C1DD35F7}"/>
    <cellStyle name="Normal 9 3 3 8 2 2 3" xfId="41090" xr:uid="{A05536F3-71A0-4896-9F57-C3787006D977}"/>
    <cellStyle name="Normal 9 3 3 8 2 3" xfId="38009" xr:uid="{4D7C9E13-DE14-41A3-AD44-9439B44EC82F}"/>
    <cellStyle name="Normal 9 3 3 8 2 3 2" xfId="46221" xr:uid="{EDFC19FD-1D98-4A74-813B-959FEDE34C0A}"/>
    <cellStyle name="Normal 9 3 3 8 2 3 3" xfId="42116" xr:uid="{DE2C3779-D4DF-4371-B603-D3467B60B127}"/>
    <cellStyle name="Normal 9 3 3 8 2 4" xfId="35956" xr:uid="{A7D51BBF-1815-4CE3-A47A-6DADB4E4A6E1}"/>
    <cellStyle name="Normal 9 3 3 8 2 4 2" xfId="44168" xr:uid="{93CC0C2C-FCA2-4919-AEA0-E6A848A0007E}"/>
    <cellStyle name="Normal 9 3 3 8 2 4 3" xfId="40063" xr:uid="{C09DF175-12BC-491C-B0B9-905521B38705}"/>
    <cellStyle name="Normal 9 3 3 8 2 5" xfId="43142" xr:uid="{E24FAE63-0022-420E-9233-7606DA7FD38C}"/>
    <cellStyle name="Normal 9 3 3 8 2 6" xfId="39037" xr:uid="{A6D44A70-014F-4BD3-99EF-BFB2E69A1AA5}"/>
    <cellStyle name="Normal 9 3 3 8 3" xfId="36502" xr:uid="{6E8EFB51-AC26-4E12-BC30-C6CDCF847914}"/>
    <cellStyle name="Normal 9 3 3 8 3 2" xfId="44714" xr:uid="{DE45CB47-61A1-4BFA-B139-E974BDB84BA2}"/>
    <cellStyle name="Normal 9 3 3 8 3 3" xfId="40609" xr:uid="{191367D7-B471-4FEB-8869-94B9820FB8FC}"/>
    <cellStyle name="Normal 9 3 3 8 4" xfId="37528" xr:uid="{0E1FC014-8DE1-4F20-85EC-E6A0B92BE697}"/>
    <cellStyle name="Normal 9 3 3 8 4 2" xfId="45740" xr:uid="{D998FCCE-87F8-42F4-BDE7-6CAB41CF51E1}"/>
    <cellStyle name="Normal 9 3 3 8 4 3" xfId="41635" xr:uid="{63FB7D7B-C562-45A4-A2B0-CDFDF517425A}"/>
    <cellStyle name="Normal 9 3 3 8 5" xfId="35475" xr:uid="{D4F20C33-A65F-4BAA-9E87-895004C8B6DD}"/>
    <cellStyle name="Normal 9 3 3 8 5 2" xfId="43687" xr:uid="{CBED29E8-4665-4C21-8909-B92CEEE38FD5}"/>
    <cellStyle name="Normal 9 3 3 8 5 3" xfId="39582" xr:uid="{8FACAFA8-DDA2-4EB6-8879-D88900A3FE8C}"/>
    <cellStyle name="Normal 9 3 3 8 6" xfId="42661" xr:uid="{1CE331CC-65BE-4329-A1C7-39F51B89DFED}"/>
    <cellStyle name="Normal 9 3 3 8 7" xfId="38556" xr:uid="{A9337B95-8277-41B9-8665-6936F6961421}"/>
    <cellStyle name="Normal 9 3 3 9" xfId="34198" xr:uid="{4ECA6F7C-DFC8-4345-A3A1-39464ED1AEF2}"/>
    <cellStyle name="Normal 9 3 3 9 2" xfId="36257" xr:uid="{7F6F4FC3-658D-4F66-8BD1-752CB112CBB9}"/>
    <cellStyle name="Normal 9 3 3 9 2 2" xfId="44469" xr:uid="{95C64C57-ACA3-4D0F-9960-A5BA640D2C11}"/>
    <cellStyle name="Normal 9 3 3 9 2 3" xfId="40364" xr:uid="{334A7AA3-FD2E-4859-9861-7122F1670B7A}"/>
    <cellStyle name="Normal 9 3 3 9 3" xfId="37283" xr:uid="{1DAD1C57-DBC7-401B-A7C7-0FDB68C396A1}"/>
    <cellStyle name="Normal 9 3 3 9 3 2" xfId="45495" xr:uid="{B77D7A8A-1044-4689-87D1-FB2693FE8282}"/>
    <cellStyle name="Normal 9 3 3 9 3 3" xfId="41390" xr:uid="{DD77E25C-95A5-40F7-8AB9-3DF06EDAD3EC}"/>
    <cellStyle name="Normal 9 3 3 9 4" xfId="35230" xr:uid="{2DAA1689-85BF-4E23-81B4-0D5EDCFDF80C}"/>
    <cellStyle name="Normal 9 3 3 9 4 2" xfId="43442" xr:uid="{6D294F3C-3FC5-4C71-BBF6-B4545C04F6F2}"/>
    <cellStyle name="Normal 9 3 3 9 4 3" xfId="39337" xr:uid="{2FBF7CEA-8D16-4013-863C-1EE97E8009D9}"/>
    <cellStyle name="Normal 9 3 3 9 5" xfId="42416" xr:uid="{9627FE26-7F0A-4123-A098-70E908FE5958}"/>
    <cellStyle name="Normal 9 3 3 9 6" xfId="38311" xr:uid="{6FDBC01E-19ED-4493-9D8B-0AEBDA87E855}"/>
    <cellStyle name="Normal 9 3 4" xfId="34135" xr:uid="{D4C54771-F640-4F21-9A76-784AF4FDB02C}"/>
    <cellStyle name="Normal 9 3 4 10" xfId="36201" xr:uid="{4374CAAF-264F-4E2B-8ACA-E941F0C84781}"/>
    <cellStyle name="Normal 9 3 4 10 2" xfId="44413" xr:uid="{EF469B28-C919-4047-BC91-16B5F99238CF}"/>
    <cellStyle name="Normal 9 3 4 10 3" xfId="40308" xr:uid="{CA6DC435-1CB0-44FA-AD52-0F64439B9D26}"/>
    <cellStyle name="Normal 9 3 4 11" xfId="37227" xr:uid="{BEC4B142-7165-41E2-961A-1FF4496C268E}"/>
    <cellStyle name="Normal 9 3 4 11 2" xfId="45439" xr:uid="{1C19F5D1-D4FD-4BA5-AA76-DF0F24F5F372}"/>
    <cellStyle name="Normal 9 3 4 11 3" xfId="41334" xr:uid="{E1F6350C-FFB2-4962-9208-2D3078E2655C}"/>
    <cellStyle name="Normal 9 3 4 12" xfId="35174" xr:uid="{9933B36D-07FF-4607-9971-83E09F64A783}"/>
    <cellStyle name="Normal 9 3 4 12 2" xfId="43386" xr:uid="{B050B807-82BC-43A5-A914-0A472CA810D2}"/>
    <cellStyle name="Normal 9 3 4 12 3" xfId="39281" xr:uid="{64E7A10D-D8A6-432A-B1F3-415512FBE8A5}"/>
    <cellStyle name="Normal 9 3 4 13" xfId="42360" xr:uid="{51B2A45C-2500-4D5E-BEA0-BBCCD7057D44}"/>
    <cellStyle name="Normal 9 3 4 14" xfId="38255" xr:uid="{5A2D26FE-83D6-403D-8A79-D597653119C3}"/>
    <cellStyle name="Normal 9 3 4 2" xfId="34178" xr:uid="{837E5BC2-0B33-4D1E-9FD6-7B80687DA5BE}"/>
    <cellStyle name="Normal 9 3 4 2 10" xfId="38292" xr:uid="{04AD4C9C-390F-47A2-9173-A70DCBF6D026}"/>
    <cellStyle name="Normal 9 3 4 2 2" xfId="34294" xr:uid="{84E9D388-17DE-4147-B9A3-C65AD48CB22A}"/>
    <cellStyle name="Normal 9 3 4 2 2 2" xfId="34539" xr:uid="{5F2E2FFC-5781-412D-8D24-04E00A244493}"/>
    <cellStyle name="Normal 9 3 4 2 2 2 2" xfId="35022" xr:uid="{E09517C1-7DBC-4442-ACDB-884862049F76}"/>
    <cellStyle name="Normal 9 3 4 2 2 2 2 2" xfId="37076" xr:uid="{B9B1E80E-1477-4EB8-8071-B09CB4D99A51}"/>
    <cellStyle name="Normal 9 3 4 2 2 2 2 2 2" xfId="45288" xr:uid="{1AE0552C-23DC-4CCB-B4BF-DE97CEB5C06E}"/>
    <cellStyle name="Normal 9 3 4 2 2 2 2 2 3" xfId="41183" xr:uid="{0AFC3803-88AA-4A32-9B1A-D4C065CFD60E}"/>
    <cellStyle name="Normal 9 3 4 2 2 2 2 3" xfId="38102" xr:uid="{3EC622A1-11FC-4E88-AB49-3679B9F05A6A}"/>
    <cellStyle name="Normal 9 3 4 2 2 2 2 3 2" xfId="46314" xr:uid="{7DD6D012-EF36-45D3-8B2E-7448F2EE756C}"/>
    <cellStyle name="Normal 9 3 4 2 2 2 2 3 3" xfId="42209" xr:uid="{A03EA131-A7C0-4F8C-9B1A-A68126AD3FCF}"/>
    <cellStyle name="Normal 9 3 4 2 2 2 2 4" xfId="36049" xr:uid="{A742EA4E-826D-4D79-A1AC-5F9E286CEB8A}"/>
    <cellStyle name="Normal 9 3 4 2 2 2 2 4 2" xfId="44261" xr:uid="{2E6B6520-2BF1-4409-8F96-96C44FA5E36A}"/>
    <cellStyle name="Normal 9 3 4 2 2 2 2 4 3" xfId="40156" xr:uid="{49CD173F-C512-436D-9295-F0FF54CFFC2A}"/>
    <cellStyle name="Normal 9 3 4 2 2 2 2 5" xfId="43235" xr:uid="{4C3671D6-739F-4AD3-9BDB-27FCF15933D1}"/>
    <cellStyle name="Normal 9 3 4 2 2 2 2 6" xfId="39130" xr:uid="{F236CB08-8996-45CC-ADD9-A02C8CFB9AE2}"/>
    <cellStyle name="Normal 9 3 4 2 2 2 3" xfId="36595" xr:uid="{CB426840-3B35-4FD6-ACB3-6FD5B61B3805}"/>
    <cellStyle name="Normal 9 3 4 2 2 2 3 2" xfId="44807" xr:uid="{AEBE5A74-3A52-45BD-8210-E28252F1791B}"/>
    <cellStyle name="Normal 9 3 4 2 2 2 3 3" xfId="40702" xr:uid="{F3058C8E-0983-4957-9599-27B4A205380D}"/>
    <cellStyle name="Normal 9 3 4 2 2 2 4" xfId="37621" xr:uid="{BA609293-B9BF-4C11-8384-6B6C35BAAE18}"/>
    <cellStyle name="Normal 9 3 4 2 2 2 4 2" xfId="45833" xr:uid="{BBE6B141-1159-4F74-97FE-211ACB5DF449}"/>
    <cellStyle name="Normal 9 3 4 2 2 2 4 3" xfId="41728" xr:uid="{BBAB789C-D916-4451-ACCC-3F3D81A944A7}"/>
    <cellStyle name="Normal 9 3 4 2 2 2 5" xfId="35568" xr:uid="{A1E717BA-B0EC-4354-987A-66ACEBBA7CD5}"/>
    <cellStyle name="Normal 9 3 4 2 2 2 5 2" xfId="43780" xr:uid="{1D72AB57-6763-4406-8D79-FD6502801CC9}"/>
    <cellStyle name="Normal 9 3 4 2 2 2 5 3" xfId="39675" xr:uid="{14CAD1F7-0A3A-4F43-9247-39B1AFEA4A44}"/>
    <cellStyle name="Normal 9 3 4 2 2 2 6" xfId="42754" xr:uid="{EB2B5012-7158-4738-867D-8AEFBA39EEA6}"/>
    <cellStyle name="Normal 9 3 4 2 2 2 7" xfId="38649" xr:uid="{81D27FF9-D21A-4698-93D3-CF50599A48F8}"/>
    <cellStyle name="Normal 9 3 4 2 2 3" xfId="34780" xr:uid="{7E5B63B7-6B06-456B-8470-FC0F9B7C2923}"/>
    <cellStyle name="Normal 9 3 4 2 2 3 2" xfId="36834" xr:uid="{A5C9A0DA-FDB0-49A6-9235-4E698CE86DAC}"/>
    <cellStyle name="Normal 9 3 4 2 2 3 2 2" xfId="45046" xr:uid="{5C20FB4B-09E7-4AC7-9CA2-162220D7DA1A}"/>
    <cellStyle name="Normal 9 3 4 2 2 3 2 3" xfId="40941" xr:uid="{A93F2220-866E-4267-B45F-BFEF5DF3AC26}"/>
    <cellStyle name="Normal 9 3 4 2 2 3 3" xfId="37860" xr:uid="{F8B2F4A9-C5BF-4758-B70E-E6654248B954}"/>
    <cellStyle name="Normal 9 3 4 2 2 3 3 2" xfId="46072" xr:uid="{16A4A8EF-4D87-4F86-BEE0-116F54D15DDE}"/>
    <cellStyle name="Normal 9 3 4 2 2 3 3 3" xfId="41967" xr:uid="{A6DFAEB7-52E4-4019-8DC7-172C887A544C}"/>
    <cellStyle name="Normal 9 3 4 2 2 3 4" xfId="35807" xr:uid="{E7ACA7EB-5C14-4652-B829-8D880F97DAAF}"/>
    <cellStyle name="Normal 9 3 4 2 2 3 4 2" xfId="44019" xr:uid="{8B1CF237-2C14-459F-842B-67E0BB83AE62}"/>
    <cellStyle name="Normal 9 3 4 2 2 3 4 3" xfId="39914" xr:uid="{475991D9-F473-4BAC-B498-CC9F746B48D4}"/>
    <cellStyle name="Normal 9 3 4 2 2 3 5" xfId="42993" xr:uid="{18BC0A84-2E71-402E-8A8E-AAD16C6761BA}"/>
    <cellStyle name="Normal 9 3 4 2 2 3 6" xfId="38888" xr:uid="{ABC5A15B-E94F-4FDA-B34A-4CE07F89987F}"/>
    <cellStyle name="Normal 9 3 4 2 2 4" xfId="36353" xr:uid="{F5E36B80-BC62-47E6-9CFF-1CAEC4A6460F}"/>
    <cellStyle name="Normal 9 3 4 2 2 4 2" xfId="44565" xr:uid="{DCA302AD-8108-4279-BF5C-F2BEDDAD21EF}"/>
    <cellStyle name="Normal 9 3 4 2 2 4 3" xfId="40460" xr:uid="{5757D047-0E4E-4726-B775-B64E3CFD95A5}"/>
    <cellStyle name="Normal 9 3 4 2 2 5" xfId="37379" xr:uid="{0A58DECE-A294-455D-8B7A-2ECEE4C3AB4F}"/>
    <cellStyle name="Normal 9 3 4 2 2 5 2" xfId="45591" xr:uid="{C040D441-ED52-4C29-B560-0F00051AC1E6}"/>
    <cellStyle name="Normal 9 3 4 2 2 5 3" xfId="41486" xr:uid="{456FA534-667A-423D-B092-F28C596606C6}"/>
    <cellStyle name="Normal 9 3 4 2 2 6" xfId="35326" xr:uid="{CEFBD24F-4B2D-494E-B6FC-10372B5C439C}"/>
    <cellStyle name="Normal 9 3 4 2 2 6 2" xfId="43538" xr:uid="{8723DE31-705A-47F2-BF50-C7AB4CAF9940}"/>
    <cellStyle name="Normal 9 3 4 2 2 6 3" xfId="39433" xr:uid="{ACF2B5BD-1858-4AE0-8E39-5C28477AE655}"/>
    <cellStyle name="Normal 9 3 4 2 2 7" xfId="42512" xr:uid="{9E7DF15D-39AD-4E33-87F6-F64685ED4EFE}"/>
    <cellStyle name="Normal 9 3 4 2 2 8" xfId="38407" xr:uid="{9CB1526B-4E87-49E7-9673-0DD1D1D75576}"/>
    <cellStyle name="Normal 9 3 4 2 3" xfId="34482" xr:uid="{09538962-54B0-42F6-98FF-B82B2AA9ABC7}"/>
    <cellStyle name="Normal 9 3 4 2 3 2" xfId="34965" xr:uid="{8FC69BD0-602A-4754-9F1C-2A04685F68A3}"/>
    <cellStyle name="Normal 9 3 4 2 3 2 2" xfId="37019" xr:uid="{5494A007-69F3-4C5D-8F4B-E5B9F0293E7A}"/>
    <cellStyle name="Normal 9 3 4 2 3 2 2 2" xfId="45231" xr:uid="{2F9BE5A2-7530-40E7-910A-87A4005256E2}"/>
    <cellStyle name="Normal 9 3 4 2 3 2 2 3" xfId="41126" xr:uid="{A4FE210B-8706-4B3B-8D94-62DF7A3A1AB1}"/>
    <cellStyle name="Normal 9 3 4 2 3 2 3" xfId="38045" xr:uid="{DCC38A17-38AD-4504-8F3D-9ABC10D5B5FF}"/>
    <cellStyle name="Normal 9 3 4 2 3 2 3 2" xfId="46257" xr:uid="{A3520C36-F89C-4D51-8356-774E60959C00}"/>
    <cellStyle name="Normal 9 3 4 2 3 2 3 3" xfId="42152" xr:uid="{5ED8D851-88B6-4924-AA73-22E18928D16C}"/>
    <cellStyle name="Normal 9 3 4 2 3 2 4" xfId="35992" xr:uid="{ECFB546A-D61E-41B0-9104-31C0831D8524}"/>
    <cellStyle name="Normal 9 3 4 2 3 2 4 2" xfId="44204" xr:uid="{9C6446A5-9929-486A-83A0-97A7EDF66741}"/>
    <cellStyle name="Normal 9 3 4 2 3 2 4 3" xfId="40099" xr:uid="{B4E6983A-5F6F-4AD1-AAB0-986508EEF446}"/>
    <cellStyle name="Normal 9 3 4 2 3 2 5" xfId="43178" xr:uid="{67A9989F-2842-4A3E-AE20-0A09D395F102}"/>
    <cellStyle name="Normal 9 3 4 2 3 2 6" xfId="39073" xr:uid="{3963CFDE-A4CA-48F0-8315-001188CF7C30}"/>
    <cellStyle name="Normal 9 3 4 2 3 3" xfId="36538" xr:uid="{7113D8A6-39F2-42CF-848E-8B9A0A55FD91}"/>
    <cellStyle name="Normal 9 3 4 2 3 3 2" xfId="44750" xr:uid="{51940417-873B-4D4F-BACE-5BA9FCC99F23}"/>
    <cellStyle name="Normal 9 3 4 2 3 3 3" xfId="40645" xr:uid="{88E144A3-1A53-45B7-9AF9-DB96E7E06804}"/>
    <cellStyle name="Normal 9 3 4 2 3 4" xfId="37564" xr:uid="{7DDB615E-F011-4688-8EF0-639266B9FDA4}"/>
    <cellStyle name="Normal 9 3 4 2 3 4 2" xfId="45776" xr:uid="{5742A6BF-9CFC-4D56-BBE4-D9CD2FE93F81}"/>
    <cellStyle name="Normal 9 3 4 2 3 4 3" xfId="41671" xr:uid="{D298FA9C-EAFB-47F7-9EA3-027827A9CEEC}"/>
    <cellStyle name="Normal 9 3 4 2 3 5" xfId="35511" xr:uid="{3DB090EB-62A2-4443-B024-39AFBCF03FFA}"/>
    <cellStyle name="Normal 9 3 4 2 3 5 2" xfId="43723" xr:uid="{9553FBBD-2664-4C59-8FE3-D5D71F86EE80}"/>
    <cellStyle name="Normal 9 3 4 2 3 5 3" xfId="39618" xr:uid="{E7735F7D-31D0-425C-BD7C-CFEF495DBE3D}"/>
    <cellStyle name="Normal 9 3 4 2 3 6" xfId="42697" xr:uid="{D81098FA-3E45-4377-9833-C838EFC0827B}"/>
    <cellStyle name="Normal 9 3 4 2 3 7" xfId="38592" xr:uid="{661D0CCB-CB01-4C3D-A031-19A5EA1026AD}"/>
    <cellStyle name="Normal 9 3 4 2 4" xfId="34236" xr:uid="{174BCF9C-ED0B-4D54-A3E0-0BC94B295FA0}"/>
    <cellStyle name="Normal 9 3 4 2 4 2" xfId="36295" xr:uid="{A2482078-6BE0-4700-94B1-5CCE2ACBA60C}"/>
    <cellStyle name="Normal 9 3 4 2 4 2 2" xfId="44507" xr:uid="{D61C3418-0632-4047-9D54-33FB6E8FC672}"/>
    <cellStyle name="Normal 9 3 4 2 4 2 3" xfId="40402" xr:uid="{9E4196CE-6A3E-4EA1-AB2C-183F255F7847}"/>
    <cellStyle name="Normal 9 3 4 2 4 3" xfId="37321" xr:uid="{1257F55E-E915-4D98-8E70-4062D9255C48}"/>
    <cellStyle name="Normal 9 3 4 2 4 3 2" xfId="45533" xr:uid="{BE28F3BE-78D2-49FD-B7B0-E7D7DCE5BDDF}"/>
    <cellStyle name="Normal 9 3 4 2 4 3 3" xfId="41428" xr:uid="{88B73153-0AAE-442E-996F-9BB90F2AFAA7}"/>
    <cellStyle name="Normal 9 3 4 2 4 4" xfId="35268" xr:uid="{2189F376-9CEB-4F07-9033-759642E92CCB}"/>
    <cellStyle name="Normal 9 3 4 2 4 4 2" xfId="43480" xr:uid="{5D50F734-54D9-4F83-A330-1811A5A33D6B}"/>
    <cellStyle name="Normal 9 3 4 2 4 4 3" xfId="39375" xr:uid="{B8000B07-92F2-4FE6-AA00-DC0D0F4103FA}"/>
    <cellStyle name="Normal 9 3 4 2 4 5" xfId="42454" xr:uid="{E01D2B2E-19A7-4372-A30C-8CBE95AC7D8C}"/>
    <cellStyle name="Normal 9 3 4 2 4 6" xfId="38349" xr:uid="{00FE5F05-8338-4A56-93C2-73DB8CD98BCC}"/>
    <cellStyle name="Normal 9 3 4 2 5" xfId="34722" xr:uid="{07A8140B-F839-456D-A5C5-7893B3807225}"/>
    <cellStyle name="Normal 9 3 4 2 5 2" xfId="36776" xr:uid="{207A13A8-2500-4B01-A5E2-78B844440FC9}"/>
    <cellStyle name="Normal 9 3 4 2 5 2 2" xfId="44988" xr:uid="{D6C88557-FA67-4FBE-A4C1-DAF24EB281C9}"/>
    <cellStyle name="Normal 9 3 4 2 5 2 3" xfId="40883" xr:uid="{30833373-5D95-49F3-919A-DD66B8970621}"/>
    <cellStyle name="Normal 9 3 4 2 5 3" xfId="37802" xr:uid="{0256EF84-1575-4334-B15C-DDEB97D23F26}"/>
    <cellStyle name="Normal 9 3 4 2 5 3 2" xfId="46014" xr:uid="{1C7F1355-E664-461F-9B7F-F2FC003D93CE}"/>
    <cellStyle name="Normal 9 3 4 2 5 3 3" xfId="41909" xr:uid="{5077B447-DC2A-4D4D-8D7A-E45BF4CEB1F9}"/>
    <cellStyle name="Normal 9 3 4 2 5 4" xfId="35749" xr:uid="{BF3E6E28-7EF7-4848-B601-6728B2F6E7CA}"/>
    <cellStyle name="Normal 9 3 4 2 5 4 2" xfId="43961" xr:uid="{BE39B923-EA79-4960-A54E-29C3C5621C61}"/>
    <cellStyle name="Normal 9 3 4 2 5 4 3" xfId="39856" xr:uid="{CC1645BB-48D8-43AF-997E-E6EFF2299935}"/>
    <cellStyle name="Normal 9 3 4 2 5 5" xfId="42935" xr:uid="{0C0329F8-1049-46CA-A61E-2AACC8054984}"/>
    <cellStyle name="Normal 9 3 4 2 5 6" xfId="38830" xr:uid="{618BCB86-F407-4C70-B0EB-066DC493483C}"/>
    <cellStyle name="Normal 9 3 4 2 6" xfId="36238" xr:uid="{5D86E56E-221D-45F0-8149-70936FFB458C}"/>
    <cellStyle name="Normal 9 3 4 2 6 2" xfId="44450" xr:uid="{3170ABA2-3E06-4299-B438-A7046AEC0E76}"/>
    <cellStyle name="Normal 9 3 4 2 6 3" xfId="40345" xr:uid="{5A16A427-D5E0-4B19-8E3B-FD6829FDC5ED}"/>
    <cellStyle name="Normal 9 3 4 2 7" xfId="37264" xr:uid="{29470E8C-F26B-443E-87C7-1AAD01CFB5DB}"/>
    <cellStyle name="Normal 9 3 4 2 7 2" xfId="45476" xr:uid="{3D5024FF-12DE-4FD5-AB23-8FE261826730}"/>
    <cellStyle name="Normal 9 3 4 2 7 3" xfId="41371" xr:uid="{AD3D025B-7AE0-4B9A-AA09-038514842DEC}"/>
    <cellStyle name="Normal 9 3 4 2 8" xfId="35211" xr:uid="{A18ABC12-923A-4834-8DF1-ACE9BF22481B}"/>
    <cellStyle name="Normal 9 3 4 2 8 2" xfId="43423" xr:uid="{35378F05-5C3C-4359-BFE8-A56F8B06FA8E}"/>
    <cellStyle name="Normal 9 3 4 2 8 3" xfId="39318" xr:uid="{5DB675ED-4E36-4A59-B74D-88E100B278BD}"/>
    <cellStyle name="Normal 9 3 4 2 9" xfId="42397" xr:uid="{F2BEF3D3-A4ED-4931-A526-D31D85538B56}"/>
    <cellStyle name="Normal 9 3 4 3" xfId="34315" xr:uid="{50D8E55B-0517-4ABA-B16D-CC65A39A8D58}"/>
    <cellStyle name="Normal 9 3 4 3 2" xfId="34560" xr:uid="{E11B5863-D1A2-4772-A029-74600C970934}"/>
    <cellStyle name="Normal 9 3 4 3 2 2" xfId="35043" xr:uid="{FE961E25-4B28-49BC-B9ED-1AE7F522EFEC}"/>
    <cellStyle name="Normal 9 3 4 3 2 2 2" xfId="37097" xr:uid="{2B0C5065-9086-4ECF-8A0D-5DD5856A6800}"/>
    <cellStyle name="Normal 9 3 4 3 2 2 2 2" xfId="45309" xr:uid="{941C0B0A-B200-49C2-9B32-6F5DF3807068}"/>
    <cellStyle name="Normal 9 3 4 3 2 2 2 3" xfId="41204" xr:uid="{D54E82F0-CBD1-4287-B82F-A6798BB61DE8}"/>
    <cellStyle name="Normal 9 3 4 3 2 2 3" xfId="38123" xr:uid="{59BE16D7-043D-4276-B32A-EF5E78829169}"/>
    <cellStyle name="Normal 9 3 4 3 2 2 3 2" xfId="46335" xr:uid="{47CE0D43-8EDF-4D03-BF02-CB92D0BD2E05}"/>
    <cellStyle name="Normal 9 3 4 3 2 2 3 3" xfId="42230" xr:uid="{C8441818-B7BE-4E05-81EC-2ABFE03892B7}"/>
    <cellStyle name="Normal 9 3 4 3 2 2 4" xfId="36070" xr:uid="{0AA7829E-5168-48A0-9C3D-F27B4202CCC5}"/>
    <cellStyle name="Normal 9 3 4 3 2 2 4 2" xfId="44282" xr:uid="{93B8EE9F-7BA8-4700-A34A-2393D6E683EA}"/>
    <cellStyle name="Normal 9 3 4 3 2 2 4 3" xfId="40177" xr:uid="{5DF8A54E-6DEC-4077-A228-54B546DBF528}"/>
    <cellStyle name="Normal 9 3 4 3 2 2 5" xfId="43256" xr:uid="{DB096BE8-6F51-403A-83B4-D497142A7928}"/>
    <cellStyle name="Normal 9 3 4 3 2 2 6" xfId="39151" xr:uid="{D57B95D9-B64C-44EF-BBB9-C6F16AD41475}"/>
    <cellStyle name="Normal 9 3 4 3 2 3" xfId="36616" xr:uid="{BAAE1C85-123A-49E4-B7CC-7A9FD0CCD2EC}"/>
    <cellStyle name="Normal 9 3 4 3 2 3 2" xfId="44828" xr:uid="{F4D470C0-3889-49C0-BD43-EC8C0663E11B}"/>
    <cellStyle name="Normal 9 3 4 3 2 3 3" xfId="40723" xr:uid="{62910E42-660A-4C7E-9824-201ABBD9A0BA}"/>
    <cellStyle name="Normal 9 3 4 3 2 4" xfId="37642" xr:uid="{1DBDD8F5-D339-4383-B338-BF7CA55CFB02}"/>
    <cellStyle name="Normal 9 3 4 3 2 4 2" xfId="45854" xr:uid="{7EFD352E-C105-4B5C-A66C-C57EA3BF5028}"/>
    <cellStyle name="Normal 9 3 4 3 2 4 3" xfId="41749" xr:uid="{AAF166E9-4110-4EED-A421-BB66CFEEC36A}"/>
    <cellStyle name="Normal 9 3 4 3 2 5" xfId="35589" xr:uid="{77488D8E-EB62-4524-A9BF-BCF607C6B1D8}"/>
    <cellStyle name="Normal 9 3 4 3 2 5 2" xfId="43801" xr:uid="{A0131C75-10BC-47B7-BDF9-10D2420C9BA0}"/>
    <cellStyle name="Normal 9 3 4 3 2 5 3" xfId="39696" xr:uid="{423FC98E-A1FB-4B38-9D33-8B95F8074BF3}"/>
    <cellStyle name="Normal 9 3 4 3 2 6" xfId="42775" xr:uid="{38A25B4F-14DE-436B-A975-F06FAB0D7A81}"/>
    <cellStyle name="Normal 9 3 4 3 2 7" xfId="38670" xr:uid="{06384E8C-D60B-4530-8FB4-A6F56C6C12F1}"/>
    <cellStyle name="Normal 9 3 4 3 3" xfId="34801" xr:uid="{09A574F4-3928-4DF2-A360-FCAF26E69AF8}"/>
    <cellStyle name="Normal 9 3 4 3 3 2" xfId="36855" xr:uid="{45892407-915F-4BEE-A5B0-1FACD0750AAD}"/>
    <cellStyle name="Normal 9 3 4 3 3 2 2" xfId="45067" xr:uid="{8AFC68E0-6449-40F9-B258-1D071A72D311}"/>
    <cellStyle name="Normal 9 3 4 3 3 2 3" xfId="40962" xr:uid="{C3FE4B50-88AA-446F-933E-8978BF29BD7A}"/>
    <cellStyle name="Normal 9 3 4 3 3 3" xfId="37881" xr:uid="{334A9FF4-00BD-4B1C-9F93-3645697458E8}"/>
    <cellStyle name="Normal 9 3 4 3 3 3 2" xfId="46093" xr:uid="{7079C8C9-3585-4F9C-AD0D-622FC6156B32}"/>
    <cellStyle name="Normal 9 3 4 3 3 3 3" xfId="41988" xr:uid="{8E275071-3B4B-47E0-8427-1FDC19C9E189}"/>
    <cellStyle name="Normal 9 3 4 3 3 4" xfId="35828" xr:uid="{4434FC12-9F6E-46CE-9CAC-81E8D7EC9073}"/>
    <cellStyle name="Normal 9 3 4 3 3 4 2" xfId="44040" xr:uid="{2962E430-4C6E-4FEA-B34E-EDD22CA02C86}"/>
    <cellStyle name="Normal 9 3 4 3 3 4 3" xfId="39935" xr:uid="{F23B361C-D13B-4B0D-BFCD-529E75A85E23}"/>
    <cellStyle name="Normal 9 3 4 3 3 5" xfId="43014" xr:uid="{688B8C86-4C27-4D24-A6AA-D1D37D129311}"/>
    <cellStyle name="Normal 9 3 4 3 3 6" xfId="38909" xr:uid="{10C0116C-8AC4-4170-925D-97CAE3C6606C}"/>
    <cellStyle name="Normal 9 3 4 3 4" xfId="36374" xr:uid="{8C90F4CB-9782-4177-9DD2-A2EAEC12FDA4}"/>
    <cellStyle name="Normal 9 3 4 3 4 2" xfId="44586" xr:uid="{44E48CAE-5FD0-4371-9164-40E64F0CAEC9}"/>
    <cellStyle name="Normal 9 3 4 3 4 3" xfId="40481" xr:uid="{F78CB709-6739-4005-BAEC-283BD136E371}"/>
    <cellStyle name="Normal 9 3 4 3 5" xfId="37400" xr:uid="{246B89C1-2F8E-4146-AE21-F8A626C46460}"/>
    <cellStyle name="Normal 9 3 4 3 5 2" xfId="45612" xr:uid="{299E6170-1FA2-4038-93A6-2F6CBFC05270}"/>
    <cellStyle name="Normal 9 3 4 3 5 3" xfId="41507" xr:uid="{6392134B-1E98-493D-8123-CD1CA49AF639}"/>
    <cellStyle name="Normal 9 3 4 3 6" xfId="35347" xr:uid="{4C7DF320-61AE-4892-BEE3-1EE9C7247880}"/>
    <cellStyle name="Normal 9 3 4 3 6 2" xfId="43559" xr:uid="{DD409084-7BC3-40AC-B932-0361028FFBF1}"/>
    <cellStyle name="Normal 9 3 4 3 6 3" xfId="39454" xr:uid="{B073024C-AFCD-4BA9-9DDC-E1F2BAF53047}"/>
    <cellStyle name="Normal 9 3 4 3 7" xfId="42533" xr:uid="{3C096381-D528-46E9-BA11-4D33DB4ADC02}"/>
    <cellStyle name="Normal 9 3 4 3 8" xfId="38428" xr:uid="{F34A5A18-E49B-4C1C-9B89-FD403E5111D4}"/>
    <cellStyle name="Normal 9 3 4 4" xfId="34358" xr:uid="{36119A31-C39C-474A-B895-01ABDDD227C7}"/>
    <cellStyle name="Normal 9 3 4 4 2" xfId="34601" xr:uid="{832B169D-3341-482D-A678-F18301631B13}"/>
    <cellStyle name="Normal 9 3 4 4 2 2" xfId="35084" xr:uid="{784E136B-FD80-4013-8267-290428550080}"/>
    <cellStyle name="Normal 9 3 4 4 2 2 2" xfId="37138" xr:uid="{43E78E56-5F07-47EB-8AD6-59C39F0EFC21}"/>
    <cellStyle name="Normal 9 3 4 4 2 2 2 2" xfId="45350" xr:uid="{99878125-917E-47C1-9D63-B0123141B945}"/>
    <cellStyle name="Normal 9 3 4 4 2 2 2 3" xfId="41245" xr:uid="{85DB4D77-5BAC-4D00-AEB1-342C285068C5}"/>
    <cellStyle name="Normal 9 3 4 4 2 2 3" xfId="38164" xr:uid="{6078CC83-A8E3-4B65-B47C-65BB76B0E6C2}"/>
    <cellStyle name="Normal 9 3 4 4 2 2 3 2" xfId="46376" xr:uid="{251732BF-0687-44B7-9114-477F6AD8BB5E}"/>
    <cellStyle name="Normal 9 3 4 4 2 2 3 3" xfId="42271" xr:uid="{087EF6A3-84F8-4E00-8F71-22433E34AB14}"/>
    <cellStyle name="Normal 9 3 4 4 2 2 4" xfId="36111" xr:uid="{1FC984BF-E83D-4718-BA69-24B8928D471B}"/>
    <cellStyle name="Normal 9 3 4 4 2 2 4 2" xfId="44323" xr:uid="{4FD132F4-EE89-4A3C-81B8-E3D2FF55F8E7}"/>
    <cellStyle name="Normal 9 3 4 4 2 2 4 3" xfId="40218" xr:uid="{BCDC199C-29D1-49CB-8DBC-E14D7380A9B9}"/>
    <cellStyle name="Normal 9 3 4 4 2 2 5" xfId="43297" xr:uid="{C6EA3F84-240F-4107-99DE-22BC01AF0813}"/>
    <cellStyle name="Normal 9 3 4 4 2 2 6" xfId="39192" xr:uid="{64D0DA86-1A62-4666-8045-3C75787DC078}"/>
    <cellStyle name="Normal 9 3 4 4 2 3" xfId="36657" xr:uid="{C91A832D-9962-4349-B153-B1D05A10CF67}"/>
    <cellStyle name="Normal 9 3 4 4 2 3 2" xfId="44869" xr:uid="{C3F0EEE6-B742-4B65-906C-B9D93FAD3421}"/>
    <cellStyle name="Normal 9 3 4 4 2 3 3" xfId="40764" xr:uid="{B4DC11C1-DA05-43D2-9E9B-02622C79FC32}"/>
    <cellStyle name="Normal 9 3 4 4 2 4" xfId="37683" xr:uid="{FB246AFB-26A2-4C83-BF19-808FD98CEBEE}"/>
    <cellStyle name="Normal 9 3 4 4 2 4 2" xfId="45895" xr:uid="{6768F6BA-FE89-404D-9CAF-64E15A034D6A}"/>
    <cellStyle name="Normal 9 3 4 4 2 4 3" xfId="41790" xr:uid="{685902ED-0B82-480C-B84A-A6844E7387A0}"/>
    <cellStyle name="Normal 9 3 4 4 2 5" xfId="35630" xr:uid="{237934D2-6A1F-440A-8117-3D33DD2C8379}"/>
    <cellStyle name="Normal 9 3 4 4 2 5 2" xfId="43842" xr:uid="{46D2162C-4DA3-4D10-BA58-23215656FE7B}"/>
    <cellStyle name="Normal 9 3 4 4 2 5 3" xfId="39737" xr:uid="{270E549B-9547-41C6-B4C4-78DEEF154E40}"/>
    <cellStyle name="Normal 9 3 4 4 2 6" xfId="42816" xr:uid="{FAAED9AA-10E5-4105-8D69-42D44BBD918E}"/>
    <cellStyle name="Normal 9 3 4 4 2 7" xfId="38711" xr:uid="{8E8FB038-BC02-4EA1-BB46-A980642AAB93}"/>
    <cellStyle name="Normal 9 3 4 4 3" xfId="34842" xr:uid="{72A0E65B-DD67-4DC6-B90A-2FF86B16474D}"/>
    <cellStyle name="Normal 9 3 4 4 3 2" xfId="36896" xr:uid="{45567AE1-64FE-4F7D-A16C-D85E08069E48}"/>
    <cellStyle name="Normal 9 3 4 4 3 2 2" xfId="45108" xr:uid="{5AAFFD0C-6432-45EC-975C-507EA9EA4DCC}"/>
    <cellStyle name="Normal 9 3 4 4 3 2 3" xfId="41003" xr:uid="{3A7704EC-A972-4197-A786-363F6F58AF15}"/>
    <cellStyle name="Normal 9 3 4 4 3 3" xfId="37922" xr:uid="{0891861B-1D53-42F2-B609-D9C1333017CC}"/>
    <cellStyle name="Normal 9 3 4 4 3 3 2" xfId="46134" xr:uid="{13FFC36D-32BD-4FAA-8F53-2CEFBEAE2D70}"/>
    <cellStyle name="Normal 9 3 4 4 3 3 3" xfId="42029" xr:uid="{A428C4DC-66A8-4A20-BE64-3D577E308FCD}"/>
    <cellStyle name="Normal 9 3 4 4 3 4" xfId="35869" xr:uid="{E299DBEA-12F9-4B92-8056-2C50F801629E}"/>
    <cellStyle name="Normal 9 3 4 4 3 4 2" xfId="44081" xr:uid="{4040DCE7-5FE7-4598-890D-63D4BBCA3644}"/>
    <cellStyle name="Normal 9 3 4 4 3 4 3" xfId="39976" xr:uid="{BECE6B59-27CD-4342-A3D4-FC8CF58FFD05}"/>
    <cellStyle name="Normal 9 3 4 4 3 5" xfId="43055" xr:uid="{7495526A-972A-4204-9AE1-680D0BF9884B}"/>
    <cellStyle name="Normal 9 3 4 4 3 6" xfId="38950" xr:uid="{F3FC50A9-88F9-4421-B2F3-EF25F530A364}"/>
    <cellStyle name="Normal 9 3 4 4 4" xfId="36415" xr:uid="{AF250E60-3221-40C2-B938-6BEA5C8C12FE}"/>
    <cellStyle name="Normal 9 3 4 4 4 2" xfId="44627" xr:uid="{EB86885E-E066-4004-9472-6163477B6E9F}"/>
    <cellStyle name="Normal 9 3 4 4 4 3" xfId="40522" xr:uid="{C8B581D7-3B24-42F9-8985-F5BF7DC7C173}"/>
    <cellStyle name="Normal 9 3 4 4 5" xfId="37441" xr:uid="{F38E3EA3-B910-4787-9DFD-3FB50738FC99}"/>
    <cellStyle name="Normal 9 3 4 4 5 2" xfId="45653" xr:uid="{566513EB-CB6F-469B-9155-22864FCAED68}"/>
    <cellStyle name="Normal 9 3 4 4 5 3" xfId="41548" xr:uid="{66CA7B9B-451D-4FB0-A67E-19D877DA6DD0}"/>
    <cellStyle name="Normal 9 3 4 4 6" xfId="35388" xr:uid="{9C8D3A8A-512F-4438-A314-CA0C79E3DEA0}"/>
    <cellStyle name="Normal 9 3 4 4 6 2" xfId="43600" xr:uid="{467531CB-24A2-4CD9-B0E3-D51F5538885A}"/>
    <cellStyle name="Normal 9 3 4 4 6 3" xfId="39495" xr:uid="{2789D68D-1BC3-4AFE-854C-97F63D093058}"/>
    <cellStyle name="Normal 9 3 4 4 7" xfId="42574" xr:uid="{7997F3B9-3C0E-4C78-9943-A9A1B197F5D8}"/>
    <cellStyle name="Normal 9 3 4 4 8" xfId="38469" xr:uid="{342DC0B3-7C36-4644-BFC9-C704D84EDC89}"/>
    <cellStyle name="Normal 9 3 4 5" xfId="34399" xr:uid="{EBF9F090-7F5E-444D-8A92-A0A13759582B}"/>
    <cellStyle name="Normal 9 3 4 5 2" xfId="34642" xr:uid="{8A7DA6F6-D8DC-4E92-92AF-7E9A3BCCE288}"/>
    <cellStyle name="Normal 9 3 4 5 2 2" xfId="35125" xr:uid="{5E97A2E3-F3F8-46D4-AF7E-84B7D134AA82}"/>
    <cellStyle name="Normal 9 3 4 5 2 2 2" xfId="37179" xr:uid="{EDB72457-EF70-4B14-AD3D-FC78491E782D}"/>
    <cellStyle name="Normal 9 3 4 5 2 2 2 2" xfId="45391" xr:uid="{43977671-CDFD-4260-AD31-9326637C68D4}"/>
    <cellStyle name="Normal 9 3 4 5 2 2 2 3" xfId="41286" xr:uid="{FA3EE877-0B26-43FA-BC2B-FFC3B2EA5DF7}"/>
    <cellStyle name="Normal 9 3 4 5 2 2 3" xfId="38205" xr:uid="{BA915BE5-34B4-4EFC-981E-9B5FBF2341C7}"/>
    <cellStyle name="Normal 9 3 4 5 2 2 3 2" xfId="46417" xr:uid="{CBE3B13E-F0A3-434D-B214-ABA7EAF5A381}"/>
    <cellStyle name="Normal 9 3 4 5 2 2 3 3" xfId="42312" xr:uid="{68657A9C-0469-452F-A20F-057517B0ADD5}"/>
    <cellStyle name="Normal 9 3 4 5 2 2 4" xfId="36152" xr:uid="{1F29298C-BCD4-40C8-B05A-A56626991548}"/>
    <cellStyle name="Normal 9 3 4 5 2 2 4 2" xfId="44364" xr:uid="{DEF27343-3238-45A1-8BEA-694B7C803696}"/>
    <cellStyle name="Normal 9 3 4 5 2 2 4 3" xfId="40259" xr:uid="{11177D11-5C18-450F-A5B7-968C8FF27F06}"/>
    <cellStyle name="Normal 9 3 4 5 2 2 5" xfId="43338" xr:uid="{27FC46BB-9E49-4E55-A816-04D9CCA8610C}"/>
    <cellStyle name="Normal 9 3 4 5 2 2 6" xfId="39233" xr:uid="{D19E497F-1B39-465D-97CD-7EE1E8A93B11}"/>
    <cellStyle name="Normal 9 3 4 5 2 3" xfId="36698" xr:uid="{18EEBF15-5FB9-47BA-B08B-CFC753A18EA7}"/>
    <cellStyle name="Normal 9 3 4 5 2 3 2" xfId="44910" xr:uid="{3A221B18-4297-4736-AF9B-59D7996C359C}"/>
    <cellStyle name="Normal 9 3 4 5 2 3 3" xfId="40805" xr:uid="{9062B9C5-DEE9-4AB1-BE94-196C41A266F5}"/>
    <cellStyle name="Normal 9 3 4 5 2 4" xfId="37724" xr:uid="{5B39BED5-3C86-4DBE-894F-BDB17D19AAC0}"/>
    <cellStyle name="Normal 9 3 4 5 2 4 2" xfId="45936" xr:uid="{0EC53D89-5105-4FD2-A17F-49089F5FD9EE}"/>
    <cellStyle name="Normal 9 3 4 5 2 4 3" xfId="41831" xr:uid="{691751C9-3626-4DDF-ABEB-A1515F8AE5F2}"/>
    <cellStyle name="Normal 9 3 4 5 2 5" xfId="35671" xr:uid="{0D26859B-83C2-4CBC-8E98-370535D7DE8C}"/>
    <cellStyle name="Normal 9 3 4 5 2 5 2" xfId="43883" xr:uid="{99B3DA57-16C9-4B98-B500-BA9212383669}"/>
    <cellStyle name="Normal 9 3 4 5 2 5 3" xfId="39778" xr:uid="{E8930858-7F46-4912-B075-7D39257FB061}"/>
    <cellStyle name="Normal 9 3 4 5 2 6" xfId="42857" xr:uid="{B8C83FF9-504E-4580-BDFA-3E2A37306AC8}"/>
    <cellStyle name="Normal 9 3 4 5 2 7" xfId="38752" xr:uid="{88E1E781-6F3F-4FC6-8F19-F640B709FF72}"/>
    <cellStyle name="Normal 9 3 4 5 3" xfId="34883" xr:uid="{47410629-7C6C-4C1C-AEE2-AB3ABE591A57}"/>
    <cellStyle name="Normal 9 3 4 5 3 2" xfId="36937" xr:uid="{68FEE1D6-579B-4CC7-9FAF-203B46323930}"/>
    <cellStyle name="Normal 9 3 4 5 3 2 2" xfId="45149" xr:uid="{980A554E-9415-4714-BE47-5F48E48BAC44}"/>
    <cellStyle name="Normal 9 3 4 5 3 2 3" xfId="41044" xr:uid="{6161C073-23F1-411E-9B7F-D45C424D53A1}"/>
    <cellStyle name="Normal 9 3 4 5 3 3" xfId="37963" xr:uid="{79E9E253-5FF2-4197-9F0C-1AA3BE9F5492}"/>
    <cellStyle name="Normal 9 3 4 5 3 3 2" xfId="46175" xr:uid="{51339F80-FBC6-4377-B21F-E4FD8F6EFB25}"/>
    <cellStyle name="Normal 9 3 4 5 3 3 3" xfId="42070" xr:uid="{E53E052E-A618-4CAF-88D7-360DB645721B}"/>
    <cellStyle name="Normal 9 3 4 5 3 4" xfId="35910" xr:uid="{8CF8B644-8F47-40B1-B984-73A4290B393E}"/>
    <cellStyle name="Normal 9 3 4 5 3 4 2" xfId="44122" xr:uid="{53F7D5A3-3086-4D18-A42D-DF8DE6FBE02B}"/>
    <cellStyle name="Normal 9 3 4 5 3 4 3" xfId="40017" xr:uid="{9717BF6D-BC4B-4EB2-92E4-9E2F870C3B08}"/>
    <cellStyle name="Normal 9 3 4 5 3 5" xfId="43096" xr:uid="{60A6BD22-B780-4BAE-85FC-D6DB1EF718D5}"/>
    <cellStyle name="Normal 9 3 4 5 3 6" xfId="38991" xr:uid="{D41578F3-A2CB-4C8B-8F7F-7DC80B31C061}"/>
    <cellStyle name="Normal 9 3 4 5 4" xfId="36456" xr:uid="{BA3CDD5F-A0A2-4F21-85B3-782198D3BB01}"/>
    <cellStyle name="Normal 9 3 4 5 4 2" xfId="44668" xr:uid="{FDB60207-1F66-41DE-B8C4-1A1F3691F0CC}"/>
    <cellStyle name="Normal 9 3 4 5 4 3" xfId="40563" xr:uid="{EE61A3D0-45FD-4A23-852C-BAD19F619D3F}"/>
    <cellStyle name="Normal 9 3 4 5 5" xfId="37482" xr:uid="{D210850E-0381-4A26-8F0C-09FA03177213}"/>
    <cellStyle name="Normal 9 3 4 5 5 2" xfId="45694" xr:uid="{046EE4F1-BDE6-4E1C-BBD4-CE7C638D1D17}"/>
    <cellStyle name="Normal 9 3 4 5 5 3" xfId="41589" xr:uid="{A2173D36-9BD0-4AF1-8D47-6A9F297E7FF2}"/>
    <cellStyle name="Normal 9 3 4 5 6" xfId="35429" xr:uid="{A4075A9F-A282-4D3A-AD31-28A9287A037C}"/>
    <cellStyle name="Normal 9 3 4 5 6 2" xfId="43641" xr:uid="{4C317871-7652-4939-84A7-0A3D440A4496}"/>
    <cellStyle name="Normal 9 3 4 5 6 3" xfId="39536" xr:uid="{7C0CEAA0-9B4B-4CA3-BBA7-F28645D4F5B3}"/>
    <cellStyle name="Normal 9 3 4 5 7" xfId="42615" xr:uid="{CA179442-76B2-425E-A3F0-E1857DB569C1}"/>
    <cellStyle name="Normal 9 3 4 5 8" xfId="38510" xr:uid="{CCFEE59C-0173-4B1F-9A64-FF7729577A88}"/>
    <cellStyle name="Normal 9 3 4 6" xfId="34257" xr:uid="{960FFFEE-1E0A-412C-AF1E-924D64C28C75}"/>
    <cellStyle name="Normal 9 3 4 6 2" xfId="34503" xr:uid="{9AAED30F-097E-4B4E-9AB1-D9EE7C38118D}"/>
    <cellStyle name="Normal 9 3 4 6 2 2" xfId="34986" xr:uid="{D42C2AB7-8035-45B1-A7F5-84CAFEEC81A4}"/>
    <cellStyle name="Normal 9 3 4 6 2 2 2" xfId="37040" xr:uid="{5B54E033-DDE9-4AE3-AE19-C0AB92041C53}"/>
    <cellStyle name="Normal 9 3 4 6 2 2 2 2" xfId="45252" xr:uid="{1FF624C7-F881-41A8-95E6-2E40892EC329}"/>
    <cellStyle name="Normal 9 3 4 6 2 2 2 3" xfId="41147" xr:uid="{00A92FA5-4420-428B-BF3E-E667637E159D}"/>
    <cellStyle name="Normal 9 3 4 6 2 2 3" xfId="38066" xr:uid="{7A32E278-8F04-413F-9CC9-B622CD527F79}"/>
    <cellStyle name="Normal 9 3 4 6 2 2 3 2" xfId="46278" xr:uid="{8B46085A-6984-4A17-96B9-5FD5B1B5805D}"/>
    <cellStyle name="Normal 9 3 4 6 2 2 3 3" xfId="42173" xr:uid="{43BB5C09-695B-4ED8-A6F8-88E708EEDEA3}"/>
    <cellStyle name="Normal 9 3 4 6 2 2 4" xfId="36013" xr:uid="{DC04010C-25F5-4591-BA56-A08F9F316BF7}"/>
    <cellStyle name="Normal 9 3 4 6 2 2 4 2" xfId="44225" xr:uid="{2C66455B-8141-4175-8D53-A087BDCA0FD9}"/>
    <cellStyle name="Normal 9 3 4 6 2 2 4 3" xfId="40120" xr:uid="{FE8ACD19-22E2-4833-AB10-6D347957348D}"/>
    <cellStyle name="Normal 9 3 4 6 2 2 5" xfId="43199" xr:uid="{92C92077-E194-4C63-98BF-B98A71FEE315}"/>
    <cellStyle name="Normal 9 3 4 6 2 2 6" xfId="39094" xr:uid="{57891B12-1F5F-45C4-A003-2EAD96FF68FC}"/>
    <cellStyle name="Normal 9 3 4 6 2 3" xfId="36559" xr:uid="{4D08AD05-EC90-4560-A65A-B6ADFB87D164}"/>
    <cellStyle name="Normal 9 3 4 6 2 3 2" xfId="44771" xr:uid="{C5C3E132-1AF4-4815-AECA-AE239DE3F137}"/>
    <cellStyle name="Normal 9 3 4 6 2 3 3" xfId="40666" xr:uid="{5CB0B028-8346-4E03-B22A-FB4804C56B9D}"/>
    <cellStyle name="Normal 9 3 4 6 2 4" xfId="37585" xr:uid="{1CE2D9E9-CE91-4A69-BCA9-1CB46DD07340}"/>
    <cellStyle name="Normal 9 3 4 6 2 4 2" xfId="45797" xr:uid="{E710EB84-6170-40E9-B07C-B4FA7F3E45B5}"/>
    <cellStyle name="Normal 9 3 4 6 2 4 3" xfId="41692" xr:uid="{02C8F71D-751A-4315-9093-5A6958AB6E5E}"/>
    <cellStyle name="Normal 9 3 4 6 2 5" xfId="35532" xr:uid="{2BB0236F-15B6-4F7F-BC4E-A05B849B3A56}"/>
    <cellStyle name="Normal 9 3 4 6 2 5 2" xfId="43744" xr:uid="{FAEEAF61-101B-4E2C-A941-C240564C7891}"/>
    <cellStyle name="Normal 9 3 4 6 2 5 3" xfId="39639" xr:uid="{DA11DE98-5F5F-4CE5-B7E0-75AF20E4FF2D}"/>
    <cellStyle name="Normal 9 3 4 6 2 6" xfId="42718" xr:uid="{025BC3D7-CCF0-4322-88CB-37E2D8EA4084}"/>
    <cellStyle name="Normal 9 3 4 6 2 7" xfId="38613" xr:uid="{E0733EA7-F82F-464C-A3BC-0B3B01B8A6BE}"/>
    <cellStyle name="Normal 9 3 4 6 3" xfId="34743" xr:uid="{3892A725-5F47-4361-ACE6-AD05A7C87B0F}"/>
    <cellStyle name="Normal 9 3 4 6 3 2" xfId="36797" xr:uid="{6229D93E-9D3A-4B24-A6CC-4C4A7627C638}"/>
    <cellStyle name="Normal 9 3 4 6 3 2 2" xfId="45009" xr:uid="{ABA48333-E244-48D1-93A0-330A915825F4}"/>
    <cellStyle name="Normal 9 3 4 6 3 2 3" xfId="40904" xr:uid="{7C0167A8-BC45-4A67-A4AF-AE2BC777ABD8}"/>
    <cellStyle name="Normal 9 3 4 6 3 3" xfId="37823" xr:uid="{EA309DA5-B377-4E70-8F60-782D28D5FACB}"/>
    <cellStyle name="Normal 9 3 4 6 3 3 2" xfId="46035" xr:uid="{6206738F-2061-4E46-AD9D-16C729E0A57B}"/>
    <cellStyle name="Normal 9 3 4 6 3 3 3" xfId="41930" xr:uid="{9051FBB6-8891-4C26-B343-DA602163ACB6}"/>
    <cellStyle name="Normal 9 3 4 6 3 4" xfId="35770" xr:uid="{9192A9EE-9D3F-4B6A-8E92-B16E0E45E6FB}"/>
    <cellStyle name="Normal 9 3 4 6 3 4 2" xfId="43982" xr:uid="{8BFFD8F8-2603-4B86-8789-5E0DFB59E29B}"/>
    <cellStyle name="Normal 9 3 4 6 3 4 3" xfId="39877" xr:uid="{CC073983-2A5F-4DD8-B36D-42F65737322D}"/>
    <cellStyle name="Normal 9 3 4 6 3 5" xfId="42956" xr:uid="{115BDD09-5544-474E-ADAA-FFC9214EEE54}"/>
    <cellStyle name="Normal 9 3 4 6 3 6" xfId="38851" xr:uid="{9E87CD3C-0279-42A5-89B6-AE2BA36F3C4A}"/>
    <cellStyle name="Normal 9 3 4 6 4" xfId="36316" xr:uid="{1787E0B0-6EFD-45FD-AF79-2231989FA50E}"/>
    <cellStyle name="Normal 9 3 4 6 4 2" xfId="44528" xr:uid="{F70DB70B-01BB-47F8-8FED-260FEC597E8B}"/>
    <cellStyle name="Normal 9 3 4 6 4 3" xfId="40423" xr:uid="{0B7E21C0-69DE-4FC8-87C6-B86624B4B91D}"/>
    <cellStyle name="Normal 9 3 4 6 5" xfId="37342" xr:uid="{BDD022F5-2F8B-40E9-BA6C-19497D9769A9}"/>
    <cellStyle name="Normal 9 3 4 6 5 2" xfId="45554" xr:uid="{8ED0E408-F29E-4147-B17C-222F38A6F918}"/>
    <cellStyle name="Normal 9 3 4 6 5 3" xfId="41449" xr:uid="{25B38DA0-22D7-4FD8-B4B9-B9EFE1191D94}"/>
    <cellStyle name="Normal 9 3 4 6 6" xfId="35289" xr:uid="{03B5EF1C-AD45-4770-ADC3-B7D632D4F5D0}"/>
    <cellStyle name="Normal 9 3 4 6 6 2" xfId="43501" xr:uid="{0D768B82-19F7-4FF2-B9C8-4F2DFD43349A}"/>
    <cellStyle name="Normal 9 3 4 6 6 3" xfId="39396" xr:uid="{7E14455C-5B34-4ECF-A7AA-7EE4C4BB5D1E}"/>
    <cellStyle name="Normal 9 3 4 6 7" xfId="42475" xr:uid="{2E888D07-7EFA-40EF-9AA0-1D12964696F9}"/>
    <cellStyle name="Normal 9 3 4 6 8" xfId="38370" xr:uid="{D3965258-1F98-47D4-826E-3F94DE0033BF}"/>
    <cellStyle name="Normal 9 3 4 7" xfId="34447" xr:uid="{9D4F45D6-C7C7-4A83-AC9A-01880FC31BD3}"/>
    <cellStyle name="Normal 9 3 4 7 2" xfId="34930" xr:uid="{5E35F5D2-D3B8-4D4F-9A19-9FCF637E6FC6}"/>
    <cellStyle name="Normal 9 3 4 7 2 2" xfId="36984" xr:uid="{09BF3AA9-BED2-4CB6-BCEE-EF093AE84168}"/>
    <cellStyle name="Normal 9 3 4 7 2 2 2" xfId="45196" xr:uid="{E221573D-090A-48EB-B318-002E880319D5}"/>
    <cellStyle name="Normal 9 3 4 7 2 2 3" xfId="41091" xr:uid="{97A2FEDD-BDEA-4B99-9277-4F2096723B41}"/>
    <cellStyle name="Normal 9 3 4 7 2 3" xfId="38010" xr:uid="{0F3DDA90-30DB-4127-A275-4BCAE44549AB}"/>
    <cellStyle name="Normal 9 3 4 7 2 3 2" xfId="46222" xr:uid="{DE54F8C7-1C38-4686-9490-EFA1D5B363DB}"/>
    <cellStyle name="Normal 9 3 4 7 2 3 3" xfId="42117" xr:uid="{7EF3ED7F-B1FA-465C-9AA0-ABD51261D231}"/>
    <cellStyle name="Normal 9 3 4 7 2 4" xfId="35957" xr:uid="{B57C709F-BF99-4C3E-8BEC-8C5F1AA79785}"/>
    <cellStyle name="Normal 9 3 4 7 2 4 2" xfId="44169" xr:uid="{7AB16DDE-1918-4ADD-A98D-8256AB995518}"/>
    <cellStyle name="Normal 9 3 4 7 2 4 3" xfId="40064" xr:uid="{FAFBE41D-A621-40E6-9891-C1D4E8BB6CFD}"/>
    <cellStyle name="Normal 9 3 4 7 2 5" xfId="43143" xr:uid="{7FEBCC78-55ED-47AD-8C95-B354D66BCCC3}"/>
    <cellStyle name="Normal 9 3 4 7 2 6" xfId="39038" xr:uid="{1414D6DF-9422-4C0B-A8E8-C27084BC726A}"/>
    <cellStyle name="Normal 9 3 4 7 3" xfId="36503" xr:uid="{3E86F5C0-FAE8-4C57-8D01-8B74D8FFCA0F}"/>
    <cellStyle name="Normal 9 3 4 7 3 2" xfId="44715" xr:uid="{8E7C7659-7C49-4157-AF26-0AD843B597DE}"/>
    <cellStyle name="Normal 9 3 4 7 3 3" xfId="40610" xr:uid="{23BE12AF-559F-4234-9228-C0AA10CB1F11}"/>
    <cellStyle name="Normal 9 3 4 7 4" xfId="37529" xr:uid="{407DCB02-208B-4C3A-AB0F-AC6468EC9CB7}"/>
    <cellStyle name="Normal 9 3 4 7 4 2" xfId="45741" xr:uid="{EB7675FB-EF89-4011-AC9D-2F1ABF2689C1}"/>
    <cellStyle name="Normal 9 3 4 7 4 3" xfId="41636" xr:uid="{F0DB4F98-B894-4620-B5AD-E27781070DEF}"/>
    <cellStyle name="Normal 9 3 4 7 5" xfId="35476" xr:uid="{640C771A-2C52-426D-AFF1-4AFC20F5D2B2}"/>
    <cellStyle name="Normal 9 3 4 7 5 2" xfId="43688" xr:uid="{CC967F3F-0632-4D34-B30E-A6D2ACA6A66D}"/>
    <cellStyle name="Normal 9 3 4 7 5 3" xfId="39583" xr:uid="{016ED96C-5C39-4B5C-B9B3-685685F52297}"/>
    <cellStyle name="Normal 9 3 4 7 6" xfId="42662" xr:uid="{5E0D7026-BD8F-49DA-B3F5-CE6AC9975BB4}"/>
    <cellStyle name="Normal 9 3 4 7 7" xfId="38557" xr:uid="{EAA8523C-2EC2-4EE2-85E8-817EFC40DB11}"/>
    <cellStyle name="Normal 9 3 4 8" xfId="34199" xr:uid="{CC1E7111-7702-4F72-BF7C-F30EB1698D91}"/>
    <cellStyle name="Normal 9 3 4 8 2" xfId="36258" xr:uid="{57F9134F-B73E-4A84-B682-92F94E880968}"/>
    <cellStyle name="Normal 9 3 4 8 2 2" xfId="44470" xr:uid="{A1341AFE-C600-41F2-ABA1-3948B8F92F07}"/>
    <cellStyle name="Normal 9 3 4 8 2 3" xfId="40365" xr:uid="{A17FB9CF-8746-49C5-AD54-3EAE5717E1A6}"/>
    <cellStyle name="Normal 9 3 4 8 3" xfId="37284" xr:uid="{15BFEE47-FF84-4D06-800F-5D9EC8DA921E}"/>
    <cellStyle name="Normal 9 3 4 8 3 2" xfId="45496" xr:uid="{234808AE-5265-4D9B-893C-D6B5C7715F62}"/>
    <cellStyle name="Normal 9 3 4 8 3 3" xfId="41391" xr:uid="{80AFB49C-1F88-4793-A0ED-E11B15B44113}"/>
    <cellStyle name="Normal 9 3 4 8 4" xfId="35231" xr:uid="{33BDCDC4-FC21-4E9F-A069-38AB58AF0356}"/>
    <cellStyle name="Normal 9 3 4 8 4 2" xfId="43443" xr:uid="{0843DF9D-2535-4CB8-A1B1-2A9319587B63}"/>
    <cellStyle name="Normal 9 3 4 8 4 3" xfId="39338" xr:uid="{4AE93124-8ED3-410F-A06D-EA1F9AFF6C77}"/>
    <cellStyle name="Normal 9 3 4 8 5" xfId="42417" xr:uid="{30EE76C6-A5ED-40AD-951F-0EAC6C571A23}"/>
    <cellStyle name="Normal 9 3 4 8 6" xfId="38312" xr:uid="{F36711FB-1A04-466D-A1F5-AC5AC46F4A80}"/>
    <cellStyle name="Normal 9 3 4 9" xfId="34685" xr:uid="{7F3FF676-F3A1-41DD-B640-CA21295AC375}"/>
    <cellStyle name="Normal 9 3 4 9 2" xfId="36739" xr:uid="{B2955D77-0921-4034-94E1-F754E3D67068}"/>
    <cellStyle name="Normal 9 3 4 9 2 2" xfId="44951" xr:uid="{200B52F8-BCE7-4B17-AF19-8FC85AD15011}"/>
    <cellStyle name="Normal 9 3 4 9 2 3" xfId="40846" xr:uid="{F11568C9-9574-42E2-B48F-91122D3F16F7}"/>
    <cellStyle name="Normal 9 3 4 9 3" xfId="37765" xr:uid="{8651F4B1-6329-4EEE-BF5C-3D00901051AC}"/>
    <cellStyle name="Normal 9 3 4 9 3 2" xfId="45977" xr:uid="{CA2A110E-206D-4B2F-B28F-CEBE1AAD0BAF}"/>
    <cellStyle name="Normal 9 3 4 9 3 3" xfId="41872" xr:uid="{6563651F-82B6-48A3-880C-35F7A43015BD}"/>
    <cellStyle name="Normal 9 3 4 9 4" xfId="35712" xr:uid="{57A83E87-5417-4F79-92F3-014E2FEACC20}"/>
    <cellStyle name="Normal 9 3 4 9 4 2" xfId="43924" xr:uid="{D634D412-40A4-4C7F-AD92-2BFF9E8CF5E0}"/>
    <cellStyle name="Normal 9 3 4 9 4 3" xfId="39819" xr:uid="{071A55A5-F94A-4DF9-94A8-A06FDE98CDBE}"/>
    <cellStyle name="Normal 9 3 4 9 5" xfId="42898" xr:uid="{0D102F5C-C326-46A8-B257-DAEC30746A9A}"/>
    <cellStyle name="Normal 9 3 4 9 6" xfId="38793" xr:uid="{76DAE943-3890-4C6C-8F0F-8A32682171E1}"/>
    <cellStyle name="Normal 9 3 5" xfId="34173" xr:uid="{D258891C-1935-4232-A305-0E4B25D4E796}"/>
    <cellStyle name="Normal 9 3 5 10" xfId="38287" xr:uid="{E48BD946-6E37-4EC1-837B-115A4ED375EF}"/>
    <cellStyle name="Normal 9 3 5 2" xfId="34289" xr:uid="{908C4804-AAA8-4049-9E09-03B3EF3036F4}"/>
    <cellStyle name="Normal 9 3 5 2 2" xfId="34534" xr:uid="{B9D0EAA1-EAAB-4173-BA77-379A66873C66}"/>
    <cellStyle name="Normal 9 3 5 2 2 2" xfId="35017" xr:uid="{62326A2E-CAC7-466B-988D-E46531CC2ECD}"/>
    <cellStyle name="Normal 9 3 5 2 2 2 2" xfId="37071" xr:uid="{2BC6445B-1B99-48DF-90B7-07009955A5C4}"/>
    <cellStyle name="Normal 9 3 5 2 2 2 2 2" xfId="45283" xr:uid="{431D3A89-3755-4CBB-AEDC-9E60A8797D98}"/>
    <cellStyle name="Normal 9 3 5 2 2 2 2 3" xfId="41178" xr:uid="{4327F887-2CCD-4643-9AD7-074EC16927BD}"/>
    <cellStyle name="Normal 9 3 5 2 2 2 3" xfId="38097" xr:uid="{300FC5D0-39A1-4C20-874C-3F2C8486203E}"/>
    <cellStyle name="Normal 9 3 5 2 2 2 3 2" xfId="46309" xr:uid="{7B91774D-9A2D-489D-B36C-14BD86DB34E3}"/>
    <cellStyle name="Normal 9 3 5 2 2 2 3 3" xfId="42204" xr:uid="{748ACA24-E99D-4ED4-BFEB-3608A73CE16B}"/>
    <cellStyle name="Normal 9 3 5 2 2 2 4" xfId="36044" xr:uid="{C752AF5C-4299-46A7-BD1A-49495DA74BD4}"/>
    <cellStyle name="Normal 9 3 5 2 2 2 4 2" xfId="44256" xr:uid="{584A8518-53E4-474E-97E0-BDEAC6B97E02}"/>
    <cellStyle name="Normal 9 3 5 2 2 2 4 3" xfId="40151" xr:uid="{29C8C584-B37B-41AE-8C53-B41B86CAD951}"/>
    <cellStyle name="Normal 9 3 5 2 2 2 5" xfId="43230" xr:uid="{21414FBE-3E9D-4A1B-927D-A92B23CA6B79}"/>
    <cellStyle name="Normal 9 3 5 2 2 2 6" xfId="39125" xr:uid="{BA283331-99E2-4B52-BF40-F6B79118CF51}"/>
    <cellStyle name="Normal 9 3 5 2 2 3" xfId="36590" xr:uid="{C6071B49-0132-4490-B0F7-69A139A6E093}"/>
    <cellStyle name="Normal 9 3 5 2 2 3 2" xfId="44802" xr:uid="{219DA25A-8EC4-4ECE-9C7C-53AF29189D1B}"/>
    <cellStyle name="Normal 9 3 5 2 2 3 3" xfId="40697" xr:uid="{21F22BA1-D4F0-440B-9BD3-A204E80180F4}"/>
    <cellStyle name="Normal 9 3 5 2 2 4" xfId="37616" xr:uid="{77F2C1D0-6ED1-48D8-BB76-8F7C9DFFA2B4}"/>
    <cellStyle name="Normal 9 3 5 2 2 4 2" xfId="45828" xr:uid="{CBCEBE33-80B7-49D0-8F1B-2E15E4B4ADB5}"/>
    <cellStyle name="Normal 9 3 5 2 2 4 3" xfId="41723" xr:uid="{E7D2C419-B2B7-4E89-BB75-F013BBEAA79C}"/>
    <cellStyle name="Normal 9 3 5 2 2 5" xfId="35563" xr:uid="{BCF130A8-5CFA-4C13-A460-B6C53D16B69E}"/>
    <cellStyle name="Normal 9 3 5 2 2 5 2" xfId="43775" xr:uid="{73C90AAA-D0DD-49E0-ABF4-946179C406F2}"/>
    <cellStyle name="Normal 9 3 5 2 2 5 3" xfId="39670" xr:uid="{1B12907D-9224-49CD-B099-4E1D9611EBA9}"/>
    <cellStyle name="Normal 9 3 5 2 2 6" xfId="42749" xr:uid="{517EC433-C184-4A60-B7E2-E51DB6580EEF}"/>
    <cellStyle name="Normal 9 3 5 2 2 7" xfId="38644" xr:uid="{AB8793B1-22A7-46CC-BEE3-0CEE0C858158}"/>
    <cellStyle name="Normal 9 3 5 2 3" xfId="34775" xr:uid="{3096D011-7A05-4E1A-A667-E6701ED0F2A9}"/>
    <cellStyle name="Normal 9 3 5 2 3 2" xfId="36829" xr:uid="{AA940A37-ACB0-4402-BFBA-D8C9D52EC3E2}"/>
    <cellStyle name="Normal 9 3 5 2 3 2 2" xfId="45041" xr:uid="{C13B9B2B-900A-479A-8A66-BEF2F8121210}"/>
    <cellStyle name="Normal 9 3 5 2 3 2 3" xfId="40936" xr:uid="{4DC47120-68F4-4767-B14A-BD717AF6C2B6}"/>
    <cellStyle name="Normal 9 3 5 2 3 3" xfId="37855" xr:uid="{A934AD4C-35FE-4AA4-B024-C682C8948229}"/>
    <cellStyle name="Normal 9 3 5 2 3 3 2" xfId="46067" xr:uid="{2F92D208-4F02-4639-A580-280A5C9772B7}"/>
    <cellStyle name="Normal 9 3 5 2 3 3 3" xfId="41962" xr:uid="{42F63DD3-E479-447D-A484-8BC3061EE92F}"/>
    <cellStyle name="Normal 9 3 5 2 3 4" xfId="35802" xr:uid="{29AA5A7E-1415-4CFB-9F37-F113BC083C49}"/>
    <cellStyle name="Normal 9 3 5 2 3 4 2" xfId="44014" xr:uid="{288D6D3C-69D9-4A36-9D64-72EE8B0A0112}"/>
    <cellStyle name="Normal 9 3 5 2 3 4 3" xfId="39909" xr:uid="{2DCEB347-07AF-47EA-A841-262832127BEA}"/>
    <cellStyle name="Normal 9 3 5 2 3 5" xfId="42988" xr:uid="{1477D3FE-8B67-4A63-BF7B-05D4EC7C2E08}"/>
    <cellStyle name="Normal 9 3 5 2 3 6" xfId="38883" xr:uid="{1AE31C9F-3AFB-4529-9E8A-79F55CF81822}"/>
    <cellStyle name="Normal 9 3 5 2 4" xfId="36348" xr:uid="{5FC21E73-01DD-4122-9468-3B9C4BA99533}"/>
    <cellStyle name="Normal 9 3 5 2 4 2" xfId="44560" xr:uid="{EAE8C9FA-E772-434F-95AD-5A6F9B32B708}"/>
    <cellStyle name="Normal 9 3 5 2 4 3" xfId="40455" xr:uid="{E7E687C1-E861-4799-8E31-C0DD26648C20}"/>
    <cellStyle name="Normal 9 3 5 2 5" xfId="37374" xr:uid="{229586AE-3938-44D2-BE27-D9DDD57F35F6}"/>
    <cellStyle name="Normal 9 3 5 2 5 2" xfId="45586" xr:uid="{3551E362-E161-482C-9462-59603F1E8FC1}"/>
    <cellStyle name="Normal 9 3 5 2 5 3" xfId="41481" xr:uid="{564C982F-4FDC-41E7-8933-95F3E884A01A}"/>
    <cellStyle name="Normal 9 3 5 2 6" xfId="35321" xr:uid="{7D8B8E6B-A3BB-40CA-B854-9530AED7D845}"/>
    <cellStyle name="Normal 9 3 5 2 6 2" xfId="43533" xr:uid="{3153680A-8D12-40DD-AE63-837F8D616B90}"/>
    <cellStyle name="Normal 9 3 5 2 6 3" xfId="39428" xr:uid="{9DEBB992-D0C6-49CB-9E49-F1400BD7A2B0}"/>
    <cellStyle name="Normal 9 3 5 2 7" xfId="42507" xr:uid="{FC3A4F21-6406-4B4A-9641-0E1F2AC9C4D5}"/>
    <cellStyle name="Normal 9 3 5 2 8" xfId="38402" xr:uid="{12162E27-4E1E-4972-AE6B-F1C81C256E3A}"/>
    <cellStyle name="Normal 9 3 5 3" xfId="34477" xr:uid="{9388E28A-7BE6-4354-B652-B527089E13EC}"/>
    <cellStyle name="Normal 9 3 5 3 2" xfId="34960" xr:uid="{2F6CA4D7-8FA7-484D-84B1-83B5F90842F5}"/>
    <cellStyle name="Normal 9 3 5 3 2 2" xfId="37014" xr:uid="{52102D14-AF08-4132-AA57-052B0D8032A0}"/>
    <cellStyle name="Normal 9 3 5 3 2 2 2" xfId="45226" xr:uid="{ED0E61A4-B06D-475C-86D1-5F556641A74C}"/>
    <cellStyle name="Normal 9 3 5 3 2 2 3" xfId="41121" xr:uid="{443DA321-2809-43A9-8972-47FBBDF694B6}"/>
    <cellStyle name="Normal 9 3 5 3 2 3" xfId="38040" xr:uid="{C43D2988-9306-44A0-89B5-6CAD9315C60D}"/>
    <cellStyle name="Normal 9 3 5 3 2 3 2" xfId="46252" xr:uid="{E1E7599F-BF33-4947-9560-D9F5CE7B98A4}"/>
    <cellStyle name="Normal 9 3 5 3 2 3 3" xfId="42147" xr:uid="{55BEEBF3-8AD3-44C6-9276-037B34826F90}"/>
    <cellStyle name="Normal 9 3 5 3 2 4" xfId="35987" xr:uid="{C397F542-80E9-4122-B273-49D8D76CCA81}"/>
    <cellStyle name="Normal 9 3 5 3 2 4 2" xfId="44199" xr:uid="{79748E41-D8A3-42EE-BD51-B15BF2B1911A}"/>
    <cellStyle name="Normal 9 3 5 3 2 4 3" xfId="40094" xr:uid="{35270B11-0F7F-4699-A4D9-4852A68AF1D0}"/>
    <cellStyle name="Normal 9 3 5 3 2 5" xfId="43173" xr:uid="{D8C75CE5-0FA2-4914-9528-2F51674B2A0D}"/>
    <cellStyle name="Normal 9 3 5 3 2 6" xfId="39068" xr:uid="{0166B065-1CB6-4372-A345-9031FFE5BC1C}"/>
    <cellStyle name="Normal 9 3 5 3 3" xfId="36533" xr:uid="{A08D6BD9-640E-45EA-9490-928C6D51AD6B}"/>
    <cellStyle name="Normal 9 3 5 3 3 2" xfId="44745" xr:uid="{5D26DA4D-0F89-4572-9F98-F1AEE768BA5B}"/>
    <cellStyle name="Normal 9 3 5 3 3 3" xfId="40640" xr:uid="{B093C2A1-A624-4B3F-A5D4-7B31E04A55BC}"/>
    <cellStyle name="Normal 9 3 5 3 4" xfId="37559" xr:uid="{543E7193-AA23-4715-8104-EBA63143AD7D}"/>
    <cellStyle name="Normal 9 3 5 3 4 2" xfId="45771" xr:uid="{DECE2D7D-C335-4F6B-B988-8BE8BD8543A5}"/>
    <cellStyle name="Normal 9 3 5 3 4 3" xfId="41666" xr:uid="{918E71D3-DC45-4C04-A201-37F2639C773A}"/>
    <cellStyle name="Normal 9 3 5 3 5" xfId="35506" xr:uid="{3A81A687-F059-4326-9B9B-7D075AD0F1B8}"/>
    <cellStyle name="Normal 9 3 5 3 5 2" xfId="43718" xr:uid="{3E60D79E-DDBE-427E-936D-34BA013ECF24}"/>
    <cellStyle name="Normal 9 3 5 3 5 3" xfId="39613" xr:uid="{754FEBA0-DE27-442B-B2AA-A0753243B192}"/>
    <cellStyle name="Normal 9 3 5 3 6" xfId="42692" xr:uid="{56E2EF09-407C-44E9-BEED-EC6AB19D0A5E}"/>
    <cellStyle name="Normal 9 3 5 3 7" xfId="38587" xr:uid="{D08FEFE6-B076-40EB-896A-83F87DFFDDDA}"/>
    <cellStyle name="Normal 9 3 5 4" xfId="34231" xr:uid="{3B3FC5B7-4A9A-412F-B88D-E75B041E066F}"/>
    <cellStyle name="Normal 9 3 5 4 2" xfId="36290" xr:uid="{4BD9AC82-A9F8-4417-AEDE-738623E3E84B}"/>
    <cellStyle name="Normal 9 3 5 4 2 2" xfId="44502" xr:uid="{E9A7458F-75B2-44C0-BB29-914DC08F4943}"/>
    <cellStyle name="Normal 9 3 5 4 2 3" xfId="40397" xr:uid="{4DA8AAFD-4128-4766-AFBF-B3021DF6EB94}"/>
    <cellStyle name="Normal 9 3 5 4 3" xfId="37316" xr:uid="{724858A9-735B-45D2-A858-203946BE118E}"/>
    <cellStyle name="Normal 9 3 5 4 3 2" xfId="45528" xr:uid="{BAB80822-4DFA-48FE-9B60-D46FFCAA50E2}"/>
    <cellStyle name="Normal 9 3 5 4 3 3" xfId="41423" xr:uid="{F9FB0A6F-2226-4464-8D5F-44C70B1AAB1B}"/>
    <cellStyle name="Normal 9 3 5 4 4" xfId="35263" xr:uid="{E58945D0-CAAA-44A5-ABAF-567E3E9ADB89}"/>
    <cellStyle name="Normal 9 3 5 4 4 2" xfId="43475" xr:uid="{56D8BD47-A3AD-4917-B652-EA52C3693061}"/>
    <cellStyle name="Normal 9 3 5 4 4 3" xfId="39370" xr:uid="{971DB5B8-355E-44AF-8782-E97C78C3F053}"/>
    <cellStyle name="Normal 9 3 5 4 5" xfId="42449" xr:uid="{2D21F457-C3C0-4BCE-8D0B-DDB0306D2671}"/>
    <cellStyle name="Normal 9 3 5 4 6" xfId="38344" xr:uid="{FAF8271E-728D-4188-B389-4D48A5806253}"/>
    <cellStyle name="Normal 9 3 5 5" xfId="34717" xr:uid="{57E1C60B-CC6D-4F50-AA90-5C56DAA2E806}"/>
    <cellStyle name="Normal 9 3 5 5 2" xfId="36771" xr:uid="{10C3512C-1E60-498B-8CBE-6A1E937C56D3}"/>
    <cellStyle name="Normal 9 3 5 5 2 2" xfId="44983" xr:uid="{11908BA1-B5D6-4CAC-8E34-3B59741B433B}"/>
    <cellStyle name="Normal 9 3 5 5 2 3" xfId="40878" xr:uid="{7EA50312-6DB0-4F10-8E8C-03CC706367D8}"/>
    <cellStyle name="Normal 9 3 5 5 3" xfId="37797" xr:uid="{5E84D0DB-173B-4CAE-8650-73B3AAE15A35}"/>
    <cellStyle name="Normal 9 3 5 5 3 2" xfId="46009" xr:uid="{2297E5BD-1FB2-423C-9110-67F817B7DEB8}"/>
    <cellStyle name="Normal 9 3 5 5 3 3" xfId="41904" xr:uid="{1EEC1B46-5DA5-464B-AF27-C5F442D5F89A}"/>
    <cellStyle name="Normal 9 3 5 5 4" xfId="35744" xr:uid="{75422D25-E79E-4E66-B67B-99C3D7C32EC6}"/>
    <cellStyle name="Normal 9 3 5 5 4 2" xfId="43956" xr:uid="{060FC11D-BC2C-488E-8BC0-6311B3E2971D}"/>
    <cellStyle name="Normal 9 3 5 5 4 3" xfId="39851" xr:uid="{E8DB77CA-1DE9-4540-936F-B7135940A730}"/>
    <cellStyle name="Normal 9 3 5 5 5" xfId="42930" xr:uid="{C6F94DEE-DAE8-4CA3-98F9-F85F00111397}"/>
    <cellStyle name="Normal 9 3 5 5 6" xfId="38825" xr:uid="{5F60AE34-C1F3-483D-8858-0C84C4E61C3B}"/>
    <cellStyle name="Normal 9 3 5 6" xfId="36233" xr:uid="{6FC52412-4345-424E-B791-65EE4E2BD0C3}"/>
    <cellStyle name="Normal 9 3 5 6 2" xfId="44445" xr:uid="{0FF63EEC-7B2E-40B4-A07B-413430E97DE0}"/>
    <cellStyle name="Normal 9 3 5 6 3" xfId="40340" xr:uid="{44E9DA50-0A75-44FF-B72F-BCF2AF53055E}"/>
    <cellStyle name="Normal 9 3 5 7" xfId="37259" xr:uid="{F72228E0-926A-48AC-AA75-87B3B3C4D620}"/>
    <cellStyle name="Normal 9 3 5 7 2" xfId="45471" xr:uid="{43706FAC-8F50-404A-9946-8B33C0A46F1D}"/>
    <cellStyle name="Normal 9 3 5 7 3" xfId="41366" xr:uid="{12FA9248-4EA3-45FF-B96E-DBCF9E86FAEA}"/>
    <cellStyle name="Normal 9 3 5 8" xfId="35206" xr:uid="{B99CF5A4-13C0-46FB-A743-1C1DB697DAFF}"/>
    <cellStyle name="Normal 9 3 5 8 2" xfId="43418" xr:uid="{B583AE7B-94D6-407A-B44E-7DE94A0B7A98}"/>
    <cellStyle name="Normal 9 3 5 8 3" xfId="39313" xr:uid="{0ADD6364-D760-4C22-A139-6A93089AFF91}"/>
    <cellStyle name="Normal 9 3 5 9" xfId="42392" xr:uid="{A5E38C01-2827-43AD-83CB-D56B1DCD518D}"/>
    <cellStyle name="Normal 9 3 6" xfId="34312" xr:uid="{34FE24EC-638E-47E0-BA57-F54B5BB2CCD5}"/>
    <cellStyle name="Normal 9 3 6 2" xfId="34557" xr:uid="{FB895DAD-1BDC-491E-B9FB-E37FED7B19D4}"/>
    <cellStyle name="Normal 9 3 6 2 2" xfId="35040" xr:uid="{49491DE9-C36E-485B-B49C-314DBD7FCC83}"/>
    <cellStyle name="Normal 9 3 6 2 2 2" xfId="37094" xr:uid="{F953A877-D770-481E-8468-04C106409349}"/>
    <cellStyle name="Normal 9 3 6 2 2 2 2" xfId="45306" xr:uid="{6C69D88E-1C6F-4D68-A5E7-BDD6C904C295}"/>
    <cellStyle name="Normal 9 3 6 2 2 2 3" xfId="41201" xr:uid="{8A0503F0-198C-463A-AA1F-53B3BD1188B8}"/>
    <cellStyle name="Normal 9 3 6 2 2 3" xfId="38120" xr:uid="{B33A7A5E-E536-4CB7-AC75-6D6FD648EEB0}"/>
    <cellStyle name="Normal 9 3 6 2 2 3 2" xfId="46332" xr:uid="{4BC76F28-3173-4BDC-A917-4F3D84AEFA00}"/>
    <cellStyle name="Normal 9 3 6 2 2 3 3" xfId="42227" xr:uid="{6226F096-33CF-40F4-9A87-A3F4476E3035}"/>
    <cellStyle name="Normal 9 3 6 2 2 4" xfId="36067" xr:uid="{0C3D7D8F-F5F4-46F1-8961-E07650801662}"/>
    <cellStyle name="Normal 9 3 6 2 2 4 2" xfId="44279" xr:uid="{B5CDFDBA-59EA-42F3-A88A-CFB49EF468F9}"/>
    <cellStyle name="Normal 9 3 6 2 2 4 3" xfId="40174" xr:uid="{53A96043-322B-429C-B7AA-DAB3ED7AB723}"/>
    <cellStyle name="Normal 9 3 6 2 2 5" xfId="43253" xr:uid="{B4DEBC23-E37E-474B-BC7D-32D732DBC08B}"/>
    <cellStyle name="Normal 9 3 6 2 2 6" xfId="39148" xr:uid="{6198BEE1-4F19-46D2-87E9-CA1BC1F2743F}"/>
    <cellStyle name="Normal 9 3 6 2 3" xfId="36613" xr:uid="{5416033E-B77D-4452-895C-7FC1A2F42CFD}"/>
    <cellStyle name="Normal 9 3 6 2 3 2" xfId="44825" xr:uid="{6E032AF9-E94D-4A6C-ADAD-AB15850D600B}"/>
    <cellStyle name="Normal 9 3 6 2 3 3" xfId="40720" xr:uid="{2092C639-D934-475A-8938-B50FE6D3F098}"/>
    <cellStyle name="Normal 9 3 6 2 4" xfId="37639" xr:uid="{3612B44B-3ADC-47B5-8CF5-D2FFE66997FA}"/>
    <cellStyle name="Normal 9 3 6 2 4 2" xfId="45851" xr:uid="{A2C2F3F6-1D9E-4AFE-8E1E-FA801918C4EA}"/>
    <cellStyle name="Normal 9 3 6 2 4 3" xfId="41746" xr:uid="{86FF600F-8E3C-4995-BAD4-EF3AD29BE1A9}"/>
    <cellStyle name="Normal 9 3 6 2 5" xfId="35586" xr:uid="{809EF812-EC59-42E9-8EB7-747C71BD2D2A}"/>
    <cellStyle name="Normal 9 3 6 2 5 2" xfId="43798" xr:uid="{3360B400-7C0A-4997-A4FC-703E86D77F01}"/>
    <cellStyle name="Normal 9 3 6 2 5 3" xfId="39693" xr:uid="{184B03BD-A7DE-443A-B01D-56DB786F1451}"/>
    <cellStyle name="Normal 9 3 6 2 6" xfId="42772" xr:uid="{8F78268E-7408-43D4-8924-23F4EBA02384}"/>
    <cellStyle name="Normal 9 3 6 2 7" xfId="38667" xr:uid="{7123E523-B5F6-45B9-85CA-68F0FD8CA7A7}"/>
    <cellStyle name="Normal 9 3 6 3" xfId="34798" xr:uid="{4F4871E7-15DB-4406-9047-0635ED2D2C29}"/>
    <cellStyle name="Normal 9 3 6 3 2" xfId="36852" xr:uid="{3B9379FD-88C3-4300-8D98-91784D8A2CA1}"/>
    <cellStyle name="Normal 9 3 6 3 2 2" xfId="45064" xr:uid="{D6DCD131-ADBC-4F9E-9821-A36DA68BB699}"/>
    <cellStyle name="Normal 9 3 6 3 2 3" xfId="40959" xr:uid="{86B03A87-1498-4F77-B8A6-EF7A7CB0451A}"/>
    <cellStyle name="Normal 9 3 6 3 3" xfId="37878" xr:uid="{1B85520D-3D9A-4966-9BFF-8CCE99FFC415}"/>
    <cellStyle name="Normal 9 3 6 3 3 2" xfId="46090" xr:uid="{C16A68F8-638F-4185-8F4F-A8E1A6A95727}"/>
    <cellStyle name="Normal 9 3 6 3 3 3" xfId="41985" xr:uid="{BCFC740B-1940-44BB-A0E7-09652A1958E9}"/>
    <cellStyle name="Normal 9 3 6 3 4" xfId="35825" xr:uid="{9D267FA6-CFAE-492E-B2EA-7B86E780997C}"/>
    <cellStyle name="Normal 9 3 6 3 4 2" xfId="44037" xr:uid="{6C075E20-4690-4117-AB5D-D60B9CAAD8E3}"/>
    <cellStyle name="Normal 9 3 6 3 4 3" xfId="39932" xr:uid="{AA999D68-7EC5-4C63-9E00-B820E68C62EC}"/>
    <cellStyle name="Normal 9 3 6 3 5" xfId="43011" xr:uid="{FB03FE92-6882-49E4-B26B-C04260F5EA6A}"/>
    <cellStyle name="Normal 9 3 6 3 6" xfId="38906" xr:uid="{1AB68509-006C-4CA5-87F6-53EF95281766}"/>
    <cellStyle name="Normal 9 3 6 4" xfId="36371" xr:uid="{58F9B91F-9770-4199-9FB6-6D636A3A518B}"/>
    <cellStyle name="Normal 9 3 6 4 2" xfId="44583" xr:uid="{DB78CD17-9BF5-49E8-853F-5FD393EF1FC4}"/>
    <cellStyle name="Normal 9 3 6 4 3" xfId="40478" xr:uid="{2C0BFB2C-AE7A-4B63-858D-9A3AA4B2836C}"/>
    <cellStyle name="Normal 9 3 6 5" xfId="37397" xr:uid="{83BA4C2C-972D-4A72-B8C7-6EFE4663A4E0}"/>
    <cellStyle name="Normal 9 3 6 5 2" xfId="45609" xr:uid="{3979E23A-CBA2-48A3-879F-D14D343800EF}"/>
    <cellStyle name="Normal 9 3 6 5 3" xfId="41504" xr:uid="{F99E0B7E-1206-470A-8850-C5C30DC20E8D}"/>
    <cellStyle name="Normal 9 3 6 6" xfId="35344" xr:uid="{3B2D838E-5939-422A-833C-B2BB14891025}"/>
    <cellStyle name="Normal 9 3 6 6 2" xfId="43556" xr:uid="{2999C565-D3EB-4E3A-97C2-BB39D40688A3}"/>
    <cellStyle name="Normal 9 3 6 6 3" xfId="39451" xr:uid="{7BFDFA1D-5AFB-4F0D-AE2E-5C2A66217A13}"/>
    <cellStyle name="Normal 9 3 6 7" xfId="42530" xr:uid="{011C9BB4-DB3C-4E4E-982A-83006B323F8B}"/>
    <cellStyle name="Normal 9 3 6 8" xfId="38425" xr:uid="{4C1D6DFB-11AB-4FE2-B56C-B99F570E9039}"/>
    <cellStyle name="Normal 9 3 7" xfId="34355" xr:uid="{17E24F25-3988-4B32-B4A8-B7BC950E2D01}"/>
    <cellStyle name="Normal 9 3 7 2" xfId="34598" xr:uid="{4EF5D758-32FE-451E-9BCB-F999849D1102}"/>
    <cellStyle name="Normal 9 3 7 2 2" xfId="35081" xr:uid="{3878C992-7EE5-42AE-AFB3-763A71BB16DE}"/>
    <cellStyle name="Normal 9 3 7 2 2 2" xfId="37135" xr:uid="{85BD086C-A67A-4B6D-8AD5-0331F639E314}"/>
    <cellStyle name="Normal 9 3 7 2 2 2 2" xfId="45347" xr:uid="{A16689F1-A709-4DDF-B026-D8EA05036A89}"/>
    <cellStyle name="Normal 9 3 7 2 2 2 3" xfId="41242" xr:uid="{AB6CC650-30D6-4FB1-89CC-F9CDD7C177B7}"/>
    <cellStyle name="Normal 9 3 7 2 2 3" xfId="38161" xr:uid="{305E616C-F6E7-4FB5-B501-0FD65905C6D9}"/>
    <cellStyle name="Normal 9 3 7 2 2 3 2" xfId="46373" xr:uid="{5893F844-F54E-4F33-A116-DFABCEA11729}"/>
    <cellStyle name="Normal 9 3 7 2 2 3 3" xfId="42268" xr:uid="{9EF1D176-6013-44BC-87F0-6D9BDD693A1A}"/>
    <cellStyle name="Normal 9 3 7 2 2 4" xfId="36108" xr:uid="{BD85D87B-099E-44FB-A253-C368FA17C8DE}"/>
    <cellStyle name="Normal 9 3 7 2 2 4 2" xfId="44320" xr:uid="{D3E86A55-3B08-46F5-B27B-0382438B585E}"/>
    <cellStyle name="Normal 9 3 7 2 2 4 3" xfId="40215" xr:uid="{56C0F183-2178-45C9-BDC0-7993A0E2D57B}"/>
    <cellStyle name="Normal 9 3 7 2 2 5" xfId="43294" xr:uid="{F2DD6057-4E39-4700-9850-A518E914BEAB}"/>
    <cellStyle name="Normal 9 3 7 2 2 6" xfId="39189" xr:uid="{860FE44E-F1FB-4EDB-9EBC-4042A8A5C7FD}"/>
    <cellStyle name="Normal 9 3 7 2 3" xfId="36654" xr:uid="{0D2756DB-B5C8-481D-B852-FAD303054C59}"/>
    <cellStyle name="Normal 9 3 7 2 3 2" xfId="44866" xr:uid="{F1030F0F-95C2-422C-A051-B4E030BB11ED}"/>
    <cellStyle name="Normal 9 3 7 2 3 3" xfId="40761" xr:uid="{1BEF549C-EACF-4E45-B1E9-19C05BA49E14}"/>
    <cellStyle name="Normal 9 3 7 2 4" xfId="37680" xr:uid="{D5801565-7092-4A67-AAAB-F39538865F3E}"/>
    <cellStyle name="Normal 9 3 7 2 4 2" xfId="45892" xr:uid="{4CC1F937-ED61-4EC9-A3D1-D026EC4CFB5E}"/>
    <cellStyle name="Normal 9 3 7 2 4 3" xfId="41787" xr:uid="{387DAD27-96E1-4398-BFDF-42C6FAF846B4}"/>
    <cellStyle name="Normal 9 3 7 2 5" xfId="35627" xr:uid="{EF9D4411-C070-405B-AEEE-471F77364BB3}"/>
    <cellStyle name="Normal 9 3 7 2 5 2" xfId="43839" xr:uid="{BD26DA69-3FA3-48D0-BB96-FDF573FECC2E}"/>
    <cellStyle name="Normal 9 3 7 2 5 3" xfId="39734" xr:uid="{FA978E77-CF04-4FF2-9CA4-4D2162D74B05}"/>
    <cellStyle name="Normal 9 3 7 2 6" xfId="42813" xr:uid="{EAD39D07-9CFE-4C62-9CCB-ED22E4A17891}"/>
    <cellStyle name="Normal 9 3 7 2 7" xfId="38708" xr:uid="{C5921548-24C0-4CDD-AE7F-CE2F1FDB208D}"/>
    <cellStyle name="Normal 9 3 7 3" xfId="34839" xr:uid="{A9946F88-3D97-46BF-863D-F870A700C9A9}"/>
    <cellStyle name="Normal 9 3 7 3 2" xfId="36893" xr:uid="{CDD3C71B-C844-4377-9B1C-45ABBEA40380}"/>
    <cellStyle name="Normal 9 3 7 3 2 2" xfId="45105" xr:uid="{CAC7E910-137C-4126-95FF-CCC48A3EEC2E}"/>
    <cellStyle name="Normal 9 3 7 3 2 3" xfId="41000" xr:uid="{E486E7E4-4938-4908-BBDF-7313AB2F69C2}"/>
    <cellStyle name="Normal 9 3 7 3 3" xfId="37919" xr:uid="{FCD7B2FA-5052-4792-8273-215D698E615E}"/>
    <cellStyle name="Normal 9 3 7 3 3 2" xfId="46131" xr:uid="{DA7EB375-3F1D-4214-B3E9-811BFA85891F}"/>
    <cellStyle name="Normal 9 3 7 3 3 3" xfId="42026" xr:uid="{13D716A7-E3EE-440C-B886-647F3587A1CD}"/>
    <cellStyle name="Normal 9 3 7 3 4" xfId="35866" xr:uid="{D4607BC2-B865-44B9-BA72-BE7D7C89AC78}"/>
    <cellStyle name="Normal 9 3 7 3 4 2" xfId="44078" xr:uid="{BC257C53-8BAB-494C-962B-6816105B34EC}"/>
    <cellStyle name="Normal 9 3 7 3 4 3" xfId="39973" xr:uid="{7F7360F5-1CE0-45B9-9296-3FC55F6314DF}"/>
    <cellStyle name="Normal 9 3 7 3 5" xfId="43052" xr:uid="{552CED91-14B0-440E-9FD5-CC0BB0378F7A}"/>
    <cellStyle name="Normal 9 3 7 3 6" xfId="38947" xr:uid="{01069B13-2AB8-475B-B997-900D85041D38}"/>
    <cellStyle name="Normal 9 3 7 4" xfId="36412" xr:uid="{E224A43D-4A1D-4C89-8DF8-C16506AF48EB}"/>
    <cellStyle name="Normal 9 3 7 4 2" xfId="44624" xr:uid="{95DE38ED-D033-47EB-A90A-4CAFDE971589}"/>
    <cellStyle name="Normal 9 3 7 4 3" xfId="40519" xr:uid="{C6832753-ECA2-4BDD-A787-5A4B0E964CBB}"/>
    <cellStyle name="Normal 9 3 7 5" xfId="37438" xr:uid="{5B858CD1-58CA-4960-9F3F-9D15ECFD0268}"/>
    <cellStyle name="Normal 9 3 7 5 2" xfId="45650" xr:uid="{0DB303D3-FAC8-4D31-8CEC-87F992BF83F7}"/>
    <cellStyle name="Normal 9 3 7 5 3" xfId="41545" xr:uid="{00B02786-9C14-4F36-8E1D-AA6747D57622}"/>
    <cellStyle name="Normal 9 3 7 6" xfId="35385" xr:uid="{EEB991ED-B2C1-4A93-A9E9-9BE9090E4123}"/>
    <cellStyle name="Normal 9 3 7 6 2" xfId="43597" xr:uid="{6283FCAB-E132-4013-898F-31F37589C85B}"/>
    <cellStyle name="Normal 9 3 7 6 3" xfId="39492" xr:uid="{C5141CDF-2994-4FDA-9548-B4EE93ACB4A8}"/>
    <cellStyle name="Normal 9 3 7 7" xfId="42571" xr:uid="{6C4784A7-7F37-47E1-B05C-6679182166D0}"/>
    <cellStyle name="Normal 9 3 7 8" xfId="38466" xr:uid="{4B29D2A2-BDE9-4F42-8CFA-3B431322A940}"/>
    <cellStyle name="Normal 9 3 8" xfId="34396" xr:uid="{72494EF3-CBA0-4B4C-87EE-06F0EFBAAA5C}"/>
    <cellStyle name="Normal 9 3 8 2" xfId="34639" xr:uid="{0FD27C6F-CD20-47ED-A57E-21C4A701DBB4}"/>
    <cellStyle name="Normal 9 3 8 2 2" xfId="35122" xr:uid="{4677DC3D-2E94-4530-B4FB-0E901CA26F1C}"/>
    <cellStyle name="Normal 9 3 8 2 2 2" xfId="37176" xr:uid="{3ADF656A-0B2B-407A-8430-611422B73E40}"/>
    <cellStyle name="Normal 9 3 8 2 2 2 2" xfId="45388" xr:uid="{375711CA-4E3C-4255-AEDA-8D708D604045}"/>
    <cellStyle name="Normal 9 3 8 2 2 2 3" xfId="41283" xr:uid="{62B2A961-59A0-4EFF-A1C6-C3731365315F}"/>
    <cellStyle name="Normal 9 3 8 2 2 3" xfId="38202" xr:uid="{0404EBB9-118A-4D2F-B1EE-EFA5047F73A4}"/>
    <cellStyle name="Normal 9 3 8 2 2 3 2" xfId="46414" xr:uid="{FE8E17AA-A33A-4966-8440-EF12B468FED7}"/>
    <cellStyle name="Normal 9 3 8 2 2 3 3" xfId="42309" xr:uid="{14FDDCF4-BABD-4EF7-8D91-7B3EF53A4359}"/>
    <cellStyle name="Normal 9 3 8 2 2 4" xfId="36149" xr:uid="{8175A938-03A6-4375-AFEE-9352C99AFDB2}"/>
    <cellStyle name="Normal 9 3 8 2 2 4 2" xfId="44361" xr:uid="{87391922-4820-456A-99D8-285DF5098994}"/>
    <cellStyle name="Normal 9 3 8 2 2 4 3" xfId="40256" xr:uid="{9CBEC4C1-7E5D-4744-821E-509C28BE70FA}"/>
    <cellStyle name="Normal 9 3 8 2 2 5" xfId="43335" xr:uid="{5187295D-3450-4FD8-A133-81694DBFD8BA}"/>
    <cellStyle name="Normal 9 3 8 2 2 6" xfId="39230" xr:uid="{259A3F1D-A5FB-411C-A67A-325AC79156DA}"/>
    <cellStyle name="Normal 9 3 8 2 3" xfId="36695" xr:uid="{45CA9E01-5709-41C0-80EF-944CA7DBF6ED}"/>
    <cellStyle name="Normal 9 3 8 2 3 2" xfId="44907" xr:uid="{6343F795-4DA1-48B8-8705-6D0AD0A3A1EE}"/>
    <cellStyle name="Normal 9 3 8 2 3 3" xfId="40802" xr:uid="{A0FB7BF6-5A6C-4921-860D-CDE541643D82}"/>
    <cellStyle name="Normal 9 3 8 2 4" xfId="37721" xr:uid="{BB0B82DC-EAB7-486C-827E-446A40BA9D85}"/>
    <cellStyle name="Normal 9 3 8 2 4 2" xfId="45933" xr:uid="{F63D14D8-7212-47B1-AD14-262B212FB1D2}"/>
    <cellStyle name="Normal 9 3 8 2 4 3" xfId="41828" xr:uid="{E2983B66-3967-4422-8322-B80115F217E2}"/>
    <cellStyle name="Normal 9 3 8 2 5" xfId="35668" xr:uid="{B724936B-678D-4CA9-918B-67E7BDAE023B}"/>
    <cellStyle name="Normal 9 3 8 2 5 2" xfId="43880" xr:uid="{F963A482-1B38-4FBF-B930-ED5DCF211E75}"/>
    <cellStyle name="Normal 9 3 8 2 5 3" xfId="39775" xr:uid="{FC1A2CC7-94D9-4190-8BF1-6F574B54A053}"/>
    <cellStyle name="Normal 9 3 8 2 6" xfId="42854" xr:uid="{768D8AC1-E367-47FA-8A8E-980372CB4183}"/>
    <cellStyle name="Normal 9 3 8 2 7" xfId="38749" xr:uid="{CC7DBC7A-E300-4C61-80B0-57528305E1A9}"/>
    <cellStyle name="Normal 9 3 8 3" xfId="34880" xr:uid="{0F27EC9A-231C-4AB0-94D8-E7A2E5B26B03}"/>
    <cellStyle name="Normal 9 3 8 3 2" xfId="36934" xr:uid="{3C5165DC-F780-4DA4-96D9-9672E41B610A}"/>
    <cellStyle name="Normal 9 3 8 3 2 2" xfId="45146" xr:uid="{3B3A5848-EBFC-457B-B503-014853B686F5}"/>
    <cellStyle name="Normal 9 3 8 3 2 3" xfId="41041" xr:uid="{300B36B3-84D6-41E5-8F01-6B4937647E1A}"/>
    <cellStyle name="Normal 9 3 8 3 3" xfId="37960" xr:uid="{B7103873-9B1C-48CC-9695-2B00CE9FF848}"/>
    <cellStyle name="Normal 9 3 8 3 3 2" xfId="46172" xr:uid="{3AB4E5BD-A725-4E52-8790-9EA28B2A08EA}"/>
    <cellStyle name="Normal 9 3 8 3 3 3" xfId="42067" xr:uid="{82D38D99-9A3C-42EC-B0A4-54CC3FEEEE20}"/>
    <cellStyle name="Normal 9 3 8 3 4" xfId="35907" xr:uid="{B7666D12-E960-4E2C-9E8F-8AED47D71AD8}"/>
    <cellStyle name="Normal 9 3 8 3 4 2" xfId="44119" xr:uid="{F86BE67A-C56D-41C0-AE0A-94E3764654C0}"/>
    <cellStyle name="Normal 9 3 8 3 4 3" xfId="40014" xr:uid="{D2460852-11A5-4D33-9B19-C02C86C954F1}"/>
    <cellStyle name="Normal 9 3 8 3 5" xfId="43093" xr:uid="{E55DFC92-3C4D-469E-9BF4-23F6440F30E6}"/>
    <cellStyle name="Normal 9 3 8 3 6" xfId="38988" xr:uid="{A48016BC-72FC-4FA7-BF9C-B8609A9BAA39}"/>
    <cellStyle name="Normal 9 3 8 4" xfId="36453" xr:uid="{4ADE46B0-622A-4914-A734-F0E8ABF44EE2}"/>
    <cellStyle name="Normal 9 3 8 4 2" xfId="44665" xr:uid="{FDAE255A-8478-4CAA-B085-5F80E4824B34}"/>
    <cellStyle name="Normal 9 3 8 4 3" xfId="40560" xr:uid="{95452F10-496B-47A4-B377-1DA490A69D7B}"/>
    <cellStyle name="Normal 9 3 8 5" xfId="37479" xr:uid="{F6767FB4-C96A-489A-9665-85D6B5CE9581}"/>
    <cellStyle name="Normal 9 3 8 5 2" xfId="45691" xr:uid="{0C5445C7-B73E-43B1-9CA1-D86EAE3398C2}"/>
    <cellStyle name="Normal 9 3 8 5 3" xfId="41586" xr:uid="{53B8EDED-A873-4772-BC52-C4C8396D3627}"/>
    <cellStyle name="Normal 9 3 8 6" xfId="35426" xr:uid="{FC20F8EA-34AF-44BA-B052-A32D32D5F2D5}"/>
    <cellStyle name="Normal 9 3 8 6 2" xfId="43638" xr:uid="{AF4139F8-B9FC-4F78-BFB6-3585A3DB237C}"/>
    <cellStyle name="Normal 9 3 8 6 3" xfId="39533" xr:uid="{2717E16B-DBE5-4287-975C-12D1C8E78B7A}"/>
    <cellStyle name="Normal 9 3 8 7" xfId="42612" xr:uid="{88999F41-E28B-4682-B0BE-5249B3212CAC}"/>
    <cellStyle name="Normal 9 3 8 8" xfId="38507" xr:uid="{6F202C27-FADB-4B34-8783-99B5FF2684F1}"/>
    <cellStyle name="Normal 9 3 9" xfId="34254" xr:uid="{074D69E5-EF83-4ED4-AFB3-24A6FB429919}"/>
    <cellStyle name="Normal 9 3 9 2" xfId="34500" xr:uid="{98AE0754-A8BF-40B6-A5CE-BD6507101E94}"/>
    <cellStyle name="Normal 9 3 9 2 2" xfId="34983" xr:uid="{31AF3697-23C8-439C-893B-2086C3715FAF}"/>
    <cellStyle name="Normal 9 3 9 2 2 2" xfId="37037" xr:uid="{4D7A2C17-97A2-4099-BDBE-39ACC8F5F12E}"/>
    <cellStyle name="Normal 9 3 9 2 2 2 2" xfId="45249" xr:uid="{0F29378C-009F-4A92-A21B-59E7F94A4276}"/>
    <cellStyle name="Normal 9 3 9 2 2 2 3" xfId="41144" xr:uid="{B82047F4-FAE1-4625-8154-D1830E211D32}"/>
    <cellStyle name="Normal 9 3 9 2 2 3" xfId="38063" xr:uid="{3FA5B14C-DC33-4E32-9489-B0E4544EEC24}"/>
    <cellStyle name="Normal 9 3 9 2 2 3 2" xfId="46275" xr:uid="{55E12640-2DCB-4DFE-BD5A-87AAE518A451}"/>
    <cellStyle name="Normal 9 3 9 2 2 3 3" xfId="42170" xr:uid="{9539E648-F25D-424F-800E-E9D6BFAF57B4}"/>
    <cellStyle name="Normal 9 3 9 2 2 4" xfId="36010" xr:uid="{51520AE5-55A0-4790-924A-7AF2E64B02B3}"/>
    <cellStyle name="Normal 9 3 9 2 2 4 2" xfId="44222" xr:uid="{FD76F9A2-88B2-4751-B4D4-2FBE6D1AFE5E}"/>
    <cellStyle name="Normal 9 3 9 2 2 4 3" xfId="40117" xr:uid="{AD963A6B-5C67-42F1-9956-0F70905B1DF2}"/>
    <cellStyle name="Normal 9 3 9 2 2 5" xfId="43196" xr:uid="{6ED0A16D-7EAE-4B2B-8CB7-23F3484452CE}"/>
    <cellStyle name="Normal 9 3 9 2 2 6" xfId="39091" xr:uid="{64C0801D-C709-403A-9EAF-98FC54DE9B31}"/>
    <cellStyle name="Normal 9 3 9 2 3" xfId="36556" xr:uid="{6BB05339-C9C6-45DC-8DEC-5C5F9F57CA66}"/>
    <cellStyle name="Normal 9 3 9 2 3 2" xfId="44768" xr:uid="{6F97A117-4F8D-4C3B-A2FD-573644013EC7}"/>
    <cellStyle name="Normal 9 3 9 2 3 3" xfId="40663" xr:uid="{8D47D47C-B851-47BD-983D-327EA2CAA9AE}"/>
    <cellStyle name="Normal 9 3 9 2 4" xfId="37582" xr:uid="{005972EB-816E-4806-A6CA-DFB4156E0392}"/>
    <cellStyle name="Normal 9 3 9 2 4 2" xfId="45794" xr:uid="{A7054959-4A5F-4BB9-B43C-11BD3E3E0F84}"/>
    <cellStyle name="Normal 9 3 9 2 4 3" xfId="41689" xr:uid="{CC55B27B-D13D-459F-BC6F-F62C49F5C10F}"/>
    <cellStyle name="Normal 9 3 9 2 5" xfId="35529" xr:uid="{E1CE3A59-1CF4-4EC5-B570-55D2EF33A52C}"/>
    <cellStyle name="Normal 9 3 9 2 5 2" xfId="43741" xr:uid="{03B8D7EC-94F5-4AF9-B6AE-101CD7183425}"/>
    <cellStyle name="Normal 9 3 9 2 5 3" xfId="39636" xr:uid="{0AA5AFD6-80C9-4093-A4E5-E94C84A4CB07}"/>
    <cellStyle name="Normal 9 3 9 2 6" xfId="42715" xr:uid="{DBDC7E75-A705-4859-AB46-BBAD015E0AEF}"/>
    <cellStyle name="Normal 9 3 9 2 7" xfId="38610" xr:uid="{02C007EC-2C22-4986-A9AD-6C4E135F283E}"/>
    <cellStyle name="Normal 9 3 9 3" xfId="34740" xr:uid="{979EA8BE-614A-4429-9CDC-4B489CAC56B5}"/>
    <cellStyle name="Normal 9 3 9 3 2" xfId="36794" xr:uid="{303633E3-7F4F-48F3-BE06-E66F0FC83A14}"/>
    <cellStyle name="Normal 9 3 9 3 2 2" xfId="45006" xr:uid="{AF6DF8F0-032A-4AD6-BC82-7131029D9B35}"/>
    <cellStyle name="Normal 9 3 9 3 2 3" xfId="40901" xr:uid="{7DCAE209-AB3F-47E4-BEB7-F43AA5A71CDF}"/>
    <cellStyle name="Normal 9 3 9 3 3" xfId="37820" xr:uid="{3BD6DD97-776F-46AA-9B6B-9DD79CF45F1A}"/>
    <cellStyle name="Normal 9 3 9 3 3 2" xfId="46032" xr:uid="{614F9874-15BD-4F4B-ABEE-2AEE580B916F}"/>
    <cellStyle name="Normal 9 3 9 3 3 3" xfId="41927" xr:uid="{CD0D0AAA-FD5E-4929-A203-49B9F3EC42D4}"/>
    <cellStyle name="Normal 9 3 9 3 4" xfId="35767" xr:uid="{AA89D881-A8BA-40EB-9C74-71C648F41A25}"/>
    <cellStyle name="Normal 9 3 9 3 4 2" xfId="43979" xr:uid="{9F4230F9-C551-480F-9237-A4857D75F514}"/>
    <cellStyle name="Normal 9 3 9 3 4 3" xfId="39874" xr:uid="{E3A16ACE-2A49-4DAC-9F4B-72C416FBBCFB}"/>
    <cellStyle name="Normal 9 3 9 3 5" xfId="42953" xr:uid="{B81CE9CC-C51F-4ED3-86A0-8803CA482611}"/>
    <cellStyle name="Normal 9 3 9 3 6" xfId="38848" xr:uid="{3FC3B5DD-BA19-4266-9E5E-E86F7734B15D}"/>
    <cellStyle name="Normal 9 3 9 4" xfId="36313" xr:uid="{89E18356-FBF7-4926-B456-F2D55995DF14}"/>
    <cellStyle name="Normal 9 3 9 4 2" xfId="44525" xr:uid="{9654C95A-8178-4227-A3FA-F597E0FDF025}"/>
    <cellStyle name="Normal 9 3 9 4 3" xfId="40420" xr:uid="{04FA33E4-B538-44F9-8B51-E2FF0D4A877D}"/>
    <cellStyle name="Normal 9 3 9 5" xfId="37339" xr:uid="{BD6F6147-1DAD-40A6-BB13-C55FA1F8AD58}"/>
    <cellStyle name="Normal 9 3 9 5 2" xfId="45551" xr:uid="{96D57F74-D482-4B2B-A34C-5E400963A9CD}"/>
    <cellStyle name="Normal 9 3 9 5 3" xfId="41446" xr:uid="{5D1560B0-7F03-4255-B0DA-64256C2B0C1A}"/>
    <cellStyle name="Normal 9 3 9 6" xfId="35286" xr:uid="{4428B5A2-5C04-4248-AF57-C4732AEE05FB}"/>
    <cellStyle name="Normal 9 3 9 6 2" xfId="43498" xr:uid="{2098BE52-04A4-4F16-9B64-62E08D6F7B20}"/>
    <cellStyle name="Normal 9 3 9 6 3" xfId="39393" xr:uid="{3FD2A180-ED25-4745-8530-1F1487D5CCCC}"/>
    <cellStyle name="Normal 9 3 9 7" xfId="42472" xr:uid="{9DCD3F8E-A500-433D-981D-64D47C25EE1A}"/>
    <cellStyle name="Normal 9 3 9 8" xfId="38367" xr:uid="{FB1D9F7C-5205-4FCB-A351-9C1CE91B5E20}"/>
    <cellStyle name="Normal 9 4" xfId="34136" xr:uid="{8F8FE7BA-A8F8-4C96-A1D6-578AAB1097C6}"/>
    <cellStyle name="Normal 9 4 2" xfId="34137" xr:uid="{2A5176A4-359A-4466-9C18-16AEEBD9874A}"/>
    <cellStyle name="Normal 9 4 2 2" xfId="46475" xr:uid="{E2D3A20F-54F7-4980-ABAC-5839A823895E}"/>
    <cellStyle name="Normal 9 4 3" xfId="46474" xr:uid="{6E6235C2-C32C-4CA7-A41A-E30CE5CA6BA5}"/>
    <cellStyle name="Normal 9 5" xfId="34138" xr:uid="{81C5A305-4EC9-4CDB-BD0E-A79C1012102F}"/>
    <cellStyle name="Normal 9 5 10" xfId="34200" xr:uid="{E9001C93-F3B4-4725-9CC3-FD4CEB50365D}"/>
    <cellStyle name="Normal 9 5 10 2" xfId="36259" xr:uid="{551D4854-0F0A-4DEC-B93C-6F4E37918DC4}"/>
    <cellStyle name="Normal 9 5 10 2 2" xfId="44471" xr:uid="{28EB1022-55C9-4A28-9091-DC24B4D5A325}"/>
    <cellStyle name="Normal 9 5 10 2 3" xfId="40366" xr:uid="{1F404287-7790-4C0B-A5A4-D67382459D05}"/>
    <cellStyle name="Normal 9 5 10 3" xfId="37285" xr:uid="{0E4046B8-2316-4AD0-A1B5-981E0F30B254}"/>
    <cellStyle name="Normal 9 5 10 3 2" xfId="45497" xr:uid="{2D06DF6C-17F7-497E-A663-FFDA6856CEE9}"/>
    <cellStyle name="Normal 9 5 10 3 3" xfId="41392" xr:uid="{1534DB3C-C3EE-494E-8E22-A5C877D9E996}"/>
    <cellStyle name="Normal 9 5 10 4" xfId="35232" xr:uid="{9B8F8B99-D929-4260-8288-5EB2B9E0DF40}"/>
    <cellStyle name="Normal 9 5 10 4 2" xfId="43444" xr:uid="{B0CF42E8-4512-4995-AE3D-23F4B8B62440}"/>
    <cellStyle name="Normal 9 5 10 4 3" xfId="39339" xr:uid="{75602AAC-6557-4FF2-827E-6313B4D5B7A9}"/>
    <cellStyle name="Normal 9 5 10 5" xfId="42418" xr:uid="{46CA0EF6-E12E-4C14-B324-20B895BB43B4}"/>
    <cellStyle name="Normal 9 5 10 6" xfId="38313" xr:uid="{5C22974B-1702-48CB-9108-B07F401FAFA3}"/>
    <cellStyle name="Normal 9 5 11" xfId="34686" xr:uid="{61E34F7F-F52B-48C4-A3EC-CAEDB7668537}"/>
    <cellStyle name="Normal 9 5 11 2" xfId="36740" xr:uid="{134E78E3-7BBB-4E08-8D51-5090546FCA27}"/>
    <cellStyle name="Normal 9 5 11 2 2" xfId="44952" xr:uid="{1569AA55-11B8-4E32-9AC8-9D6B10251290}"/>
    <cellStyle name="Normal 9 5 11 2 3" xfId="40847" xr:uid="{542F1E37-8020-462F-8742-64F852B7E670}"/>
    <cellStyle name="Normal 9 5 11 3" xfId="37766" xr:uid="{FB963BF9-0119-4A5E-8AF3-726F22467437}"/>
    <cellStyle name="Normal 9 5 11 3 2" xfId="45978" xr:uid="{A5955A8F-0D29-40F9-87C3-13B1C6F10E1C}"/>
    <cellStyle name="Normal 9 5 11 3 3" xfId="41873" xr:uid="{2205E18B-CF2C-435D-BDFE-64ABF6534AF9}"/>
    <cellStyle name="Normal 9 5 11 4" xfId="35713" xr:uid="{1ABE6DC0-ACD8-4537-AA27-B938DCF11A3F}"/>
    <cellStyle name="Normal 9 5 11 4 2" xfId="43925" xr:uid="{3F23E0CE-9F95-460B-BDDD-D2F9605EDE67}"/>
    <cellStyle name="Normal 9 5 11 4 3" xfId="39820" xr:uid="{FE7A1D2E-DDEB-40FC-9E28-F5850189449F}"/>
    <cellStyle name="Normal 9 5 11 5" xfId="42899" xr:uid="{ED078404-E674-4991-AF6C-4ADD21352B3E}"/>
    <cellStyle name="Normal 9 5 11 6" xfId="38794" xr:uid="{680D8FC1-EFA5-429A-A64F-1657670E8695}"/>
    <cellStyle name="Normal 9 5 12" xfId="36202" xr:uid="{84C30778-D584-4D2C-89BB-901CC0010748}"/>
    <cellStyle name="Normal 9 5 12 2" xfId="44414" xr:uid="{FB074FF5-1DDB-41CB-8ECC-10C030DC7249}"/>
    <cellStyle name="Normal 9 5 12 3" xfId="40309" xr:uid="{4B001CD4-560E-484B-AE68-C81BF491FA86}"/>
    <cellStyle name="Normal 9 5 13" xfId="37228" xr:uid="{DFED20C0-DF0F-40D4-AE92-B2F7F5520892}"/>
    <cellStyle name="Normal 9 5 13 2" xfId="45440" xr:uid="{42ED91D9-2150-470E-BD61-0CC76046EF18}"/>
    <cellStyle name="Normal 9 5 13 3" xfId="41335" xr:uid="{7F87308E-ADD0-4736-B5EB-1D33FCD51BF3}"/>
    <cellStyle name="Normal 9 5 14" xfId="35175" xr:uid="{B51AB9BC-BAA0-48F2-B072-F1257DECE5DB}"/>
    <cellStyle name="Normal 9 5 14 2" xfId="43387" xr:uid="{C5DBDFA8-6495-414C-A751-B3E11769E69B}"/>
    <cellStyle name="Normal 9 5 14 3" xfId="39282" xr:uid="{5E90C966-7B74-4A1A-915C-5481F3E597D5}"/>
    <cellStyle name="Normal 9 5 15" xfId="42361" xr:uid="{2AD673BC-3AEE-4CE5-8D77-F497E94B5F57}"/>
    <cellStyle name="Normal 9 5 16" xfId="38256" xr:uid="{D93B9872-2D98-4068-8504-CF1691E3DF01}"/>
    <cellStyle name="Normal 9 5 2" xfId="34139" xr:uid="{5FB9A081-98A3-4A53-8BD8-D6F2544AD392}"/>
    <cellStyle name="Normal 9 5 2 10" xfId="36203" xr:uid="{08C5C8F6-2E9E-45A4-BF95-360433B4BC5E}"/>
    <cellStyle name="Normal 9 5 2 10 2" xfId="44415" xr:uid="{D89464F2-1D35-4DCC-9625-84CD3F1CEC19}"/>
    <cellStyle name="Normal 9 5 2 10 3" xfId="40310" xr:uid="{2CBA8E4A-5B7F-4EC7-BF42-F90CCB3E7E96}"/>
    <cellStyle name="Normal 9 5 2 11" xfId="37229" xr:uid="{31802F08-227C-423B-ADDC-DA404D60AA62}"/>
    <cellStyle name="Normal 9 5 2 11 2" xfId="45441" xr:uid="{A14C7DA9-C371-4B32-AF17-18C7ECFDD468}"/>
    <cellStyle name="Normal 9 5 2 11 3" xfId="41336" xr:uid="{84B7FA95-9EBA-4972-AFE0-222884F3E87D}"/>
    <cellStyle name="Normal 9 5 2 12" xfId="35176" xr:uid="{3914EA1F-02D3-428D-9643-116F837004CB}"/>
    <cellStyle name="Normal 9 5 2 12 2" xfId="43388" xr:uid="{35A56F09-89AA-4404-87E6-FE82F24B1E2D}"/>
    <cellStyle name="Normal 9 5 2 12 3" xfId="39283" xr:uid="{4BFFAE47-D7B0-44BA-96BE-88EB13BD2FF1}"/>
    <cellStyle name="Normal 9 5 2 13" xfId="42362" xr:uid="{F839BF16-94CD-4B6E-A5D6-227DC6C8BBC5}"/>
    <cellStyle name="Normal 9 5 2 14" xfId="38257" xr:uid="{685230E2-12E9-4F9E-871F-50012391FC44}"/>
    <cellStyle name="Normal 9 5 2 2" xfId="34180" xr:uid="{DD64B330-0BA5-4C10-BFF8-97C063430DA8}"/>
    <cellStyle name="Normal 9 5 2 2 10" xfId="38294" xr:uid="{BC8605D1-6B6D-49ED-8AFE-E29B550FB4F3}"/>
    <cellStyle name="Normal 9 5 2 2 2" xfId="34296" xr:uid="{C8A309EC-2918-46CC-A20C-306BD8107158}"/>
    <cellStyle name="Normal 9 5 2 2 2 2" xfId="34541" xr:uid="{2FDF2288-198F-4319-86B8-2C596FFDE2AA}"/>
    <cellStyle name="Normal 9 5 2 2 2 2 2" xfId="35024" xr:uid="{380005A9-1930-4AFD-9784-000F810474AC}"/>
    <cellStyle name="Normal 9 5 2 2 2 2 2 2" xfId="37078" xr:uid="{6AE1535B-2BDF-486E-8628-9A6F53291DFC}"/>
    <cellStyle name="Normal 9 5 2 2 2 2 2 2 2" xfId="45290" xr:uid="{8CDBFEBA-E6E4-4007-AAC3-DEEA19444016}"/>
    <cellStyle name="Normal 9 5 2 2 2 2 2 2 3" xfId="41185" xr:uid="{10C06F21-1225-4425-A135-3E661A0CEB49}"/>
    <cellStyle name="Normal 9 5 2 2 2 2 2 3" xfId="38104" xr:uid="{714240C4-B3D2-4E32-9551-C3C9B43E3F55}"/>
    <cellStyle name="Normal 9 5 2 2 2 2 2 3 2" xfId="46316" xr:uid="{8752255E-F03D-42DF-A49C-AA54AAFB7C96}"/>
    <cellStyle name="Normal 9 5 2 2 2 2 2 3 3" xfId="42211" xr:uid="{6719073C-74B3-498C-9544-1502162C8987}"/>
    <cellStyle name="Normal 9 5 2 2 2 2 2 4" xfId="36051" xr:uid="{AE4EAC3E-A3B3-4D91-84D6-52F4722F5AA4}"/>
    <cellStyle name="Normal 9 5 2 2 2 2 2 4 2" xfId="44263" xr:uid="{7CEA7EC4-238E-4D95-A765-897CAEBB6CBB}"/>
    <cellStyle name="Normal 9 5 2 2 2 2 2 4 3" xfId="40158" xr:uid="{60BE5B2A-CC46-4F58-8877-62EBE5F9BEB1}"/>
    <cellStyle name="Normal 9 5 2 2 2 2 2 5" xfId="43237" xr:uid="{5256E38C-0373-41B1-B856-38D024460121}"/>
    <cellStyle name="Normal 9 5 2 2 2 2 2 6" xfId="39132" xr:uid="{7A847FDA-5590-4FB3-B8CF-834BD3F2E344}"/>
    <cellStyle name="Normal 9 5 2 2 2 2 3" xfId="36597" xr:uid="{29E0337A-106C-46B7-94F8-F447845EF995}"/>
    <cellStyle name="Normal 9 5 2 2 2 2 3 2" xfId="44809" xr:uid="{F476F47F-8B38-4C3E-8C31-A34F53B12D59}"/>
    <cellStyle name="Normal 9 5 2 2 2 2 3 3" xfId="40704" xr:uid="{74467961-E1F3-49F2-87A6-758133CA92B9}"/>
    <cellStyle name="Normal 9 5 2 2 2 2 4" xfId="37623" xr:uid="{E7F3593F-60F1-4440-A5A9-84245F9378FE}"/>
    <cellStyle name="Normal 9 5 2 2 2 2 4 2" xfId="45835" xr:uid="{A6160518-5376-43B4-9C7E-F4667BB58048}"/>
    <cellStyle name="Normal 9 5 2 2 2 2 4 3" xfId="41730" xr:uid="{F4144F0E-0B6E-4762-8C26-D777DADB12ED}"/>
    <cellStyle name="Normal 9 5 2 2 2 2 5" xfId="35570" xr:uid="{E8F978B5-45CC-48D8-82EA-EE6EFA850015}"/>
    <cellStyle name="Normal 9 5 2 2 2 2 5 2" xfId="43782" xr:uid="{C4846E74-F8B7-4F0D-B652-A18679ED28FE}"/>
    <cellStyle name="Normal 9 5 2 2 2 2 5 3" xfId="39677" xr:uid="{5F45C616-7C4A-4F7C-9B2A-9E636E565201}"/>
    <cellStyle name="Normal 9 5 2 2 2 2 6" xfId="42756" xr:uid="{0F21BDD6-710E-4BB5-A6E9-06481478F890}"/>
    <cellStyle name="Normal 9 5 2 2 2 2 7" xfId="38651" xr:uid="{D80996FA-5FC5-45AF-B53C-0A87E24415E9}"/>
    <cellStyle name="Normal 9 5 2 2 2 3" xfId="34782" xr:uid="{22AE6CC2-D435-4252-866F-D7754034D0B9}"/>
    <cellStyle name="Normal 9 5 2 2 2 3 2" xfId="36836" xr:uid="{CC4D6594-6C48-4042-91C0-94D120E21C3A}"/>
    <cellStyle name="Normal 9 5 2 2 2 3 2 2" xfId="45048" xr:uid="{9AF3D9A5-FF86-44A9-B039-E9C234618184}"/>
    <cellStyle name="Normal 9 5 2 2 2 3 2 3" xfId="40943" xr:uid="{68EDBD40-8B57-4D4B-9AFE-BD87D12450EA}"/>
    <cellStyle name="Normal 9 5 2 2 2 3 3" xfId="37862" xr:uid="{50B823DB-A381-4942-8505-470BC1F46A72}"/>
    <cellStyle name="Normal 9 5 2 2 2 3 3 2" xfId="46074" xr:uid="{1A5B46CB-1428-4A8B-9279-0C6B1C46715C}"/>
    <cellStyle name="Normal 9 5 2 2 2 3 3 3" xfId="41969" xr:uid="{001DEC97-49A5-4C17-A199-587AC2ABF8AA}"/>
    <cellStyle name="Normal 9 5 2 2 2 3 4" xfId="35809" xr:uid="{D2BC463B-8A76-4126-9AD1-C1470CB7E4BC}"/>
    <cellStyle name="Normal 9 5 2 2 2 3 4 2" xfId="44021" xr:uid="{E9B84151-3D45-4A1E-8B1E-5567C01083DB}"/>
    <cellStyle name="Normal 9 5 2 2 2 3 4 3" xfId="39916" xr:uid="{684C06F8-92F2-4021-B618-160F3C8997D8}"/>
    <cellStyle name="Normal 9 5 2 2 2 3 5" xfId="42995" xr:uid="{1EBDF82F-1DF5-4C00-B3BB-F2126047A59D}"/>
    <cellStyle name="Normal 9 5 2 2 2 3 6" xfId="38890" xr:uid="{40B5284E-B7A1-4A43-AC7B-0484F2E7BD89}"/>
    <cellStyle name="Normal 9 5 2 2 2 4" xfId="36355" xr:uid="{3C0DED66-96AE-40EC-AEDA-DE32B00ECB4D}"/>
    <cellStyle name="Normal 9 5 2 2 2 4 2" xfId="44567" xr:uid="{7AB96E82-00DB-43B4-B469-BE0DC0972AE0}"/>
    <cellStyle name="Normal 9 5 2 2 2 4 3" xfId="40462" xr:uid="{7B9E6E00-8FE9-4019-8D50-8CBEEDF16A09}"/>
    <cellStyle name="Normal 9 5 2 2 2 5" xfId="37381" xr:uid="{6DD3160C-3653-46CD-9720-7DC14103B167}"/>
    <cellStyle name="Normal 9 5 2 2 2 5 2" xfId="45593" xr:uid="{E36E2D5A-391C-4DD6-A925-1352B5972B4B}"/>
    <cellStyle name="Normal 9 5 2 2 2 5 3" xfId="41488" xr:uid="{068C4F75-85DE-4D6E-993E-5978AFFC40FA}"/>
    <cellStyle name="Normal 9 5 2 2 2 6" xfId="35328" xr:uid="{DF6786DC-1A28-4875-879C-0A3AB07B473A}"/>
    <cellStyle name="Normal 9 5 2 2 2 6 2" xfId="43540" xr:uid="{11F83ADF-F14E-478C-9680-7621ABFFF0D8}"/>
    <cellStyle name="Normal 9 5 2 2 2 6 3" xfId="39435" xr:uid="{04A49C61-AE27-4319-AAF2-02DF7A275ADA}"/>
    <cellStyle name="Normal 9 5 2 2 2 7" xfId="42514" xr:uid="{7BFC062F-2EFC-4D00-940B-5D3A840B7BAF}"/>
    <cellStyle name="Normal 9 5 2 2 2 8" xfId="38409" xr:uid="{7145F72A-F0E3-42B3-9FEF-54FC803D8F67}"/>
    <cellStyle name="Normal 9 5 2 2 3" xfId="34484" xr:uid="{9565E6B7-298A-4946-A583-5D42ACF9B6B6}"/>
    <cellStyle name="Normal 9 5 2 2 3 2" xfId="34967" xr:uid="{323036F9-D0E9-4914-BEB9-3CED822271F9}"/>
    <cellStyle name="Normal 9 5 2 2 3 2 2" xfId="37021" xr:uid="{407C419A-33B5-4784-8368-D2AFCA9CF229}"/>
    <cellStyle name="Normal 9 5 2 2 3 2 2 2" xfId="45233" xr:uid="{FCFA41D1-2BDC-49A5-9DCD-6878ECE02C26}"/>
    <cellStyle name="Normal 9 5 2 2 3 2 2 3" xfId="41128" xr:uid="{655265A2-91E2-4D9C-8646-AC8ECE7BB17E}"/>
    <cellStyle name="Normal 9 5 2 2 3 2 3" xfId="38047" xr:uid="{46D4CF21-DE62-42D5-B7D6-D822CDFE8A53}"/>
    <cellStyle name="Normal 9 5 2 2 3 2 3 2" xfId="46259" xr:uid="{B50958F9-1D6E-4946-8EE5-752892D3AC8B}"/>
    <cellStyle name="Normal 9 5 2 2 3 2 3 3" xfId="42154" xr:uid="{E46EE3E6-BBDE-443D-8394-2AB348CBFB51}"/>
    <cellStyle name="Normal 9 5 2 2 3 2 4" xfId="35994" xr:uid="{91284575-F9AA-44A6-95E1-07C662D0A2BF}"/>
    <cellStyle name="Normal 9 5 2 2 3 2 4 2" xfId="44206" xr:uid="{67CCF38A-5190-424B-BFFB-BAC1E83EE3B0}"/>
    <cellStyle name="Normal 9 5 2 2 3 2 4 3" xfId="40101" xr:uid="{F491C557-E309-4131-88EC-E6C267FAFA25}"/>
    <cellStyle name="Normal 9 5 2 2 3 2 5" xfId="43180" xr:uid="{003316A0-C65E-4F8D-B0AA-24975E6FA871}"/>
    <cellStyle name="Normal 9 5 2 2 3 2 6" xfId="39075" xr:uid="{FE2F1FD6-A8D1-426F-892B-BCD1D08D6733}"/>
    <cellStyle name="Normal 9 5 2 2 3 3" xfId="36540" xr:uid="{2096AE58-607A-47A0-985D-6CF41AB15C80}"/>
    <cellStyle name="Normal 9 5 2 2 3 3 2" xfId="44752" xr:uid="{B16B78A4-7EE5-40D2-BEFC-5D22329EE162}"/>
    <cellStyle name="Normal 9 5 2 2 3 3 3" xfId="40647" xr:uid="{2C222D97-04DC-455B-BAF5-0FCC13F39C98}"/>
    <cellStyle name="Normal 9 5 2 2 3 4" xfId="37566" xr:uid="{D5ED8A64-F490-499F-B64D-9595DED44361}"/>
    <cellStyle name="Normal 9 5 2 2 3 4 2" xfId="45778" xr:uid="{4A067B31-3D71-4E8A-9FFC-45400D406C6E}"/>
    <cellStyle name="Normal 9 5 2 2 3 4 3" xfId="41673" xr:uid="{8E0F4086-6937-4DB4-9887-8D810CE0D481}"/>
    <cellStyle name="Normal 9 5 2 2 3 5" xfId="35513" xr:uid="{C4A32EA2-C6D6-4542-A1AD-6CCD805CCEED}"/>
    <cellStyle name="Normal 9 5 2 2 3 5 2" xfId="43725" xr:uid="{A5CA0471-0D29-48AA-A3A7-98185FF63735}"/>
    <cellStyle name="Normal 9 5 2 2 3 5 3" xfId="39620" xr:uid="{1338C09E-B223-4980-9843-A25FACCE6933}"/>
    <cellStyle name="Normal 9 5 2 2 3 6" xfId="42699" xr:uid="{26E052FA-F153-4E6C-BD98-4EB933AA1439}"/>
    <cellStyle name="Normal 9 5 2 2 3 7" xfId="38594" xr:uid="{22504CB7-9992-4949-8D6B-0B44E287F60F}"/>
    <cellStyle name="Normal 9 5 2 2 4" xfId="34238" xr:uid="{9792464D-9736-4A8F-A488-E3AADD9405CB}"/>
    <cellStyle name="Normal 9 5 2 2 4 2" xfId="36297" xr:uid="{7D63D059-B74B-412B-A32C-FB7F732454FE}"/>
    <cellStyle name="Normal 9 5 2 2 4 2 2" xfId="44509" xr:uid="{9291AB88-2D91-4AC0-AAE1-E2303F1C756B}"/>
    <cellStyle name="Normal 9 5 2 2 4 2 3" xfId="40404" xr:uid="{0F478F16-597D-43F7-905D-85F963B6A742}"/>
    <cellStyle name="Normal 9 5 2 2 4 3" xfId="37323" xr:uid="{7129DBA2-4018-4C59-8716-EA37AF85450B}"/>
    <cellStyle name="Normal 9 5 2 2 4 3 2" xfId="45535" xr:uid="{712B47BF-27B2-4307-980E-ED7C77BA6DB4}"/>
    <cellStyle name="Normal 9 5 2 2 4 3 3" xfId="41430" xr:uid="{5BB2CC4A-4287-4B4B-9686-3086B025A165}"/>
    <cellStyle name="Normal 9 5 2 2 4 4" xfId="35270" xr:uid="{B0DEDB2B-F1F8-4FF8-B16C-CCAD8790120B}"/>
    <cellStyle name="Normal 9 5 2 2 4 4 2" xfId="43482" xr:uid="{C4700827-41BE-4237-9242-8FAADCF68071}"/>
    <cellStyle name="Normal 9 5 2 2 4 4 3" xfId="39377" xr:uid="{8CE2FE2A-56CD-42FE-83EB-BF9A241A7EA7}"/>
    <cellStyle name="Normal 9 5 2 2 4 5" xfId="42456" xr:uid="{631497AF-0F8A-44A2-875C-EE548E85B9E2}"/>
    <cellStyle name="Normal 9 5 2 2 4 6" xfId="38351" xr:uid="{1C3853EC-9345-416B-9A15-1723051F573A}"/>
    <cellStyle name="Normal 9 5 2 2 5" xfId="34724" xr:uid="{31AB4896-4D78-4A31-9AF5-4170823AA8A3}"/>
    <cellStyle name="Normal 9 5 2 2 5 2" xfId="36778" xr:uid="{A31D6769-56B2-47F8-AC09-2BF98CFDB6AF}"/>
    <cellStyle name="Normal 9 5 2 2 5 2 2" xfId="44990" xr:uid="{72A90AA4-C11D-444C-8B5C-84093147573C}"/>
    <cellStyle name="Normal 9 5 2 2 5 2 3" xfId="40885" xr:uid="{8908C405-4ECE-452A-8D44-EF7F82E6EBC8}"/>
    <cellStyle name="Normal 9 5 2 2 5 3" xfId="37804" xr:uid="{B89DB589-CE4B-44BB-9EAE-DCDC674C75AC}"/>
    <cellStyle name="Normal 9 5 2 2 5 3 2" xfId="46016" xr:uid="{77450594-0B64-49FF-8287-E81E923F06C2}"/>
    <cellStyle name="Normal 9 5 2 2 5 3 3" xfId="41911" xr:uid="{A058585F-D524-4774-9621-7C6C02C4C1FB}"/>
    <cellStyle name="Normal 9 5 2 2 5 4" xfId="35751" xr:uid="{1E802DBA-302E-4C35-8F3F-0442132799C5}"/>
    <cellStyle name="Normal 9 5 2 2 5 4 2" xfId="43963" xr:uid="{F36EB9FE-9157-43E3-93FD-A59A8A9479D2}"/>
    <cellStyle name="Normal 9 5 2 2 5 4 3" xfId="39858" xr:uid="{0A0C43AB-C6A6-431B-89E8-9360BA17EF45}"/>
    <cellStyle name="Normal 9 5 2 2 5 5" xfId="42937" xr:uid="{772BE323-65F1-4C3D-BC62-115DEF031A32}"/>
    <cellStyle name="Normal 9 5 2 2 5 6" xfId="38832" xr:uid="{53248886-C633-49EF-9DA8-B248FCC51EDB}"/>
    <cellStyle name="Normal 9 5 2 2 6" xfId="36240" xr:uid="{03603B88-8129-4B74-AFE8-FF18DB6FC7D0}"/>
    <cellStyle name="Normal 9 5 2 2 6 2" xfId="44452" xr:uid="{3E7EE192-014D-47CC-B16E-9541D8FFEC20}"/>
    <cellStyle name="Normal 9 5 2 2 6 3" xfId="40347" xr:uid="{4A3D7C21-7A9D-4937-9039-91908CC20118}"/>
    <cellStyle name="Normal 9 5 2 2 7" xfId="37266" xr:uid="{F7639D38-72EA-4ACE-B740-8AE7926ECA91}"/>
    <cellStyle name="Normal 9 5 2 2 7 2" xfId="45478" xr:uid="{E4090D95-E3D7-4F74-9432-D8214141BBCF}"/>
    <cellStyle name="Normal 9 5 2 2 7 3" xfId="41373" xr:uid="{756C8042-2732-40F2-9714-33EF3B11CCD0}"/>
    <cellStyle name="Normal 9 5 2 2 8" xfId="35213" xr:uid="{3CD4B82F-24F1-4CC3-9F64-729EF0ED7907}"/>
    <cellStyle name="Normal 9 5 2 2 8 2" xfId="43425" xr:uid="{FA00ED09-6B6C-4F35-B4B8-689C6D7F7D07}"/>
    <cellStyle name="Normal 9 5 2 2 8 3" xfId="39320" xr:uid="{8C08CADD-21E7-4EB3-B214-C6A79C81341E}"/>
    <cellStyle name="Normal 9 5 2 2 9" xfId="42399" xr:uid="{5B8A49E6-BFC4-45E8-B0A0-8A0AF732613A}"/>
    <cellStyle name="Normal 9 5 2 3" xfId="34317" xr:uid="{3E2588CA-30B1-4B14-8397-FDAF5044059C}"/>
    <cellStyle name="Normal 9 5 2 3 2" xfId="34562" xr:uid="{EC2A650E-58E2-4185-AD9B-E60DA56A46DA}"/>
    <cellStyle name="Normal 9 5 2 3 2 2" xfId="35045" xr:uid="{8D6CAF30-2513-41FA-8AD7-E0A41AFDF941}"/>
    <cellStyle name="Normal 9 5 2 3 2 2 2" xfId="37099" xr:uid="{F47A2EC9-7804-4692-894A-B2B8EE1084BF}"/>
    <cellStyle name="Normal 9 5 2 3 2 2 2 2" xfId="45311" xr:uid="{4A76350E-51EB-4E43-B6AB-2BE8D1633647}"/>
    <cellStyle name="Normal 9 5 2 3 2 2 2 3" xfId="41206" xr:uid="{52155688-CC37-4E41-B078-9DAC16A8E8C9}"/>
    <cellStyle name="Normal 9 5 2 3 2 2 3" xfId="38125" xr:uid="{9118B994-6295-4D01-AEE6-E7683FE133F3}"/>
    <cellStyle name="Normal 9 5 2 3 2 2 3 2" xfId="46337" xr:uid="{16E77358-1E40-499C-9236-57D0F411B2EB}"/>
    <cellStyle name="Normal 9 5 2 3 2 2 3 3" xfId="42232" xr:uid="{626E10CE-C1D2-4370-8806-BF3AFEBA80A8}"/>
    <cellStyle name="Normal 9 5 2 3 2 2 4" xfId="36072" xr:uid="{20400BE4-064C-4EED-BE13-76C07E370AAE}"/>
    <cellStyle name="Normal 9 5 2 3 2 2 4 2" xfId="44284" xr:uid="{1A19052C-9658-4C93-94B0-EBC6311E7697}"/>
    <cellStyle name="Normal 9 5 2 3 2 2 4 3" xfId="40179" xr:uid="{03C7DDE1-6A4F-4865-B693-6363F95C7448}"/>
    <cellStyle name="Normal 9 5 2 3 2 2 5" xfId="43258" xr:uid="{1FD4438D-DFD5-4A86-94EF-CC16612BE289}"/>
    <cellStyle name="Normal 9 5 2 3 2 2 6" xfId="39153" xr:uid="{94583E9C-E60B-4E4E-AA3F-49690BDF9451}"/>
    <cellStyle name="Normal 9 5 2 3 2 3" xfId="36618" xr:uid="{F1E020FB-316C-48B1-AD80-4B2A2800AAFD}"/>
    <cellStyle name="Normal 9 5 2 3 2 3 2" xfId="44830" xr:uid="{3A783B0A-1A23-4389-AF08-001AB1D24969}"/>
    <cellStyle name="Normal 9 5 2 3 2 3 3" xfId="40725" xr:uid="{A821D379-F443-4390-9428-C03EDB8F4793}"/>
    <cellStyle name="Normal 9 5 2 3 2 4" xfId="37644" xr:uid="{F820B68A-45DB-4965-A865-91A4F0DD930E}"/>
    <cellStyle name="Normal 9 5 2 3 2 4 2" xfId="45856" xr:uid="{2E3566E6-BCFD-4421-BF5B-EAFA0C5286AB}"/>
    <cellStyle name="Normal 9 5 2 3 2 4 3" xfId="41751" xr:uid="{37A29E2E-D90B-4A99-854D-32588DC6074D}"/>
    <cellStyle name="Normal 9 5 2 3 2 5" xfId="35591" xr:uid="{C8EECDD4-26FF-4FA8-911A-1DDC0EFECD90}"/>
    <cellStyle name="Normal 9 5 2 3 2 5 2" xfId="43803" xr:uid="{96CF55AE-D86D-4029-8140-739985DE1B63}"/>
    <cellStyle name="Normal 9 5 2 3 2 5 3" xfId="39698" xr:uid="{7D6F3F7A-C342-432B-97CE-154A887A6E1E}"/>
    <cellStyle name="Normal 9 5 2 3 2 6" xfId="42777" xr:uid="{C59F19AE-F784-464F-82DE-781B81B5F8D8}"/>
    <cellStyle name="Normal 9 5 2 3 2 7" xfId="38672" xr:uid="{2A4D792D-21C5-4384-AB43-E38AD4C5401F}"/>
    <cellStyle name="Normal 9 5 2 3 3" xfId="34803" xr:uid="{9B72BA31-8E6B-44D8-BB82-D1DC05EC4E11}"/>
    <cellStyle name="Normal 9 5 2 3 3 2" xfId="36857" xr:uid="{7A58E639-48FD-4F4A-A306-A8A8C0441DF6}"/>
    <cellStyle name="Normal 9 5 2 3 3 2 2" xfId="45069" xr:uid="{C77C29C7-C08F-4009-ADCC-FAC379CED464}"/>
    <cellStyle name="Normal 9 5 2 3 3 2 3" xfId="40964" xr:uid="{F62B721B-A49A-4197-B95F-114FF1822813}"/>
    <cellStyle name="Normal 9 5 2 3 3 3" xfId="37883" xr:uid="{B4FB5367-8F7F-4427-BA8A-3DFB131BE5EF}"/>
    <cellStyle name="Normal 9 5 2 3 3 3 2" xfId="46095" xr:uid="{CEA250AF-A03B-45E8-B066-3FF035393643}"/>
    <cellStyle name="Normal 9 5 2 3 3 3 3" xfId="41990" xr:uid="{ED082657-C140-4602-A835-48CEE108440A}"/>
    <cellStyle name="Normal 9 5 2 3 3 4" xfId="35830" xr:uid="{6AC922C8-DA78-48F0-BB66-7A6B17E069BD}"/>
    <cellStyle name="Normal 9 5 2 3 3 4 2" xfId="44042" xr:uid="{06BC5967-9D3F-40E5-94C8-A7ADBD50D8B6}"/>
    <cellStyle name="Normal 9 5 2 3 3 4 3" xfId="39937" xr:uid="{303AC16E-81ED-4FE6-AFFC-6CA48F9FB389}"/>
    <cellStyle name="Normal 9 5 2 3 3 5" xfId="43016" xr:uid="{1F1E1B51-1511-4A13-BDB3-949DC7C24F1C}"/>
    <cellStyle name="Normal 9 5 2 3 3 6" xfId="38911" xr:uid="{5762DF92-A60A-45C9-AA79-E2BAEAE5D825}"/>
    <cellStyle name="Normal 9 5 2 3 4" xfId="36376" xr:uid="{7681B646-4BB6-4F04-B907-029989E1FE17}"/>
    <cellStyle name="Normal 9 5 2 3 4 2" xfId="44588" xr:uid="{F03080E4-A7FD-466B-A9D0-7E0D6FBF6F67}"/>
    <cellStyle name="Normal 9 5 2 3 4 3" xfId="40483" xr:uid="{55E0B17C-F8C2-4835-B3D9-41D84D1ADD91}"/>
    <cellStyle name="Normal 9 5 2 3 5" xfId="37402" xr:uid="{D54EF0ED-BB2E-4BAF-A6D3-83656A61B3B4}"/>
    <cellStyle name="Normal 9 5 2 3 5 2" xfId="45614" xr:uid="{29882F5C-0E77-43BD-A1D6-650707A3635A}"/>
    <cellStyle name="Normal 9 5 2 3 5 3" xfId="41509" xr:uid="{CB3C96FA-11E5-4B16-A37D-E011E7424E25}"/>
    <cellStyle name="Normal 9 5 2 3 6" xfId="35349" xr:uid="{3084DAA8-F483-40F0-A850-BA245C4DF7A0}"/>
    <cellStyle name="Normal 9 5 2 3 6 2" xfId="43561" xr:uid="{3F88A4F9-AE42-4D9B-BE06-5ED0C0F43B01}"/>
    <cellStyle name="Normal 9 5 2 3 6 3" xfId="39456" xr:uid="{4441582D-C806-4FEA-A9FD-2AFB77F3F1FA}"/>
    <cellStyle name="Normal 9 5 2 3 7" xfId="42535" xr:uid="{C2CA5415-9328-4192-A57E-0978C88F3C7D}"/>
    <cellStyle name="Normal 9 5 2 3 8" xfId="38430" xr:uid="{1A423874-18AD-4D6A-986A-E22804B50A3C}"/>
    <cellStyle name="Normal 9 5 2 4" xfId="34360" xr:uid="{B23F241A-C0BA-42AC-B155-870C5F9F3D27}"/>
    <cellStyle name="Normal 9 5 2 4 2" xfId="34603" xr:uid="{454ACA74-9301-4BA2-89DB-CC612FB353AF}"/>
    <cellStyle name="Normal 9 5 2 4 2 2" xfId="35086" xr:uid="{68BA094B-D3EE-47C6-9DCE-1D918A28576C}"/>
    <cellStyle name="Normal 9 5 2 4 2 2 2" xfId="37140" xr:uid="{15C7CE83-4D12-44FB-B8AC-165ACBCDCA66}"/>
    <cellStyle name="Normal 9 5 2 4 2 2 2 2" xfId="45352" xr:uid="{74CD30D3-7EB6-4835-841A-1A92672EDD95}"/>
    <cellStyle name="Normal 9 5 2 4 2 2 2 3" xfId="41247" xr:uid="{F4F73848-F741-4CD8-BDE6-50975615A931}"/>
    <cellStyle name="Normal 9 5 2 4 2 2 3" xfId="38166" xr:uid="{5E3D39E0-67BF-4378-A86C-A49AB1287BC8}"/>
    <cellStyle name="Normal 9 5 2 4 2 2 3 2" xfId="46378" xr:uid="{C93804D1-0667-4965-92E5-02111D2BA0EF}"/>
    <cellStyle name="Normal 9 5 2 4 2 2 3 3" xfId="42273" xr:uid="{F6165513-AB86-4CE1-95AB-1087DA91BF00}"/>
    <cellStyle name="Normal 9 5 2 4 2 2 4" xfId="36113" xr:uid="{F8405CD9-FA67-402B-AA71-C10E841959B6}"/>
    <cellStyle name="Normal 9 5 2 4 2 2 4 2" xfId="44325" xr:uid="{E34CFA0C-14DC-4FD2-93C3-C76D06D6CC28}"/>
    <cellStyle name="Normal 9 5 2 4 2 2 4 3" xfId="40220" xr:uid="{310ECF37-A83F-4EE8-A6A7-C1DEA076ABD9}"/>
    <cellStyle name="Normal 9 5 2 4 2 2 5" xfId="43299" xr:uid="{4B71047A-6281-49FD-B7B7-FEF0AC5F6452}"/>
    <cellStyle name="Normal 9 5 2 4 2 2 6" xfId="39194" xr:uid="{FBBFF1EC-DDED-44B2-BFC2-C48260011628}"/>
    <cellStyle name="Normal 9 5 2 4 2 3" xfId="36659" xr:uid="{EF94EBBB-F664-43F5-8C4C-8648765B81E7}"/>
    <cellStyle name="Normal 9 5 2 4 2 3 2" xfId="44871" xr:uid="{FD5C86A5-2BA3-44E4-AA1F-1468792F3DFB}"/>
    <cellStyle name="Normal 9 5 2 4 2 3 3" xfId="40766" xr:uid="{C251A4D1-344B-4BD0-96B5-09D43D42581A}"/>
    <cellStyle name="Normal 9 5 2 4 2 4" xfId="37685" xr:uid="{6DE783EA-584A-4E94-A703-64F0C49629A2}"/>
    <cellStyle name="Normal 9 5 2 4 2 4 2" xfId="45897" xr:uid="{54D3165A-A6A5-4A12-8DE2-913B0A1AA931}"/>
    <cellStyle name="Normal 9 5 2 4 2 4 3" xfId="41792" xr:uid="{764A94A5-B18B-4F30-BEF9-348E25016A61}"/>
    <cellStyle name="Normal 9 5 2 4 2 5" xfId="35632" xr:uid="{F03ACC88-7E3A-41E4-8837-885BEB40D384}"/>
    <cellStyle name="Normal 9 5 2 4 2 5 2" xfId="43844" xr:uid="{9ADE3673-76BB-484D-B07A-3A67926D7815}"/>
    <cellStyle name="Normal 9 5 2 4 2 5 3" xfId="39739" xr:uid="{7AE50C34-B760-4FD6-BF7B-F33340EF7832}"/>
    <cellStyle name="Normal 9 5 2 4 2 6" xfId="42818" xr:uid="{950D64AA-A4A8-4462-992C-22CE2ECC5CC8}"/>
    <cellStyle name="Normal 9 5 2 4 2 7" xfId="38713" xr:uid="{08725510-CDFD-4D0A-A7E4-9374ADF2342D}"/>
    <cellStyle name="Normal 9 5 2 4 3" xfId="34844" xr:uid="{F0D30F67-2D57-42B5-A083-EED8196E9BD2}"/>
    <cellStyle name="Normal 9 5 2 4 3 2" xfId="36898" xr:uid="{7ECFFD5E-8452-4BE2-A397-86E631D54C9E}"/>
    <cellStyle name="Normal 9 5 2 4 3 2 2" xfId="45110" xr:uid="{F312332E-403D-4A81-95A1-3240E44E57E1}"/>
    <cellStyle name="Normal 9 5 2 4 3 2 3" xfId="41005" xr:uid="{546FB570-8E98-4E2B-A86D-F67D743CBC70}"/>
    <cellStyle name="Normal 9 5 2 4 3 3" xfId="37924" xr:uid="{846C2760-9EB1-4B56-9CF2-CFCD0302F453}"/>
    <cellStyle name="Normal 9 5 2 4 3 3 2" xfId="46136" xr:uid="{D90A5D71-CDDF-495F-BE23-86C096CAFA45}"/>
    <cellStyle name="Normal 9 5 2 4 3 3 3" xfId="42031" xr:uid="{94C6945B-1C8C-4B04-AC66-C342EF188836}"/>
    <cellStyle name="Normal 9 5 2 4 3 4" xfId="35871" xr:uid="{523FBE3D-72EF-4238-81FE-D0944799B046}"/>
    <cellStyle name="Normal 9 5 2 4 3 4 2" xfId="44083" xr:uid="{EAF8BBC4-F6A2-4143-9466-368E8BAD38AD}"/>
    <cellStyle name="Normal 9 5 2 4 3 4 3" xfId="39978" xr:uid="{C7657EB0-9EE3-4FD9-9DB0-8E7875E39955}"/>
    <cellStyle name="Normal 9 5 2 4 3 5" xfId="43057" xr:uid="{D8ECA27C-10A0-430F-8F34-EA319B15B9FE}"/>
    <cellStyle name="Normal 9 5 2 4 3 6" xfId="38952" xr:uid="{D06685FF-8EB6-48AB-87FB-477AD2E1C3F4}"/>
    <cellStyle name="Normal 9 5 2 4 4" xfId="36417" xr:uid="{4B0ABAC0-DA82-4865-BBE2-3CEB4C92B3E7}"/>
    <cellStyle name="Normal 9 5 2 4 4 2" xfId="44629" xr:uid="{6BB61EF1-62EE-4DE8-A7BC-5E90E807D10A}"/>
    <cellStyle name="Normal 9 5 2 4 4 3" xfId="40524" xr:uid="{85F3E9B1-6464-48DA-94B5-396683EB2B57}"/>
    <cellStyle name="Normal 9 5 2 4 5" xfId="37443" xr:uid="{4B14CD34-5ABF-4FCB-9971-BE9D2EBCF3B7}"/>
    <cellStyle name="Normal 9 5 2 4 5 2" xfId="45655" xr:uid="{36CC68E4-0132-4D20-91D6-8B26DD7EF41C}"/>
    <cellStyle name="Normal 9 5 2 4 5 3" xfId="41550" xr:uid="{251CE137-97F8-4F60-A8DB-D628DFDF1BA5}"/>
    <cellStyle name="Normal 9 5 2 4 6" xfId="35390" xr:uid="{CA7F63AE-D57D-4ABD-AB46-279C476D4BE2}"/>
    <cellStyle name="Normal 9 5 2 4 6 2" xfId="43602" xr:uid="{D114FE60-346A-437C-81D8-0020F1455A0E}"/>
    <cellStyle name="Normal 9 5 2 4 6 3" xfId="39497" xr:uid="{EA450D5B-B6D2-4C4D-987E-7CAAF9D8E55C}"/>
    <cellStyle name="Normal 9 5 2 4 7" xfId="42576" xr:uid="{C5B3B707-C873-4F8E-9519-1FBBBACE41D0}"/>
    <cellStyle name="Normal 9 5 2 4 8" xfId="38471" xr:uid="{8BF319D8-C670-4791-9E96-719492C843AC}"/>
    <cellStyle name="Normal 9 5 2 5" xfId="34401" xr:uid="{A91B8E39-77C5-4FAF-8AD5-480A36AAC272}"/>
    <cellStyle name="Normal 9 5 2 5 2" xfId="34644" xr:uid="{C5BA8CB2-5C3B-43AA-8124-68B0D123CF23}"/>
    <cellStyle name="Normal 9 5 2 5 2 2" xfId="35127" xr:uid="{1AA54034-ABE3-41F7-95C6-ACD0CA9DFD92}"/>
    <cellStyle name="Normal 9 5 2 5 2 2 2" xfId="37181" xr:uid="{E4C8D89E-65C9-4E38-B44C-700B7B4A581E}"/>
    <cellStyle name="Normal 9 5 2 5 2 2 2 2" xfId="45393" xr:uid="{FF62FB4F-6926-4DD8-8F10-CA60B14ACA64}"/>
    <cellStyle name="Normal 9 5 2 5 2 2 2 3" xfId="41288" xr:uid="{9C3C2F01-28A8-44C2-8D3F-92BD414798E5}"/>
    <cellStyle name="Normal 9 5 2 5 2 2 3" xfId="38207" xr:uid="{1E79336F-EFAF-451F-B959-A840767E811A}"/>
    <cellStyle name="Normal 9 5 2 5 2 2 3 2" xfId="46419" xr:uid="{4C87039A-9DF8-4013-AE08-59764D8D65B6}"/>
    <cellStyle name="Normal 9 5 2 5 2 2 3 3" xfId="42314" xr:uid="{0F1B35CE-154E-4583-ADED-885AAA83FFBD}"/>
    <cellStyle name="Normal 9 5 2 5 2 2 4" xfId="36154" xr:uid="{2D020C40-F24F-4C9B-A203-BAD662FB7A00}"/>
    <cellStyle name="Normal 9 5 2 5 2 2 4 2" xfId="44366" xr:uid="{AF4C97D7-0D9D-46F0-A8D3-C472799EDEF2}"/>
    <cellStyle name="Normal 9 5 2 5 2 2 4 3" xfId="40261" xr:uid="{5AB5EA2D-4F72-49F2-B900-24639FAA86D0}"/>
    <cellStyle name="Normal 9 5 2 5 2 2 5" xfId="43340" xr:uid="{4E182209-218A-40F9-B3EB-5D3B4CA79282}"/>
    <cellStyle name="Normal 9 5 2 5 2 2 6" xfId="39235" xr:uid="{C7BD47C6-0E76-4AD0-8FE5-AC8F6E13B90F}"/>
    <cellStyle name="Normal 9 5 2 5 2 3" xfId="36700" xr:uid="{0A4708D8-F6FB-4365-8E54-524A22AA996A}"/>
    <cellStyle name="Normal 9 5 2 5 2 3 2" xfId="44912" xr:uid="{909950F0-94F4-42C1-BC11-E0740D5DA64D}"/>
    <cellStyle name="Normal 9 5 2 5 2 3 3" xfId="40807" xr:uid="{0C034E5D-FCE6-403A-8929-C1051080ABF7}"/>
    <cellStyle name="Normal 9 5 2 5 2 4" xfId="37726" xr:uid="{023AC369-AC23-49DB-963D-297CF0DF8FD9}"/>
    <cellStyle name="Normal 9 5 2 5 2 4 2" xfId="45938" xr:uid="{F4C0BABC-BCA1-434C-A638-2A22BE1A3D1E}"/>
    <cellStyle name="Normal 9 5 2 5 2 4 3" xfId="41833" xr:uid="{B5C1C534-F47C-4F38-AFC1-10488B0D053C}"/>
    <cellStyle name="Normal 9 5 2 5 2 5" xfId="35673" xr:uid="{EDA36337-05D0-426B-9D74-52AED143E793}"/>
    <cellStyle name="Normal 9 5 2 5 2 5 2" xfId="43885" xr:uid="{396DA35F-1D65-4604-9EA2-78603706F6AD}"/>
    <cellStyle name="Normal 9 5 2 5 2 5 3" xfId="39780" xr:uid="{812A67D7-7D48-464E-9C4B-238D90C390C7}"/>
    <cellStyle name="Normal 9 5 2 5 2 6" xfId="42859" xr:uid="{F060831B-B3E3-4D38-8059-9C31942213EC}"/>
    <cellStyle name="Normal 9 5 2 5 2 7" xfId="38754" xr:uid="{963395B0-738F-49EB-B196-2FD40CB9E330}"/>
    <cellStyle name="Normal 9 5 2 5 3" xfId="34885" xr:uid="{0A134956-A038-4A99-890E-40C717A6CB89}"/>
    <cellStyle name="Normal 9 5 2 5 3 2" xfId="36939" xr:uid="{4F3AF091-6088-4F89-A828-4940A4A1ECA6}"/>
    <cellStyle name="Normal 9 5 2 5 3 2 2" xfId="45151" xr:uid="{6F0F86F9-F72E-4D0A-8F79-9E5B1D8A09F2}"/>
    <cellStyle name="Normal 9 5 2 5 3 2 3" xfId="41046" xr:uid="{4E870C00-BA60-48B2-98B0-FF9E7455CDDD}"/>
    <cellStyle name="Normal 9 5 2 5 3 3" xfId="37965" xr:uid="{2269B0FA-39F0-4329-A277-0DCB6EB4CAAB}"/>
    <cellStyle name="Normal 9 5 2 5 3 3 2" xfId="46177" xr:uid="{F715757E-FDA6-40C7-891D-1EDE655CFEF3}"/>
    <cellStyle name="Normal 9 5 2 5 3 3 3" xfId="42072" xr:uid="{CAB6472F-EF04-4588-BB83-02F835587D88}"/>
    <cellStyle name="Normal 9 5 2 5 3 4" xfId="35912" xr:uid="{030180C6-DCE9-4EBC-AE36-97790F741442}"/>
    <cellStyle name="Normal 9 5 2 5 3 4 2" xfId="44124" xr:uid="{8F6149EF-B99D-463F-8C8F-F50AFBE22F3B}"/>
    <cellStyle name="Normal 9 5 2 5 3 4 3" xfId="40019" xr:uid="{9F117D60-3B52-4D3E-BC37-88A41D158210}"/>
    <cellStyle name="Normal 9 5 2 5 3 5" xfId="43098" xr:uid="{0F770F21-B7FB-4F7E-8323-AB630A58728D}"/>
    <cellStyle name="Normal 9 5 2 5 3 6" xfId="38993" xr:uid="{29B4D189-0B5D-48F4-9D33-7574F5842FB6}"/>
    <cellStyle name="Normal 9 5 2 5 4" xfId="36458" xr:uid="{5937F36C-18C0-47EC-8F37-54F29D2BD85E}"/>
    <cellStyle name="Normal 9 5 2 5 4 2" xfId="44670" xr:uid="{22B3279A-FFF5-46F8-ABE4-0608355335D0}"/>
    <cellStyle name="Normal 9 5 2 5 4 3" xfId="40565" xr:uid="{85DC6A6C-A1F2-4C46-9B3F-227F2F8E5E44}"/>
    <cellStyle name="Normal 9 5 2 5 5" xfId="37484" xr:uid="{06DACFEF-CF83-4C57-95E3-B0C8D0445E3A}"/>
    <cellStyle name="Normal 9 5 2 5 5 2" xfId="45696" xr:uid="{F682BFF5-1CE6-4329-BD79-0E800D688DC7}"/>
    <cellStyle name="Normal 9 5 2 5 5 3" xfId="41591" xr:uid="{43ABA6F5-0482-4401-B430-52627D672E1A}"/>
    <cellStyle name="Normal 9 5 2 5 6" xfId="35431" xr:uid="{7A4A22A4-CDC8-4981-99BE-272AE9A5757D}"/>
    <cellStyle name="Normal 9 5 2 5 6 2" xfId="43643" xr:uid="{70E77874-7E87-496E-BAAE-86E610134568}"/>
    <cellStyle name="Normal 9 5 2 5 6 3" xfId="39538" xr:uid="{DC5D4371-79D5-48CB-8F1B-3AF438335C98}"/>
    <cellStyle name="Normal 9 5 2 5 7" xfId="42617" xr:uid="{9817F95C-0279-4D94-92DF-5B8FDF9EE9D0}"/>
    <cellStyle name="Normal 9 5 2 5 8" xfId="38512" xr:uid="{F710F54D-B914-4F96-8203-A5485C572AA4}"/>
    <cellStyle name="Normal 9 5 2 6" xfId="34259" xr:uid="{38AC9BB4-7EB7-41E4-AD13-93D45828B88E}"/>
    <cellStyle name="Normal 9 5 2 6 2" xfId="34505" xr:uid="{47CD819B-4226-4068-9E7E-E4D3E00A6BC5}"/>
    <cellStyle name="Normal 9 5 2 6 2 2" xfId="34988" xr:uid="{FC3B5A43-5C54-46A6-B654-FEA5E5C077D8}"/>
    <cellStyle name="Normal 9 5 2 6 2 2 2" xfId="37042" xr:uid="{23943B2D-EDA7-494A-AD1E-3654CF8CA143}"/>
    <cellStyle name="Normal 9 5 2 6 2 2 2 2" xfId="45254" xr:uid="{B8801534-74D0-466C-B9E9-96CB76E493A0}"/>
    <cellStyle name="Normal 9 5 2 6 2 2 2 3" xfId="41149" xr:uid="{4B4A940E-251D-49CF-83D0-601C0694DA44}"/>
    <cellStyle name="Normal 9 5 2 6 2 2 3" xfId="38068" xr:uid="{060B808A-0E9E-4CFD-849D-E4DC66196144}"/>
    <cellStyle name="Normal 9 5 2 6 2 2 3 2" xfId="46280" xr:uid="{90E0741E-5A56-4D27-AEDE-F9E77FD72901}"/>
    <cellStyle name="Normal 9 5 2 6 2 2 3 3" xfId="42175" xr:uid="{99FE1C54-5DB5-44CF-B8DC-BC32B4E40037}"/>
    <cellStyle name="Normal 9 5 2 6 2 2 4" xfId="36015" xr:uid="{4C2313CD-BFBF-4A8C-9347-73FD55CD73B9}"/>
    <cellStyle name="Normal 9 5 2 6 2 2 4 2" xfId="44227" xr:uid="{2E2485FA-B7FF-4E0C-AA17-590D10228FA2}"/>
    <cellStyle name="Normal 9 5 2 6 2 2 4 3" xfId="40122" xr:uid="{9FC83BB8-CB48-49CA-9699-DD48E59AF9B5}"/>
    <cellStyle name="Normal 9 5 2 6 2 2 5" xfId="43201" xr:uid="{B4895031-973D-4242-974A-5C63995BB66B}"/>
    <cellStyle name="Normal 9 5 2 6 2 2 6" xfId="39096" xr:uid="{C9DBB154-1760-4C81-BA54-F5888EE6CC11}"/>
    <cellStyle name="Normal 9 5 2 6 2 3" xfId="36561" xr:uid="{D0BB4724-79AB-49FB-B184-7EB02850D492}"/>
    <cellStyle name="Normal 9 5 2 6 2 3 2" xfId="44773" xr:uid="{5115C1F2-D869-46BC-93B8-0FE2A936F1B4}"/>
    <cellStyle name="Normal 9 5 2 6 2 3 3" xfId="40668" xr:uid="{E45DB369-B6CA-4245-8953-0FBDBD10718C}"/>
    <cellStyle name="Normal 9 5 2 6 2 4" xfId="37587" xr:uid="{40A24A94-4593-4289-BB65-217EECB3BA7D}"/>
    <cellStyle name="Normal 9 5 2 6 2 4 2" xfId="45799" xr:uid="{D459B7DD-0C4B-4CD1-9205-519DF8459D49}"/>
    <cellStyle name="Normal 9 5 2 6 2 4 3" xfId="41694" xr:uid="{A2A19013-5A7E-49B7-B1D5-A064B466E5FE}"/>
    <cellStyle name="Normal 9 5 2 6 2 5" xfId="35534" xr:uid="{0AF1F915-0BC3-4F50-83AA-E4EBF2A31BD5}"/>
    <cellStyle name="Normal 9 5 2 6 2 5 2" xfId="43746" xr:uid="{CF9C7E5E-44A5-44DE-BAAE-12BFEFF97E2C}"/>
    <cellStyle name="Normal 9 5 2 6 2 5 3" xfId="39641" xr:uid="{20D0C821-02A0-4F86-80CA-A89460B2DF74}"/>
    <cellStyle name="Normal 9 5 2 6 2 6" xfId="42720" xr:uid="{DE741FBF-ECAC-45FD-A79D-7C5AF1BF9487}"/>
    <cellStyle name="Normal 9 5 2 6 2 7" xfId="38615" xr:uid="{3589905D-A5E3-4DE6-9F3D-15F5D2C15104}"/>
    <cellStyle name="Normal 9 5 2 6 3" xfId="34745" xr:uid="{CC572325-896F-4499-854A-D99A73FB9C84}"/>
    <cellStyle name="Normal 9 5 2 6 3 2" xfId="36799" xr:uid="{D9C964F6-D1F9-4D55-8678-80F3150490CE}"/>
    <cellStyle name="Normal 9 5 2 6 3 2 2" xfId="45011" xr:uid="{E81F5676-0DBB-414A-A3BD-C97CD55C6F36}"/>
    <cellStyle name="Normal 9 5 2 6 3 2 3" xfId="40906" xr:uid="{56C09C24-3492-4696-8C61-DBCA5131C482}"/>
    <cellStyle name="Normal 9 5 2 6 3 3" xfId="37825" xr:uid="{44325DCC-EB7C-4FBB-8A79-902FF9EB38DB}"/>
    <cellStyle name="Normal 9 5 2 6 3 3 2" xfId="46037" xr:uid="{CA46D1D7-6115-4AB4-9929-6B67DF9E68BF}"/>
    <cellStyle name="Normal 9 5 2 6 3 3 3" xfId="41932" xr:uid="{369345F0-F1EC-4EC1-ABBF-8D588C718923}"/>
    <cellStyle name="Normal 9 5 2 6 3 4" xfId="35772" xr:uid="{404E760D-61DD-489C-9B0C-7FD811A915BD}"/>
    <cellStyle name="Normal 9 5 2 6 3 4 2" xfId="43984" xr:uid="{66358FC4-84DF-4C2A-8297-1AC0285FC733}"/>
    <cellStyle name="Normal 9 5 2 6 3 4 3" xfId="39879" xr:uid="{DA52404B-1C66-4F23-AB33-F6F099B6E70A}"/>
    <cellStyle name="Normal 9 5 2 6 3 5" xfId="42958" xr:uid="{223E0E92-BAE8-4155-9723-0595A29613EE}"/>
    <cellStyle name="Normal 9 5 2 6 3 6" xfId="38853" xr:uid="{737D2090-D844-4B1D-A376-5D9D34B9C281}"/>
    <cellStyle name="Normal 9 5 2 6 4" xfId="36318" xr:uid="{05C3CCB9-7538-4FF3-8355-0FE6DD2D2D79}"/>
    <cellStyle name="Normal 9 5 2 6 4 2" xfId="44530" xr:uid="{BBB99FFA-93B1-41E4-B555-250B7B90186A}"/>
    <cellStyle name="Normal 9 5 2 6 4 3" xfId="40425" xr:uid="{BB14E01F-9DAC-4509-9CC9-9C90B1A70A16}"/>
    <cellStyle name="Normal 9 5 2 6 5" xfId="37344" xr:uid="{D9536AEE-ED78-4F21-AC0A-4BFA6B6E737D}"/>
    <cellStyle name="Normal 9 5 2 6 5 2" xfId="45556" xr:uid="{69FCFF1D-984D-412D-A035-840C66CB51F6}"/>
    <cellStyle name="Normal 9 5 2 6 5 3" xfId="41451" xr:uid="{807650A4-6087-43DE-969A-6055BD2D82BD}"/>
    <cellStyle name="Normal 9 5 2 6 6" xfId="35291" xr:uid="{03FADC30-3D2D-4F66-A6F1-4AE668D8B0C5}"/>
    <cellStyle name="Normal 9 5 2 6 6 2" xfId="43503" xr:uid="{C628B334-9937-4520-A329-787C489AA6D0}"/>
    <cellStyle name="Normal 9 5 2 6 6 3" xfId="39398" xr:uid="{25622F59-D97F-4274-8BF7-B38004B44E76}"/>
    <cellStyle name="Normal 9 5 2 6 7" xfId="42477" xr:uid="{B446949D-8310-4F2B-8A9B-D99151A815A1}"/>
    <cellStyle name="Normal 9 5 2 6 8" xfId="38372" xr:uid="{1B35F957-18FD-4A85-9862-A648F93AAB97}"/>
    <cellStyle name="Normal 9 5 2 7" xfId="34449" xr:uid="{D6BE4660-5119-479E-B8F3-1E3262B9EEAC}"/>
    <cellStyle name="Normal 9 5 2 7 2" xfId="34932" xr:uid="{A3662FAB-644C-486A-A586-70BFFACAC4C2}"/>
    <cellStyle name="Normal 9 5 2 7 2 2" xfId="36986" xr:uid="{37E38FAF-27A7-41DC-AD8E-7B24D1D6981F}"/>
    <cellStyle name="Normal 9 5 2 7 2 2 2" xfId="45198" xr:uid="{218CECA7-9EF1-47D3-83C7-3CFD63FAB978}"/>
    <cellStyle name="Normal 9 5 2 7 2 2 3" xfId="41093" xr:uid="{84B260F4-6676-44F2-BC87-FD1656CADABB}"/>
    <cellStyle name="Normal 9 5 2 7 2 3" xfId="38012" xr:uid="{E46F8851-493C-4F9C-A682-A93DF7379BCC}"/>
    <cellStyle name="Normal 9 5 2 7 2 3 2" xfId="46224" xr:uid="{1907A781-856C-4DA1-9725-FAF93175EE58}"/>
    <cellStyle name="Normal 9 5 2 7 2 3 3" xfId="42119" xr:uid="{6F1D81ED-E7F8-4705-98CC-5AAA2395E8BE}"/>
    <cellStyle name="Normal 9 5 2 7 2 4" xfId="35959" xr:uid="{04406DE7-D2CB-4209-AF95-A3E9F2E0E10A}"/>
    <cellStyle name="Normal 9 5 2 7 2 4 2" xfId="44171" xr:uid="{74FE1F06-0259-415A-AD2F-F67D7C3A0FA1}"/>
    <cellStyle name="Normal 9 5 2 7 2 4 3" xfId="40066" xr:uid="{1175CD12-717F-4488-A1EE-3BF49A514230}"/>
    <cellStyle name="Normal 9 5 2 7 2 5" xfId="43145" xr:uid="{D317B608-C65C-42B6-9130-5A667A59F997}"/>
    <cellStyle name="Normal 9 5 2 7 2 6" xfId="39040" xr:uid="{E43D555C-4CCB-49A4-B304-1C2DB7E55B0D}"/>
    <cellStyle name="Normal 9 5 2 7 3" xfId="36505" xr:uid="{7449D4E8-D9DF-48E4-B075-A52E2D20C859}"/>
    <cellStyle name="Normal 9 5 2 7 3 2" xfId="44717" xr:uid="{42D4E94C-28CB-486D-9EBA-5D23E861A2BC}"/>
    <cellStyle name="Normal 9 5 2 7 3 3" xfId="40612" xr:uid="{8A910780-778A-4EFF-98A4-82CBB1166ED4}"/>
    <cellStyle name="Normal 9 5 2 7 4" xfId="37531" xr:uid="{986BACD0-BE31-42E7-A375-DCEE88236310}"/>
    <cellStyle name="Normal 9 5 2 7 4 2" xfId="45743" xr:uid="{75D9009E-2F0B-4432-A063-2669D4E034E3}"/>
    <cellStyle name="Normal 9 5 2 7 4 3" xfId="41638" xr:uid="{FC524059-CBFD-4894-A8EA-DF60619DA77C}"/>
    <cellStyle name="Normal 9 5 2 7 5" xfId="35478" xr:uid="{E937D734-D18F-4E4E-A62D-29730942C706}"/>
    <cellStyle name="Normal 9 5 2 7 5 2" xfId="43690" xr:uid="{D1E844DF-BF47-4FFA-8865-FD657D2F1C5A}"/>
    <cellStyle name="Normal 9 5 2 7 5 3" xfId="39585" xr:uid="{1DF4A934-DA84-4985-8566-512581A23ACA}"/>
    <cellStyle name="Normal 9 5 2 7 6" xfId="42664" xr:uid="{70AF14C5-67E7-41BF-A075-D9E066D447FD}"/>
    <cellStyle name="Normal 9 5 2 7 7" xfId="38559" xr:uid="{CBDB6500-3126-4A2B-9166-1B4DAAB9456E}"/>
    <cellStyle name="Normal 9 5 2 8" xfId="34201" xr:uid="{6799D5A2-8570-4E08-B8D1-D951357E8495}"/>
    <cellStyle name="Normal 9 5 2 8 2" xfId="36260" xr:uid="{1C6FB45C-DFFA-4A2B-83B8-13162B8656F6}"/>
    <cellStyle name="Normal 9 5 2 8 2 2" xfId="44472" xr:uid="{CB7AF4F5-2D5F-461E-A13A-06189138CDC1}"/>
    <cellStyle name="Normal 9 5 2 8 2 3" xfId="40367" xr:uid="{4D486CB7-DF75-4824-9A4D-18D2AC89BFB0}"/>
    <cellStyle name="Normal 9 5 2 8 3" xfId="37286" xr:uid="{4AB86354-E9AF-4544-ACBE-14B022FB223F}"/>
    <cellStyle name="Normal 9 5 2 8 3 2" xfId="45498" xr:uid="{87FB51FD-2732-45D5-9930-0E60D3DE730E}"/>
    <cellStyle name="Normal 9 5 2 8 3 3" xfId="41393" xr:uid="{4B6A7E6A-E220-4B19-80F8-680D8B60E6F3}"/>
    <cellStyle name="Normal 9 5 2 8 4" xfId="35233" xr:uid="{D005D16B-AFB7-45B7-8193-0845022793B6}"/>
    <cellStyle name="Normal 9 5 2 8 4 2" xfId="43445" xr:uid="{363508A4-366C-472B-A54E-CAADCA6553B0}"/>
    <cellStyle name="Normal 9 5 2 8 4 3" xfId="39340" xr:uid="{A625D49F-C71C-41C0-8899-75AD3216417A}"/>
    <cellStyle name="Normal 9 5 2 8 5" xfId="42419" xr:uid="{C7DC6653-394B-44BF-91A3-2F4B0C0A14CC}"/>
    <cellStyle name="Normal 9 5 2 8 6" xfId="38314" xr:uid="{48BCABAC-B6C7-4EA2-BC8B-A3C4655DA4AB}"/>
    <cellStyle name="Normal 9 5 2 9" xfId="34687" xr:uid="{5A1DC086-C660-448A-A496-3647733732EB}"/>
    <cellStyle name="Normal 9 5 2 9 2" xfId="36741" xr:uid="{2E813E2A-EFE7-4306-8A56-486092AC8C6A}"/>
    <cellStyle name="Normal 9 5 2 9 2 2" xfId="44953" xr:uid="{CAD92456-E820-41CC-B1D0-33E82567E508}"/>
    <cellStyle name="Normal 9 5 2 9 2 3" xfId="40848" xr:uid="{BC05FA85-5CBC-445C-8C00-43F01CFE2A74}"/>
    <cellStyle name="Normal 9 5 2 9 3" xfId="37767" xr:uid="{D266B420-E119-4B98-A314-B4E3290B2D9D}"/>
    <cellStyle name="Normal 9 5 2 9 3 2" xfId="45979" xr:uid="{5C85F4CA-9874-45CB-B9F9-11AD561ADE5B}"/>
    <cellStyle name="Normal 9 5 2 9 3 3" xfId="41874" xr:uid="{1A6895A5-6523-4857-ABD8-DCF7177A3176}"/>
    <cellStyle name="Normal 9 5 2 9 4" xfId="35714" xr:uid="{8058A833-5D25-4E27-9381-006DCA480AAA}"/>
    <cellStyle name="Normal 9 5 2 9 4 2" xfId="43926" xr:uid="{EF67A0D8-3977-4459-9F2A-2A8A6C4BC11B}"/>
    <cellStyle name="Normal 9 5 2 9 4 3" xfId="39821" xr:uid="{92BB20C4-EE61-4EC5-9FCF-29ADB7C7CA92}"/>
    <cellStyle name="Normal 9 5 2 9 5" xfId="42900" xr:uid="{34C1CC10-A25B-4AA8-B9F0-77A392DC045D}"/>
    <cellStyle name="Normal 9 5 2 9 6" xfId="38795" xr:uid="{4641C19B-499D-41BF-B650-52D2CBC1486A}"/>
    <cellStyle name="Normal 9 5 3" xfId="34140" xr:uid="{8B04AD24-D5E4-4072-8DCC-D8F060A9A3E7}"/>
    <cellStyle name="Normal 9 5 3 10" xfId="36204" xr:uid="{E22D2FEE-79E9-4F00-88BF-E1A993BCC99A}"/>
    <cellStyle name="Normal 9 5 3 10 2" xfId="44416" xr:uid="{20EC843C-C491-4123-8431-78EF4E49AE26}"/>
    <cellStyle name="Normal 9 5 3 10 3" xfId="40311" xr:uid="{6DA3D3F6-60EE-4809-8B5C-FCBAF82EDE26}"/>
    <cellStyle name="Normal 9 5 3 11" xfId="37230" xr:uid="{4318179D-C692-431D-9621-DF72E0FBD601}"/>
    <cellStyle name="Normal 9 5 3 11 2" xfId="45442" xr:uid="{CBF16B47-723F-45FF-BD41-A5EF86647E7F}"/>
    <cellStyle name="Normal 9 5 3 11 3" xfId="41337" xr:uid="{B2F64B9E-3CE9-4F9F-BFF0-45F05AA44407}"/>
    <cellStyle name="Normal 9 5 3 12" xfId="35177" xr:uid="{1CA9BEC7-8DAE-48C7-BE3B-0BCF22695F76}"/>
    <cellStyle name="Normal 9 5 3 12 2" xfId="43389" xr:uid="{8B3998BC-A313-4670-AFDB-82A722C0698F}"/>
    <cellStyle name="Normal 9 5 3 12 3" xfId="39284" xr:uid="{2669CBA6-8970-4E3C-AB92-EEE90F9D88AB}"/>
    <cellStyle name="Normal 9 5 3 13" xfId="42363" xr:uid="{8A44A818-77DF-40BA-8731-F84832C3401B}"/>
    <cellStyle name="Normal 9 5 3 14" xfId="38258" xr:uid="{EBE4A85F-897F-4F2E-878C-FDE275751F7E}"/>
    <cellStyle name="Normal 9 5 3 2" xfId="34181" xr:uid="{58998507-3AB5-48D3-9454-0EB0C4BD6E57}"/>
    <cellStyle name="Normal 9 5 3 2 10" xfId="38295" xr:uid="{6D7F2C21-E635-416A-8FB7-0151519727B3}"/>
    <cellStyle name="Normal 9 5 3 2 2" xfId="34297" xr:uid="{16218393-53DB-4855-B7BF-7F151689027C}"/>
    <cellStyle name="Normal 9 5 3 2 2 2" xfId="34542" xr:uid="{78D60375-FE73-4994-BB5D-525A2FB4B4F4}"/>
    <cellStyle name="Normal 9 5 3 2 2 2 2" xfId="35025" xr:uid="{31EC8747-232A-4131-B1C1-A90D3C59C47C}"/>
    <cellStyle name="Normal 9 5 3 2 2 2 2 2" xfId="37079" xr:uid="{B6207ED8-9E1E-4078-A64E-EAA3E9A2467D}"/>
    <cellStyle name="Normal 9 5 3 2 2 2 2 2 2" xfId="45291" xr:uid="{A714ED1D-367D-46D1-885F-6F94AF7A35F2}"/>
    <cellStyle name="Normal 9 5 3 2 2 2 2 2 3" xfId="41186" xr:uid="{796995AD-442C-4959-979B-2FB08DDFBDEC}"/>
    <cellStyle name="Normal 9 5 3 2 2 2 2 3" xfId="38105" xr:uid="{E1C339AC-96D8-428F-AC01-E9224EAF26F1}"/>
    <cellStyle name="Normal 9 5 3 2 2 2 2 3 2" xfId="46317" xr:uid="{11845B18-D6DA-4635-88FC-B911506A10EC}"/>
    <cellStyle name="Normal 9 5 3 2 2 2 2 3 3" xfId="42212" xr:uid="{C3FDDA1C-A2E6-40A1-B7CA-A265B5ECF351}"/>
    <cellStyle name="Normal 9 5 3 2 2 2 2 4" xfId="36052" xr:uid="{7903D818-9150-460D-ABE7-2608D994DA9B}"/>
    <cellStyle name="Normal 9 5 3 2 2 2 2 4 2" xfId="44264" xr:uid="{9B7D65D9-2717-4678-B8B8-5C2AF02CFED4}"/>
    <cellStyle name="Normal 9 5 3 2 2 2 2 4 3" xfId="40159" xr:uid="{F4ECD8FD-8AE1-4940-B02C-7B8F4280D55F}"/>
    <cellStyle name="Normal 9 5 3 2 2 2 2 5" xfId="43238" xr:uid="{247FD5D9-D619-45F2-AEFA-16CECEBA63E2}"/>
    <cellStyle name="Normal 9 5 3 2 2 2 2 6" xfId="39133" xr:uid="{3BF9866E-5EAC-4919-B78B-6D3693E34C19}"/>
    <cellStyle name="Normal 9 5 3 2 2 2 3" xfId="36598" xr:uid="{4E9E81BC-A501-4251-9FAF-2B2D9323FACE}"/>
    <cellStyle name="Normal 9 5 3 2 2 2 3 2" xfId="44810" xr:uid="{E93B34A3-7C85-4BD7-92D3-A8B39EDAB2AD}"/>
    <cellStyle name="Normal 9 5 3 2 2 2 3 3" xfId="40705" xr:uid="{496E933A-B899-49EF-9CC9-488D573E54A6}"/>
    <cellStyle name="Normal 9 5 3 2 2 2 4" xfId="37624" xr:uid="{37B127E2-C1C5-41AF-A516-57F085CA8419}"/>
    <cellStyle name="Normal 9 5 3 2 2 2 4 2" xfId="45836" xr:uid="{681323A9-4E67-4CF9-914F-27FC74B3C82D}"/>
    <cellStyle name="Normal 9 5 3 2 2 2 4 3" xfId="41731" xr:uid="{FE77CF60-BE1A-4D14-9086-B194E93C884F}"/>
    <cellStyle name="Normal 9 5 3 2 2 2 5" xfId="35571" xr:uid="{8AB1543C-2CF8-4CFD-AEBA-8D9C4BA3BE9F}"/>
    <cellStyle name="Normal 9 5 3 2 2 2 5 2" xfId="43783" xr:uid="{D41B1433-B993-4E05-821C-9B25B85064DC}"/>
    <cellStyle name="Normal 9 5 3 2 2 2 5 3" xfId="39678" xr:uid="{E400047A-8F93-44A5-94C8-A2912969B532}"/>
    <cellStyle name="Normal 9 5 3 2 2 2 6" xfId="42757" xr:uid="{9582C591-2C4E-42B4-9337-1BCCD2744021}"/>
    <cellStyle name="Normal 9 5 3 2 2 2 7" xfId="38652" xr:uid="{6E898525-9470-43A2-84DF-6C63F3F488DD}"/>
    <cellStyle name="Normal 9 5 3 2 2 3" xfId="34783" xr:uid="{6A9E2113-2C88-47C4-A188-E164FF5C0AFE}"/>
    <cellStyle name="Normal 9 5 3 2 2 3 2" xfId="36837" xr:uid="{3222EED0-4F23-4A9E-95C5-2CC863F78AB8}"/>
    <cellStyle name="Normal 9 5 3 2 2 3 2 2" xfId="45049" xr:uid="{CD467EBE-4BE0-4E0C-9388-122A1CF98D36}"/>
    <cellStyle name="Normal 9 5 3 2 2 3 2 3" xfId="40944" xr:uid="{A1FA3DE4-1DED-41DA-926A-09B3001F9C10}"/>
    <cellStyle name="Normal 9 5 3 2 2 3 3" xfId="37863" xr:uid="{9CEBA32F-296B-4B3E-9F19-1FA284A9D652}"/>
    <cellStyle name="Normal 9 5 3 2 2 3 3 2" xfId="46075" xr:uid="{5D4C486E-3E4C-44F8-839C-DF5CB18B1C72}"/>
    <cellStyle name="Normal 9 5 3 2 2 3 3 3" xfId="41970" xr:uid="{52597339-6728-4505-90B5-3E4B84E853C8}"/>
    <cellStyle name="Normal 9 5 3 2 2 3 4" xfId="35810" xr:uid="{5BFC9A4A-CFB1-4D34-A395-2DA6DBD7A01F}"/>
    <cellStyle name="Normal 9 5 3 2 2 3 4 2" xfId="44022" xr:uid="{0949C926-60CD-4A53-83DB-01DA8313799F}"/>
    <cellStyle name="Normal 9 5 3 2 2 3 4 3" xfId="39917" xr:uid="{3414E7F0-0704-4787-8B4B-A4BCB7EC71C3}"/>
    <cellStyle name="Normal 9 5 3 2 2 3 5" xfId="42996" xr:uid="{4D1F0693-CC55-4CE2-9227-D56F96D75DA8}"/>
    <cellStyle name="Normal 9 5 3 2 2 3 6" xfId="38891" xr:uid="{9B048477-AE86-4FC8-AD5D-F669D6B5389F}"/>
    <cellStyle name="Normal 9 5 3 2 2 4" xfId="36356" xr:uid="{542EE528-14AB-410C-9ED0-A27F370AFF54}"/>
    <cellStyle name="Normal 9 5 3 2 2 4 2" xfId="44568" xr:uid="{CA4E528E-18B9-454D-91DC-C68AFEB1A732}"/>
    <cellStyle name="Normal 9 5 3 2 2 4 3" xfId="40463" xr:uid="{31BB8147-2E19-4069-A366-CAA713D69A10}"/>
    <cellStyle name="Normal 9 5 3 2 2 5" xfId="37382" xr:uid="{542FCA74-96D7-42A8-8038-82ECEDFC369C}"/>
    <cellStyle name="Normal 9 5 3 2 2 5 2" xfId="45594" xr:uid="{AE2F1DAD-86F1-40CF-9491-7959B6E760F3}"/>
    <cellStyle name="Normal 9 5 3 2 2 5 3" xfId="41489" xr:uid="{74DCAD64-6DDB-45C6-B81D-4D6A280873CD}"/>
    <cellStyle name="Normal 9 5 3 2 2 6" xfId="35329" xr:uid="{FD4C2249-D8EF-4B91-BF7E-393BAA7CD34D}"/>
    <cellStyle name="Normal 9 5 3 2 2 6 2" xfId="43541" xr:uid="{E08D7567-20FF-437C-8C73-B1B61D149787}"/>
    <cellStyle name="Normal 9 5 3 2 2 6 3" xfId="39436" xr:uid="{3938D27F-FDFE-47FA-8113-B3BBCE9D8F8C}"/>
    <cellStyle name="Normal 9 5 3 2 2 7" xfId="42515" xr:uid="{3296718B-2E0D-42CA-986A-08439DAAE6EE}"/>
    <cellStyle name="Normal 9 5 3 2 2 8" xfId="38410" xr:uid="{47AB79A5-9DD2-405E-9323-4A4501F24F1B}"/>
    <cellStyle name="Normal 9 5 3 2 3" xfId="34485" xr:uid="{1B326380-F531-4CEE-B4D7-54E6245846CE}"/>
    <cellStyle name="Normal 9 5 3 2 3 2" xfId="34968" xr:uid="{E3C7F724-FB7E-4547-9873-7BD7DCCFB8FB}"/>
    <cellStyle name="Normal 9 5 3 2 3 2 2" xfId="37022" xr:uid="{EA2E8B16-A633-4D8C-AC9F-13F4174B0493}"/>
    <cellStyle name="Normal 9 5 3 2 3 2 2 2" xfId="45234" xr:uid="{78818AFC-AA9E-44C0-8F97-145D8A545172}"/>
    <cellStyle name="Normal 9 5 3 2 3 2 2 3" xfId="41129" xr:uid="{5ED37B37-5318-444B-BD83-E22D6A230D6F}"/>
    <cellStyle name="Normal 9 5 3 2 3 2 3" xfId="38048" xr:uid="{B857670C-3D1D-483F-B261-809605A4CF3C}"/>
    <cellStyle name="Normal 9 5 3 2 3 2 3 2" xfId="46260" xr:uid="{278691AE-C22C-4B7B-AE0A-4D9AA48388F4}"/>
    <cellStyle name="Normal 9 5 3 2 3 2 3 3" xfId="42155" xr:uid="{4754C1B9-20B1-4027-B760-2F05DA16179F}"/>
    <cellStyle name="Normal 9 5 3 2 3 2 4" xfId="35995" xr:uid="{BAF238E2-5543-43BC-B73E-71329EAF8CFA}"/>
    <cellStyle name="Normal 9 5 3 2 3 2 4 2" xfId="44207" xr:uid="{33D4B22E-201E-4C81-83CC-E7268BF9C23D}"/>
    <cellStyle name="Normal 9 5 3 2 3 2 4 3" xfId="40102" xr:uid="{D2C6569F-AB74-406B-B154-C382A5AA0B57}"/>
    <cellStyle name="Normal 9 5 3 2 3 2 5" xfId="43181" xr:uid="{A40F37D4-7F6A-4647-BD84-EBD761D0858B}"/>
    <cellStyle name="Normal 9 5 3 2 3 2 6" xfId="39076" xr:uid="{7AC66D24-44A5-4B40-8C7C-5D58D98E12D0}"/>
    <cellStyle name="Normal 9 5 3 2 3 3" xfId="36541" xr:uid="{A5195389-1DE4-4E55-8B81-AA27420EDF30}"/>
    <cellStyle name="Normal 9 5 3 2 3 3 2" xfId="44753" xr:uid="{9528D5D6-5703-4843-9275-F57A949674C2}"/>
    <cellStyle name="Normal 9 5 3 2 3 3 3" xfId="40648" xr:uid="{8321A7F0-4424-4971-B113-A2B24E84F2FA}"/>
    <cellStyle name="Normal 9 5 3 2 3 4" xfId="37567" xr:uid="{6CF42BBC-1BEC-4E73-BD5A-B87E13859AF7}"/>
    <cellStyle name="Normal 9 5 3 2 3 4 2" xfId="45779" xr:uid="{41E94BB5-6352-425E-A839-BFC18D902ECF}"/>
    <cellStyle name="Normal 9 5 3 2 3 4 3" xfId="41674" xr:uid="{2987ECEB-FC4B-4318-8374-AC6C89DF5AEB}"/>
    <cellStyle name="Normal 9 5 3 2 3 5" xfId="35514" xr:uid="{A564DD3F-9760-4374-A870-3AF678E5E3DB}"/>
    <cellStyle name="Normal 9 5 3 2 3 5 2" xfId="43726" xr:uid="{066012DE-9848-4E49-B8D4-B0E08961C3B2}"/>
    <cellStyle name="Normal 9 5 3 2 3 5 3" xfId="39621" xr:uid="{6BAE53E7-1373-40AB-9C78-50B1B713997C}"/>
    <cellStyle name="Normal 9 5 3 2 3 6" xfId="42700" xr:uid="{B80CA25C-1BCD-44C9-A27E-A26A0ADFF18E}"/>
    <cellStyle name="Normal 9 5 3 2 3 7" xfId="38595" xr:uid="{4A1327B4-2939-4E16-9D95-1368D96CF9DC}"/>
    <cellStyle name="Normal 9 5 3 2 4" xfId="34239" xr:uid="{6EED4665-BBB3-45D6-8F23-A5D8AF43189E}"/>
    <cellStyle name="Normal 9 5 3 2 4 2" xfId="36298" xr:uid="{55F7D487-533F-4FF4-BD12-4A102E6E0DD8}"/>
    <cellStyle name="Normal 9 5 3 2 4 2 2" xfId="44510" xr:uid="{1B7BB75D-09D9-466A-84AB-FDB905EE5395}"/>
    <cellStyle name="Normal 9 5 3 2 4 2 3" xfId="40405" xr:uid="{CA0A5F0E-F621-4E1A-91E2-D35D9171A6A7}"/>
    <cellStyle name="Normal 9 5 3 2 4 3" xfId="37324" xr:uid="{45C7DBAB-AC75-4D33-BDEC-E209093F8481}"/>
    <cellStyle name="Normal 9 5 3 2 4 3 2" xfId="45536" xr:uid="{3494D518-8D9A-4537-ABEB-FFDE88AB566D}"/>
    <cellStyle name="Normal 9 5 3 2 4 3 3" xfId="41431" xr:uid="{B91D4281-C865-4FC3-9C60-1D7F4D114C84}"/>
    <cellStyle name="Normal 9 5 3 2 4 4" xfId="35271" xr:uid="{22F0F193-AE0E-42B9-B240-C4851802948E}"/>
    <cellStyle name="Normal 9 5 3 2 4 4 2" xfId="43483" xr:uid="{944F7FD3-4F1B-4F05-B72E-736257F976F5}"/>
    <cellStyle name="Normal 9 5 3 2 4 4 3" xfId="39378" xr:uid="{6B84FC3D-BF56-4623-AF7A-4D0FBC48B41F}"/>
    <cellStyle name="Normal 9 5 3 2 4 5" xfId="42457" xr:uid="{06882608-D08A-4194-9393-37B49C430BBA}"/>
    <cellStyle name="Normal 9 5 3 2 4 6" xfId="38352" xr:uid="{7EB1E4B3-6328-4893-BDC6-EC57FD9A44AB}"/>
    <cellStyle name="Normal 9 5 3 2 5" xfId="34725" xr:uid="{B5A0718A-1899-4F67-90E0-FA520C53CEBE}"/>
    <cellStyle name="Normal 9 5 3 2 5 2" xfId="36779" xr:uid="{31066B0A-43EA-4C82-BAD3-5FDB102A2276}"/>
    <cellStyle name="Normal 9 5 3 2 5 2 2" xfId="44991" xr:uid="{721E4989-1A1F-4F69-A8F2-50657CA7204B}"/>
    <cellStyle name="Normal 9 5 3 2 5 2 3" xfId="40886" xr:uid="{21F64950-2D0D-44B7-9B1B-9FB957073B4E}"/>
    <cellStyle name="Normal 9 5 3 2 5 3" xfId="37805" xr:uid="{28B9ABF5-572B-4313-862A-721A007EA719}"/>
    <cellStyle name="Normal 9 5 3 2 5 3 2" xfId="46017" xr:uid="{D34DE8EF-6D4C-4089-A122-EDFDB7B487E1}"/>
    <cellStyle name="Normal 9 5 3 2 5 3 3" xfId="41912" xr:uid="{7242A024-201A-49C4-9A21-6A9890594D9D}"/>
    <cellStyle name="Normal 9 5 3 2 5 4" xfId="35752" xr:uid="{BD36EE98-1F8D-430C-869D-FCA7329E7615}"/>
    <cellStyle name="Normal 9 5 3 2 5 4 2" xfId="43964" xr:uid="{FC3197B7-83F3-49E0-BCC8-52A5105A99EC}"/>
    <cellStyle name="Normal 9 5 3 2 5 4 3" xfId="39859" xr:uid="{B76337B0-29C5-45F0-A93B-039C684262BE}"/>
    <cellStyle name="Normal 9 5 3 2 5 5" xfId="42938" xr:uid="{BCF85AAA-EEEC-4F62-B072-14ED46BA696D}"/>
    <cellStyle name="Normal 9 5 3 2 5 6" xfId="38833" xr:uid="{66202A6A-7F56-4E0D-84EE-240A16D309CC}"/>
    <cellStyle name="Normal 9 5 3 2 6" xfId="36241" xr:uid="{62324803-DCC8-4DDA-A8A1-90CC21D8B002}"/>
    <cellStyle name="Normal 9 5 3 2 6 2" xfId="44453" xr:uid="{0107910E-0F20-409E-AAF5-B563132C790B}"/>
    <cellStyle name="Normal 9 5 3 2 6 3" xfId="40348" xr:uid="{0E8214F3-BC0B-4201-AF1D-32C296E5BA04}"/>
    <cellStyle name="Normal 9 5 3 2 7" xfId="37267" xr:uid="{C35248A3-829B-41C2-BDB4-A29E35C051B1}"/>
    <cellStyle name="Normal 9 5 3 2 7 2" xfId="45479" xr:uid="{518BED71-2E39-4DD4-9CFB-2460CC7AA046}"/>
    <cellStyle name="Normal 9 5 3 2 7 3" xfId="41374" xr:uid="{DF9BA9CC-404B-476B-B174-DA5560C8F52E}"/>
    <cellStyle name="Normal 9 5 3 2 8" xfId="35214" xr:uid="{2EEEA151-B855-4089-8837-25DE711B4FDA}"/>
    <cellStyle name="Normal 9 5 3 2 8 2" xfId="43426" xr:uid="{D5B6D49B-67FF-4539-B230-896E5B61B8E3}"/>
    <cellStyle name="Normal 9 5 3 2 8 3" xfId="39321" xr:uid="{B3BCC5FD-DAA2-4A8A-A5BB-8DB469221674}"/>
    <cellStyle name="Normal 9 5 3 2 9" xfId="42400" xr:uid="{974B26B7-C9B8-44F0-A03B-BF6272128AA5}"/>
    <cellStyle name="Normal 9 5 3 3" xfId="34318" xr:uid="{082D1714-2576-440B-A612-3F9FF7CE811D}"/>
    <cellStyle name="Normal 9 5 3 3 2" xfId="34563" xr:uid="{9741BCDB-C700-4447-9470-DCEC711C587E}"/>
    <cellStyle name="Normal 9 5 3 3 2 2" xfId="35046" xr:uid="{7128DBDD-C939-4CDE-A203-F6474C0B30BF}"/>
    <cellStyle name="Normal 9 5 3 3 2 2 2" xfId="37100" xr:uid="{6C288DE5-9F17-46D1-BB19-2C667FDC49EB}"/>
    <cellStyle name="Normal 9 5 3 3 2 2 2 2" xfId="45312" xr:uid="{29CDCF33-1168-43A5-8677-DAD15A488BFA}"/>
    <cellStyle name="Normal 9 5 3 3 2 2 2 3" xfId="41207" xr:uid="{F6CC258C-99DF-428D-87E6-9C9B1E089459}"/>
    <cellStyle name="Normal 9 5 3 3 2 2 3" xfId="38126" xr:uid="{00A6BC31-5555-457D-A22D-FF2EDE1DC799}"/>
    <cellStyle name="Normal 9 5 3 3 2 2 3 2" xfId="46338" xr:uid="{D1BC5E65-D8AC-43DE-B6F2-FEB7EA028198}"/>
    <cellStyle name="Normal 9 5 3 3 2 2 3 3" xfId="42233" xr:uid="{8A29F9BA-09CA-4A39-B87C-2DDCC7D22326}"/>
    <cellStyle name="Normal 9 5 3 3 2 2 4" xfId="36073" xr:uid="{EB94428A-0F45-4B70-BFFE-1DDEBFC5E431}"/>
    <cellStyle name="Normal 9 5 3 3 2 2 4 2" xfId="44285" xr:uid="{B639B2F9-E40E-4A45-ADA8-74DF13E3C62B}"/>
    <cellStyle name="Normal 9 5 3 3 2 2 4 3" xfId="40180" xr:uid="{DDA30073-6A5A-4AB8-B955-2FDDE7996DEF}"/>
    <cellStyle name="Normal 9 5 3 3 2 2 5" xfId="43259" xr:uid="{CFB0D130-B8D7-4C77-B356-2F66C3D2463C}"/>
    <cellStyle name="Normal 9 5 3 3 2 2 6" xfId="39154" xr:uid="{9BCDDB11-C2BD-4952-BE58-7D6CDCE5F5E0}"/>
    <cellStyle name="Normal 9 5 3 3 2 3" xfId="36619" xr:uid="{5D8B3F85-494B-4A79-B43D-3BF72F658B52}"/>
    <cellStyle name="Normal 9 5 3 3 2 3 2" xfId="44831" xr:uid="{78A7340E-6731-44EC-96ED-964016FB3F2A}"/>
    <cellStyle name="Normal 9 5 3 3 2 3 3" xfId="40726" xr:uid="{F46B7CBB-2864-4D1A-BF7B-C7805A693D48}"/>
    <cellStyle name="Normal 9 5 3 3 2 4" xfId="37645" xr:uid="{31B0F72F-EAA1-49B0-973B-BFBDCDB311FD}"/>
    <cellStyle name="Normal 9 5 3 3 2 4 2" xfId="45857" xr:uid="{84BA062C-9EEB-4275-B63F-432837439C5A}"/>
    <cellStyle name="Normal 9 5 3 3 2 4 3" xfId="41752" xr:uid="{BE7ED6BA-B068-4CFA-AAE7-80FD40AF37D1}"/>
    <cellStyle name="Normal 9 5 3 3 2 5" xfId="35592" xr:uid="{45BF5F4F-BE41-4409-A2DC-21B0D07085E5}"/>
    <cellStyle name="Normal 9 5 3 3 2 5 2" xfId="43804" xr:uid="{FB40C596-47F4-48FF-835C-CA55073FFA48}"/>
    <cellStyle name="Normal 9 5 3 3 2 5 3" xfId="39699" xr:uid="{1E23A3F8-BF93-4146-8526-1204D3521C6F}"/>
    <cellStyle name="Normal 9 5 3 3 2 6" xfId="42778" xr:uid="{1FC2C008-7EA1-442E-AA56-EFCE29BC2C2F}"/>
    <cellStyle name="Normal 9 5 3 3 2 7" xfId="38673" xr:uid="{23516E6E-9CA2-4CA5-8509-AF956C0FC7BA}"/>
    <cellStyle name="Normal 9 5 3 3 3" xfId="34804" xr:uid="{45117E80-C2BD-4EB0-B2A4-F1DDB0099707}"/>
    <cellStyle name="Normal 9 5 3 3 3 2" xfId="36858" xr:uid="{C47B8C67-9E47-4EB9-BBF2-461B87384323}"/>
    <cellStyle name="Normal 9 5 3 3 3 2 2" xfId="45070" xr:uid="{ECB41E41-D848-4BAB-8B14-7E19270CF4EB}"/>
    <cellStyle name="Normal 9 5 3 3 3 2 3" xfId="40965" xr:uid="{F03B5715-8B13-49BD-B831-9CDBBF49AB27}"/>
    <cellStyle name="Normal 9 5 3 3 3 3" xfId="37884" xr:uid="{85BFE91C-34EC-4466-AB3C-EDE7C0D5A5A8}"/>
    <cellStyle name="Normal 9 5 3 3 3 3 2" xfId="46096" xr:uid="{0E4373D6-82C3-412B-A271-DC55C6934523}"/>
    <cellStyle name="Normal 9 5 3 3 3 3 3" xfId="41991" xr:uid="{E7228508-A475-48E0-AB45-519F78805864}"/>
    <cellStyle name="Normal 9 5 3 3 3 4" xfId="35831" xr:uid="{205F9D0C-599C-49CB-9F91-E292CACE37BC}"/>
    <cellStyle name="Normal 9 5 3 3 3 4 2" xfId="44043" xr:uid="{88B1BECD-C63C-4700-AC32-F65F64F1B718}"/>
    <cellStyle name="Normal 9 5 3 3 3 4 3" xfId="39938" xr:uid="{1B900D2E-281E-4D1D-BE14-DE0F42779428}"/>
    <cellStyle name="Normal 9 5 3 3 3 5" xfId="43017" xr:uid="{6CF68CDD-ACB0-4B62-8849-7D752AC90830}"/>
    <cellStyle name="Normal 9 5 3 3 3 6" xfId="38912" xr:uid="{E0C7B938-B81D-4423-833C-07212209EE59}"/>
    <cellStyle name="Normal 9 5 3 3 4" xfId="36377" xr:uid="{CA62C8DB-517D-427F-ACBD-23C020506EAC}"/>
    <cellStyle name="Normal 9 5 3 3 4 2" xfId="44589" xr:uid="{29838EF2-BF1C-45F4-A947-1B94466FE2CE}"/>
    <cellStyle name="Normal 9 5 3 3 4 3" xfId="40484" xr:uid="{E59EFF29-545D-4878-8BD8-3BBF80CC2155}"/>
    <cellStyle name="Normal 9 5 3 3 5" xfId="37403" xr:uid="{09432367-CB4B-4874-975E-EC39FD6D4271}"/>
    <cellStyle name="Normal 9 5 3 3 5 2" xfId="45615" xr:uid="{CF3A4334-6AE5-4F6B-BEF2-A12F7853ED2D}"/>
    <cellStyle name="Normal 9 5 3 3 5 3" xfId="41510" xr:uid="{7B28E3EF-E0BB-4EED-89FB-F5F38DEF6B5A}"/>
    <cellStyle name="Normal 9 5 3 3 6" xfId="35350" xr:uid="{266319E9-5D28-4ED3-AD32-BB697CE429EC}"/>
    <cellStyle name="Normal 9 5 3 3 6 2" xfId="43562" xr:uid="{399B8B5B-8F0E-4440-9958-2F47005469F6}"/>
    <cellStyle name="Normal 9 5 3 3 6 3" xfId="39457" xr:uid="{A1E9FA4D-8198-4A43-B1F4-14FEF5FD8C15}"/>
    <cellStyle name="Normal 9 5 3 3 7" xfId="42536" xr:uid="{FEF0B244-A6AF-41FE-8453-01C54C61A10C}"/>
    <cellStyle name="Normal 9 5 3 3 8" xfId="38431" xr:uid="{B378EAEA-1DB5-4815-A8CE-1B7DA93C5E75}"/>
    <cellStyle name="Normal 9 5 3 4" xfId="34361" xr:uid="{DD319692-DD71-4FD7-AB0B-EB288E9D6270}"/>
    <cellStyle name="Normal 9 5 3 4 2" xfId="34604" xr:uid="{369D6D3D-0208-4F66-A35E-8DD770A55C2B}"/>
    <cellStyle name="Normal 9 5 3 4 2 2" xfId="35087" xr:uid="{1686E203-AB46-404E-8F05-34B5DFF97385}"/>
    <cellStyle name="Normal 9 5 3 4 2 2 2" xfId="37141" xr:uid="{9621B886-242B-41FE-A965-AC103B7CF500}"/>
    <cellStyle name="Normal 9 5 3 4 2 2 2 2" xfId="45353" xr:uid="{7D1909B0-0A1F-413F-AD3E-0B21BDE5737D}"/>
    <cellStyle name="Normal 9 5 3 4 2 2 2 3" xfId="41248" xr:uid="{C005D249-EBE7-4DA1-8DDC-34847B5A7013}"/>
    <cellStyle name="Normal 9 5 3 4 2 2 3" xfId="38167" xr:uid="{DCCB58A9-47F9-4A15-851C-50C558122924}"/>
    <cellStyle name="Normal 9 5 3 4 2 2 3 2" xfId="46379" xr:uid="{55A672FA-A0AB-4BA6-A459-6F75FB8ED026}"/>
    <cellStyle name="Normal 9 5 3 4 2 2 3 3" xfId="42274" xr:uid="{658DE411-D3BC-4810-8C71-816BEEAF986B}"/>
    <cellStyle name="Normal 9 5 3 4 2 2 4" xfId="36114" xr:uid="{C41B0CC2-7C87-4D51-94A3-FB3C85D811B3}"/>
    <cellStyle name="Normal 9 5 3 4 2 2 4 2" xfId="44326" xr:uid="{D02F0F75-9FEE-4A99-8791-6499D27E1E8F}"/>
    <cellStyle name="Normal 9 5 3 4 2 2 4 3" xfId="40221" xr:uid="{21632113-520A-4023-BD03-51E04C1F7445}"/>
    <cellStyle name="Normal 9 5 3 4 2 2 5" xfId="43300" xr:uid="{B9F968AD-6500-490D-856E-2E98D9396DF1}"/>
    <cellStyle name="Normal 9 5 3 4 2 2 6" xfId="39195" xr:uid="{2F05D010-DA80-427E-946B-BD4F8ADD487C}"/>
    <cellStyle name="Normal 9 5 3 4 2 3" xfId="36660" xr:uid="{1F61F1F8-EEAD-453F-B2F6-3903ED779DF1}"/>
    <cellStyle name="Normal 9 5 3 4 2 3 2" xfId="44872" xr:uid="{B7B7D78C-6FC4-4A10-ABDB-DC187E83AC75}"/>
    <cellStyle name="Normal 9 5 3 4 2 3 3" xfId="40767" xr:uid="{7257E098-F09C-46E2-A032-AE16855BC84E}"/>
    <cellStyle name="Normal 9 5 3 4 2 4" xfId="37686" xr:uid="{2BCBDDF4-62D8-433D-A3C1-479DD28A853C}"/>
    <cellStyle name="Normal 9 5 3 4 2 4 2" xfId="45898" xr:uid="{D1ABF48A-A35F-4930-88EC-93164E194CCE}"/>
    <cellStyle name="Normal 9 5 3 4 2 4 3" xfId="41793" xr:uid="{D98CD7B0-4CBC-4E4A-A8BC-8F833848EBBC}"/>
    <cellStyle name="Normal 9 5 3 4 2 5" xfId="35633" xr:uid="{C1B5C199-DA8D-42B4-9182-E395AD0758A4}"/>
    <cellStyle name="Normal 9 5 3 4 2 5 2" xfId="43845" xr:uid="{EC48F7A7-6A03-47FA-8000-CCF75D0460DE}"/>
    <cellStyle name="Normal 9 5 3 4 2 5 3" xfId="39740" xr:uid="{2A8BE8D5-4F51-4826-B611-41059FF82D25}"/>
    <cellStyle name="Normal 9 5 3 4 2 6" xfId="42819" xr:uid="{E32268ED-C259-446E-905F-3CDFB24F3BE2}"/>
    <cellStyle name="Normal 9 5 3 4 2 7" xfId="38714" xr:uid="{990ADD2F-AA12-4FBD-9C16-6637439BDB34}"/>
    <cellStyle name="Normal 9 5 3 4 3" xfId="34845" xr:uid="{8DBE33CA-6604-41FE-97B7-36428A3EB372}"/>
    <cellStyle name="Normal 9 5 3 4 3 2" xfId="36899" xr:uid="{F361823B-FE26-4859-9E25-E364277E56AE}"/>
    <cellStyle name="Normal 9 5 3 4 3 2 2" xfId="45111" xr:uid="{410BDEB4-EE6E-450F-9253-0EC796C2CCCF}"/>
    <cellStyle name="Normal 9 5 3 4 3 2 3" xfId="41006" xr:uid="{D9C71108-0994-44C4-88F7-1B5869E55C0F}"/>
    <cellStyle name="Normal 9 5 3 4 3 3" xfId="37925" xr:uid="{2C69817E-D062-4F12-B53C-A0F9589C43B9}"/>
    <cellStyle name="Normal 9 5 3 4 3 3 2" xfId="46137" xr:uid="{51A175CD-F2C4-4100-8770-A924875BCC2C}"/>
    <cellStyle name="Normal 9 5 3 4 3 3 3" xfId="42032" xr:uid="{0F2770D9-8B25-46B1-98AD-DD366F79C23A}"/>
    <cellStyle name="Normal 9 5 3 4 3 4" xfId="35872" xr:uid="{F9CF62FE-096F-4F85-A188-CE7F0B34298D}"/>
    <cellStyle name="Normal 9 5 3 4 3 4 2" xfId="44084" xr:uid="{3D796022-BB0D-45D1-AAB6-D9D22F587692}"/>
    <cellStyle name="Normal 9 5 3 4 3 4 3" xfId="39979" xr:uid="{0B02050C-48FF-4855-A5DA-9A99B10C6F23}"/>
    <cellStyle name="Normal 9 5 3 4 3 5" xfId="43058" xr:uid="{EC90A794-BD47-49CF-B041-2136BF6C46A7}"/>
    <cellStyle name="Normal 9 5 3 4 3 6" xfId="38953" xr:uid="{55FFDF67-E1DA-448B-AF46-B72FCCB8ADA2}"/>
    <cellStyle name="Normal 9 5 3 4 4" xfId="36418" xr:uid="{9B303904-5FE2-4620-A24F-FB67354A5C8B}"/>
    <cellStyle name="Normal 9 5 3 4 4 2" xfId="44630" xr:uid="{39DE91D7-8754-41AC-A179-A751D5F6FB08}"/>
    <cellStyle name="Normal 9 5 3 4 4 3" xfId="40525" xr:uid="{B5665F91-F942-4820-AF51-B882D442D764}"/>
    <cellStyle name="Normal 9 5 3 4 5" xfId="37444" xr:uid="{81CF41CD-451A-46B9-B2F8-06E6ADD6B84E}"/>
    <cellStyle name="Normal 9 5 3 4 5 2" xfId="45656" xr:uid="{24FC73AC-CC42-4F14-A09E-674E816551BC}"/>
    <cellStyle name="Normal 9 5 3 4 5 3" xfId="41551" xr:uid="{0B25A80A-9E1F-4449-8115-C600F760A670}"/>
    <cellStyle name="Normal 9 5 3 4 6" xfId="35391" xr:uid="{CEF3279B-5D8A-4019-9D46-B62A0D74820C}"/>
    <cellStyle name="Normal 9 5 3 4 6 2" xfId="43603" xr:uid="{7F537CEB-6ABD-4F82-863C-EE0D90AF233B}"/>
    <cellStyle name="Normal 9 5 3 4 6 3" xfId="39498" xr:uid="{AF9520F2-4B28-41D0-854F-ECC4BC384D7B}"/>
    <cellStyle name="Normal 9 5 3 4 7" xfId="42577" xr:uid="{74DCC9CE-14D8-478D-8647-B24C7E6C695A}"/>
    <cellStyle name="Normal 9 5 3 4 8" xfId="38472" xr:uid="{4A7C6C50-BFEB-4D3D-AD3B-BC06E6D062FF}"/>
    <cellStyle name="Normal 9 5 3 5" xfId="34402" xr:uid="{F4886E2F-C9D0-4EB3-831E-E641809FE6F4}"/>
    <cellStyle name="Normal 9 5 3 5 2" xfId="34645" xr:uid="{288273EE-41E8-4D13-B6CC-8FAEA2846D18}"/>
    <cellStyle name="Normal 9 5 3 5 2 2" xfId="35128" xr:uid="{68353C8F-B044-49FC-B3F2-40DD93EDBE17}"/>
    <cellStyle name="Normal 9 5 3 5 2 2 2" xfId="37182" xr:uid="{197820BB-12EE-4079-9656-E9CD2FCDD1EE}"/>
    <cellStyle name="Normal 9 5 3 5 2 2 2 2" xfId="45394" xr:uid="{785A02EF-3C99-4356-A2C2-F3CE5678C3EE}"/>
    <cellStyle name="Normal 9 5 3 5 2 2 2 3" xfId="41289" xr:uid="{3917B475-21AB-42CC-A456-ECBBB727EFBE}"/>
    <cellStyle name="Normal 9 5 3 5 2 2 3" xfId="38208" xr:uid="{66E61EE5-24B4-4821-A8A9-8F3E9802FE4A}"/>
    <cellStyle name="Normal 9 5 3 5 2 2 3 2" xfId="46420" xr:uid="{4A86C0B3-1BFD-40DB-98E8-D1E4AC099003}"/>
    <cellStyle name="Normal 9 5 3 5 2 2 3 3" xfId="42315" xr:uid="{5C292F62-A275-4285-AC12-8EA8032D8694}"/>
    <cellStyle name="Normal 9 5 3 5 2 2 4" xfId="36155" xr:uid="{AC929136-9F89-4E5A-882C-A2DA1C3C3023}"/>
    <cellStyle name="Normal 9 5 3 5 2 2 4 2" xfId="44367" xr:uid="{5D993120-E2F3-4A5E-8226-7133A782A3A3}"/>
    <cellStyle name="Normal 9 5 3 5 2 2 4 3" xfId="40262" xr:uid="{3F55B082-719A-4B27-AAC1-6217AB2B0317}"/>
    <cellStyle name="Normal 9 5 3 5 2 2 5" xfId="43341" xr:uid="{E8100055-B777-4684-B0D1-C568DCBFFAF2}"/>
    <cellStyle name="Normal 9 5 3 5 2 2 6" xfId="39236" xr:uid="{C04ABF50-456C-4800-B4B7-612114B0331F}"/>
    <cellStyle name="Normal 9 5 3 5 2 3" xfId="36701" xr:uid="{9EBC5BCF-CA1D-4662-A02A-53E2A0AF6FB0}"/>
    <cellStyle name="Normal 9 5 3 5 2 3 2" xfId="44913" xr:uid="{AC608964-8BAF-4D73-9A65-C2B1ACBEF2FF}"/>
    <cellStyle name="Normal 9 5 3 5 2 3 3" xfId="40808" xr:uid="{4CC22F9D-F030-457E-A752-21E6A2F0496A}"/>
    <cellStyle name="Normal 9 5 3 5 2 4" xfId="37727" xr:uid="{E7070297-2E38-4E6B-97F6-111D4C6F4867}"/>
    <cellStyle name="Normal 9 5 3 5 2 4 2" xfId="45939" xr:uid="{FFA95A1D-328D-48AA-99E8-99EB9628CA67}"/>
    <cellStyle name="Normal 9 5 3 5 2 4 3" xfId="41834" xr:uid="{9998319F-D9D5-4F49-A532-BFCFEA8A8AAB}"/>
    <cellStyle name="Normal 9 5 3 5 2 5" xfId="35674" xr:uid="{AD457E40-8B04-4773-BFB3-EF178917478B}"/>
    <cellStyle name="Normal 9 5 3 5 2 5 2" xfId="43886" xr:uid="{9B963B32-BFC3-4AFA-8B3A-79CCAA71F92D}"/>
    <cellStyle name="Normal 9 5 3 5 2 5 3" xfId="39781" xr:uid="{13E3024B-69A1-4D40-A98E-3CD39057795B}"/>
    <cellStyle name="Normal 9 5 3 5 2 6" xfId="42860" xr:uid="{391DB8B5-07CB-4017-AF70-6370DE2794B3}"/>
    <cellStyle name="Normal 9 5 3 5 2 7" xfId="38755" xr:uid="{8F4231F7-7B31-4698-9E68-1ECF4971A3A1}"/>
    <cellStyle name="Normal 9 5 3 5 3" xfId="34886" xr:uid="{92FED331-95F4-469A-91DB-8F4BEC22D9E4}"/>
    <cellStyle name="Normal 9 5 3 5 3 2" xfId="36940" xr:uid="{B4867041-8463-4EBA-A921-C473016A28F2}"/>
    <cellStyle name="Normal 9 5 3 5 3 2 2" xfId="45152" xr:uid="{47CCBD0F-0800-4D66-A37A-56C40D8704C9}"/>
    <cellStyle name="Normal 9 5 3 5 3 2 3" xfId="41047" xr:uid="{2B549ED4-5FD8-472A-8F54-7E091BDB25A0}"/>
    <cellStyle name="Normal 9 5 3 5 3 3" xfId="37966" xr:uid="{2D310704-ACC6-4A01-B0AB-D584DE62CF39}"/>
    <cellStyle name="Normal 9 5 3 5 3 3 2" xfId="46178" xr:uid="{86F3D31A-3053-491D-BF4E-D7653CF8A381}"/>
    <cellStyle name="Normal 9 5 3 5 3 3 3" xfId="42073" xr:uid="{0A0ACF6E-B029-4991-AD22-F74E47714B9F}"/>
    <cellStyle name="Normal 9 5 3 5 3 4" xfId="35913" xr:uid="{1F2DC11B-08E1-472B-AD17-1076A132B5AA}"/>
    <cellStyle name="Normal 9 5 3 5 3 4 2" xfId="44125" xr:uid="{38570BF2-98FD-4515-B671-E97EA9E13B0B}"/>
    <cellStyle name="Normal 9 5 3 5 3 4 3" xfId="40020" xr:uid="{4C57D890-DF14-48DE-A9B0-550085653C97}"/>
    <cellStyle name="Normal 9 5 3 5 3 5" xfId="43099" xr:uid="{DEDA51E7-54F3-4E2D-A2A6-67945713B668}"/>
    <cellStyle name="Normal 9 5 3 5 3 6" xfId="38994" xr:uid="{1805A06B-1357-4A63-B1DB-5E5A545D1217}"/>
    <cellStyle name="Normal 9 5 3 5 4" xfId="36459" xr:uid="{176D3A78-2E8E-41DC-A97D-E41AE829671D}"/>
    <cellStyle name="Normal 9 5 3 5 4 2" xfId="44671" xr:uid="{C2D0ABAF-A5B3-4FD7-9F7F-32F88F787C3F}"/>
    <cellStyle name="Normal 9 5 3 5 4 3" xfId="40566" xr:uid="{8B0B0B5B-1FF7-40D2-BD87-97994407FA55}"/>
    <cellStyle name="Normal 9 5 3 5 5" xfId="37485" xr:uid="{8693B455-B7B8-4609-9065-C3C38E08994B}"/>
    <cellStyle name="Normal 9 5 3 5 5 2" xfId="45697" xr:uid="{56DDB0FD-357D-436C-97E7-3AFF1011DA32}"/>
    <cellStyle name="Normal 9 5 3 5 5 3" xfId="41592" xr:uid="{A50D358E-AE90-47BA-AC1F-1F53448A2A75}"/>
    <cellStyle name="Normal 9 5 3 5 6" xfId="35432" xr:uid="{C403D6CA-ADD4-43DA-BF07-331122B7C68A}"/>
    <cellStyle name="Normal 9 5 3 5 6 2" xfId="43644" xr:uid="{EC89403D-E541-47FD-8726-22CF6C2CAC08}"/>
    <cellStyle name="Normal 9 5 3 5 6 3" xfId="39539" xr:uid="{23EEB78A-2B99-4149-AA3F-D814EACA5584}"/>
    <cellStyle name="Normal 9 5 3 5 7" xfId="42618" xr:uid="{ADD94400-0E87-4194-88D1-AF67F338D8FE}"/>
    <cellStyle name="Normal 9 5 3 5 8" xfId="38513" xr:uid="{83BA8CF4-BE13-4D6B-903C-7DA031E3B32A}"/>
    <cellStyle name="Normal 9 5 3 6" xfId="34260" xr:uid="{3BD8B92F-EE22-4DE7-BAF6-1F82DAEAA983}"/>
    <cellStyle name="Normal 9 5 3 6 2" xfId="34506" xr:uid="{8D016AE6-5E97-4F02-A0FD-C2232CA5034C}"/>
    <cellStyle name="Normal 9 5 3 6 2 2" xfId="34989" xr:uid="{69E9ED1F-D1E7-421E-9229-5AA62A0FD11E}"/>
    <cellStyle name="Normal 9 5 3 6 2 2 2" xfId="37043" xr:uid="{F15C6614-5070-4276-B706-AF9D465D5E61}"/>
    <cellStyle name="Normal 9 5 3 6 2 2 2 2" xfId="45255" xr:uid="{71C78A42-F459-4878-AA50-C6463AB15B2C}"/>
    <cellStyle name="Normal 9 5 3 6 2 2 2 3" xfId="41150" xr:uid="{AEA9B507-3D36-444D-9A2C-6205F07435EA}"/>
    <cellStyle name="Normal 9 5 3 6 2 2 3" xfId="38069" xr:uid="{874A5512-4AD5-46F5-BEEA-90C21B9FBBE0}"/>
    <cellStyle name="Normal 9 5 3 6 2 2 3 2" xfId="46281" xr:uid="{AF78E80E-0688-4E2B-A1B9-987309DC198B}"/>
    <cellStyle name="Normal 9 5 3 6 2 2 3 3" xfId="42176" xr:uid="{969845FA-C4C8-45DA-8212-48DE75AA67CE}"/>
    <cellStyle name="Normal 9 5 3 6 2 2 4" xfId="36016" xr:uid="{6FA20FE9-7DC2-4FA1-9C6F-8EC43188E35B}"/>
    <cellStyle name="Normal 9 5 3 6 2 2 4 2" xfId="44228" xr:uid="{2DBD2DAE-2E9E-415B-83A1-34F9D6D05D73}"/>
    <cellStyle name="Normal 9 5 3 6 2 2 4 3" xfId="40123" xr:uid="{3243E83D-7D1E-441F-8957-B46DE65F559F}"/>
    <cellStyle name="Normal 9 5 3 6 2 2 5" xfId="43202" xr:uid="{0C2E7F15-43DE-457C-A171-1ACD8B0085E7}"/>
    <cellStyle name="Normal 9 5 3 6 2 2 6" xfId="39097" xr:uid="{B1F66D52-B517-4D76-BAAF-F005F422B437}"/>
    <cellStyle name="Normal 9 5 3 6 2 3" xfId="36562" xr:uid="{81FC35D9-4F1A-4F8C-825E-5266F0D2A58D}"/>
    <cellStyle name="Normal 9 5 3 6 2 3 2" xfId="44774" xr:uid="{3F10197D-655C-4D95-ACC3-E25DA9E6BD53}"/>
    <cellStyle name="Normal 9 5 3 6 2 3 3" xfId="40669" xr:uid="{D32E5F34-DF7D-4284-8120-1353CBE119FF}"/>
    <cellStyle name="Normal 9 5 3 6 2 4" xfId="37588" xr:uid="{17E1C19C-1DBA-4CE4-A2AC-6783D54D74AB}"/>
    <cellStyle name="Normal 9 5 3 6 2 4 2" xfId="45800" xr:uid="{7B24C977-F317-4916-AE29-4DCE5C2BA300}"/>
    <cellStyle name="Normal 9 5 3 6 2 4 3" xfId="41695" xr:uid="{A79F08BC-36EF-4B9E-B1E6-5ADD5B360C1D}"/>
    <cellStyle name="Normal 9 5 3 6 2 5" xfId="35535" xr:uid="{CF7E428F-7D56-4616-9CC3-AF85895E38E2}"/>
    <cellStyle name="Normal 9 5 3 6 2 5 2" xfId="43747" xr:uid="{33782BA7-E628-426A-B4C6-282BD7DAAB4E}"/>
    <cellStyle name="Normal 9 5 3 6 2 5 3" xfId="39642" xr:uid="{B8144E9A-3CC5-4B44-AC72-CB62C29D18E3}"/>
    <cellStyle name="Normal 9 5 3 6 2 6" xfId="42721" xr:uid="{4546964A-9C9D-4014-8C46-F95840647EB7}"/>
    <cellStyle name="Normal 9 5 3 6 2 7" xfId="38616" xr:uid="{8621F64B-7C20-486C-8F7E-111055EAD8CA}"/>
    <cellStyle name="Normal 9 5 3 6 3" xfId="34746" xr:uid="{60ADD280-2F61-42BD-BD14-CF2777CFB97D}"/>
    <cellStyle name="Normal 9 5 3 6 3 2" xfId="36800" xr:uid="{8079A40F-818A-44F7-9169-89D00D8A4674}"/>
    <cellStyle name="Normal 9 5 3 6 3 2 2" xfId="45012" xr:uid="{699C2B53-9AF4-4127-A0BE-0E46D2AEE275}"/>
    <cellStyle name="Normal 9 5 3 6 3 2 3" xfId="40907" xr:uid="{A0DDD30E-23E3-4789-B9E1-C2A08BA623E5}"/>
    <cellStyle name="Normal 9 5 3 6 3 3" xfId="37826" xr:uid="{0A5E5A95-3AF6-4257-AF3D-5E3B1B87D0D4}"/>
    <cellStyle name="Normal 9 5 3 6 3 3 2" xfId="46038" xr:uid="{3728D666-FB85-4D0C-97F9-259A7B0B9785}"/>
    <cellStyle name="Normal 9 5 3 6 3 3 3" xfId="41933" xr:uid="{59097381-34E3-4EF9-9E66-82316F0F80AB}"/>
    <cellStyle name="Normal 9 5 3 6 3 4" xfId="35773" xr:uid="{6889DF0E-50E9-4567-A94C-FE45949B9228}"/>
    <cellStyle name="Normal 9 5 3 6 3 4 2" xfId="43985" xr:uid="{8487F587-A651-4A16-898A-D942B24F25ED}"/>
    <cellStyle name="Normal 9 5 3 6 3 4 3" xfId="39880" xr:uid="{310784F6-DB43-4E3B-867A-569BA8E0E48B}"/>
    <cellStyle name="Normal 9 5 3 6 3 5" xfId="42959" xr:uid="{88F75F87-E7B0-47E3-807F-E6157065EE42}"/>
    <cellStyle name="Normal 9 5 3 6 3 6" xfId="38854" xr:uid="{8334CFB4-906F-4A49-91C2-80C5CBD8AD24}"/>
    <cellStyle name="Normal 9 5 3 6 4" xfId="36319" xr:uid="{826E7DFE-7743-46F1-BEC6-8D2694AF2115}"/>
    <cellStyle name="Normal 9 5 3 6 4 2" xfId="44531" xr:uid="{4581B437-88B3-41EE-8EF9-26B80EF5D0AB}"/>
    <cellStyle name="Normal 9 5 3 6 4 3" xfId="40426" xr:uid="{7632CCAB-4C34-4134-858E-F76BD78B5E0D}"/>
    <cellStyle name="Normal 9 5 3 6 5" xfId="37345" xr:uid="{3A0B9840-D49B-44F0-8889-90B7C4E48762}"/>
    <cellStyle name="Normal 9 5 3 6 5 2" xfId="45557" xr:uid="{0B94FE22-9A48-4CB2-B49B-4386A2CE25C4}"/>
    <cellStyle name="Normal 9 5 3 6 5 3" xfId="41452" xr:uid="{1FE00530-807C-4216-B5FE-08959543378A}"/>
    <cellStyle name="Normal 9 5 3 6 6" xfId="35292" xr:uid="{15A08E3B-0A72-472E-AD66-86225A18C2D6}"/>
    <cellStyle name="Normal 9 5 3 6 6 2" xfId="43504" xr:uid="{122C9B06-05F5-47C8-814A-CD68C833CC27}"/>
    <cellStyle name="Normal 9 5 3 6 6 3" xfId="39399" xr:uid="{2E563036-226E-4EA5-8E1D-1F59E6F65E0F}"/>
    <cellStyle name="Normal 9 5 3 6 7" xfId="42478" xr:uid="{2707C752-3E71-48E0-8C3B-CFA68E55BBC9}"/>
    <cellStyle name="Normal 9 5 3 6 8" xfId="38373" xr:uid="{8206811D-5112-45A5-8CFB-37BAC186AA63}"/>
    <cellStyle name="Normal 9 5 3 7" xfId="34450" xr:uid="{3E9CD698-6FB8-4A31-941C-8FE36C5BDCA1}"/>
    <cellStyle name="Normal 9 5 3 7 2" xfId="34933" xr:uid="{7B2A9416-0531-4469-9FF3-20542CBB2B1C}"/>
    <cellStyle name="Normal 9 5 3 7 2 2" xfId="36987" xr:uid="{A73EA7C0-4037-40C1-9247-D9375DB69B18}"/>
    <cellStyle name="Normal 9 5 3 7 2 2 2" xfId="45199" xr:uid="{A1785037-F389-4401-BB05-B102DFA53FBA}"/>
    <cellStyle name="Normal 9 5 3 7 2 2 3" xfId="41094" xr:uid="{BB900A6B-491E-4D1B-89EE-BDB172ECE0D3}"/>
    <cellStyle name="Normal 9 5 3 7 2 3" xfId="38013" xr:uid="{54420CD8-9FB2-4386-AE46-F639515379F6}"/>
    <cellStyle name="Normal 9 5 3 7 2 3 2" xfId="46225" xr:uid="{555B8D40-0C9D-43E0-A8E8-22063200DEAB}"/>
    <cellStyle name="Normal 9 5 3 7 2 3 3" xfId="42120" xr:uid="{39BDBB02-23EC-427E-B982-3634F31DB93E}"/>
    <cellStyle name="Normal 9 5 3 7 2 4" xfId="35960" xr:uid="{EA7D829D-1BD9-4FE7-BF50-D79FD89FEAA1}"/>
    <cellStyle name="Normal 9 5 3 7 2 4 2" xfId="44172" xr:uid="{2F3C3DFE-B1CC-4516-B08E-83CF6F4DB540}"/>
    <cellStyle name="Normal 9 5 3 7 2 4 3" xfId="40067" xr:uid="{9EB7111A-27F2-4C22-B534-A91157F0C26C}"/>
    <cellStyle name="Normal 9 5 3 7 2 5" xfId="43146" xr:uid="{47897948-C5F1-4A28-A072-4BECE65EE3DD}"/>
    <cellStyle name="Normal 9 5 3 7 2 6" xfId="39041" xr:uid="{3DFEFEBD-778F-43F3-BA34-2C71CF674F95}"/>
    <cellStyle name="Normal 9 5 3 7 3" xfId="36506" xr:uid="{0231FACC-9EB8-4290-93AF-EA4344F48BD6}"/>
    <cellStyle name="Normal 9 5 3 7 3 2" xfId="44718" xr:uid="{791D847A-A85A-4FA6-99AB-AB6D3BBAD045}"/>
    <cellStyle name="Normal 9 5 3 7 3 3" xfId="40613" xr:uid="{13F30F5A-03FD-46FC-B88A-2B5A8B56939C}"/>
    <cellStyle name="Normal 9 5 3 7 4" xfId="37532" xr:uid="{6F887D78-1AD3-4E81-BBE5-4E1B05D6572F}"/>
    <cellStyle name="Normal 9 5 3 7 4 2" xfId="45744" xr:uid="{CF739DFE-9960-4AA1-A412-24A0611B4684}"/>
    <cellStyle name="Normal 9 5 3 7 4 3" xfId="41639" xr:uid="{759DAEF7-FD4B-4E59-B2E8-1288A9353DE3}"/>
    <cellStyle name="Normal 9 5 3 7 5" xfId="35479" xr:uid="{E8948DAC-5CF4-405A-A6C4-A3F92648C865}"/>
    <cellStyle name="Normal 9 5 3 7 5 2" xfId="43691" xr:uid="{E804323E-1909-4434-8D6E-5C8BC43FDFC4}"/>
    <cellStyle name="Normal 9 5 3 7 5 3" xfId="39586" xr:uid="{58EEF225-A27B-4DB3-BFC8-772648DCED3D}"/>
    <cellStyle name="Normal 9 5 3 7 6" xfId="42665" xr:uid="{2F846D55-7B5B-45D9-A86A-049F4407C62C}"/>
    <cellStyle name="Normal 9 5 3 7 7" xfId="38560" xr:uid="{4D160998-03D7-4975-8028-0E7C0457B8F1}"/>
    <cellStyle name="Normal 9 5 3 8" xfId="34202" xr:uid="{AF40B73F-0FC2-4D09-AF71-141444312BF8}"/>
    <cellStyle name="Normal 9 5 3 8 2" xfId="36261" xr:uid="{D32A08A0-16F6-4ED4-BB34-52239CEAB7B5}"/>
    <cellStyle name="Normal 9 5 3 8 2 2" xfId="44473" xr:uid="{A588674B-217D-4FC2-9AB8-D7ED6E0A1E2F}"/>
    <cellStyle name="Normal 9 5 3 8 2 3" xfId="40368" xr:uid="{C461EBA8-AF9E-4CEB-A4B3-8FE44FE088D7}"/>
    <cellStyle name="Normal 9 5 3 8 3" xfId="37287" xr:uid="{79D68937-3833-4A82-8DE4-DFDD0BB615FD}"/>
    <cellStyle name="Normal 9 5 3 8 3 2" xfId="45499" xr:uid="{6AF8ACBD-7278-4909-B41B-8338E140A121}"/>
    <cellStyle name="Normal 9 5 3 8 3 3" xfId="41394" xr:uid="{ED910CB9-FFE0-4CEF-BF88-21E2AE830372}"/>
    <cellStyle name="Normal 9 5 3 8 4" xfId="35234" xr:uid="{B94B3FAF-50CC-408F-905F-4481E87779CB}"/>
    <cellStyle name="Normal 9 5 3 8 4 2" xfId="43446" xr:uid="{74744632-66D3-4428-930A-B98A270DC491}"/>
    <cellStyle name="Normal 9 5 3 8 4 3" xfId="39341" xr:uid="{674B89CD-A80B-4EAD-8668-8122729E6CCF}"/>
    <cellStyle name="Normal 9 5 3 8 5" xfId="42420" xr:uid="{CB43941D-4A49-4E4C-92E8-7013BE4EA0AB}"/>
    <cellStyle name="Normal 9 5 3 8 6" xfId="38315" xr:uid="{03410DFD-CD8E-4103-8782-C0BA97B3375B}"/>
    <cellStyle name="Normal 9 5 3 9" xfId="34688" xr:uid="{962EF731-5597-41D2-BCC9-BF3E2BF1A1E3}"/>
    <cellStyle name="Normal 9 5 3 9 2" xfId="36742" xr:uid="{0DE4EB86-D68D-4962-BAEB-2F04605A656D}"/>
    <cellStyle name="Normal 9 5 3 9 2 2" xfId="44954" xr:uid="{D371D888-407E-4ECD-AD39-C6103B1D4D95}"/>
    <cellStyle name="Normal 9 5 3 9 2 3" xfId="40849" xr:uid="{896C4F5C-799A-429B-9E18-D8A6C9C8CC85}"/>
    <cellStyle name="Normal 9 5 3 9 3" xfId="37768" xr:uid="{389D656F-7AD1-4B97-BFA0-EB7D86D41904}"/>
    <cellStyle name="Normal 9 5 3 9 3 2" xfId="45980" xr:uid="{7A33B106-3C34-49D4-8900-907623921130}"/>
    <cellStyle name="Normal 9 5 3 9 3 3" xfId="41875" xr:uid="{81EB290D-BBDD-44A7-A268-E06F673BC73D}"/>
    <cellStyle name="Normal 9 5 3 9 4" xfId="35715" xr:uid="{7A26795F-133C-4341-B0E5-7F99A7CBB1DE}"/>
    <cellStyle name="Normal 9 5 3 9 4 2" xfId="43927" xr:uid="{960AEBDF-BCC0-4922-B058-1296B13F9200}"/>
    <cellStyle name="Normal 9 5 3 9 4 3" xfId="39822" xr:uid="{297AD7DA-7ABA-46DD-9D50-A3CB265FEBF5}"/>
    <cellStyle name="Normal 9 5 3 9 5" xfId="42901" xr:uid="{1DB34D79-A79D-45C8-8630-295CE10D7F84}"/>
    <cellStyle name="Normal 9 5 3 9 6" xfId="38796" xr:uid="{2AD01B0B-34BA-4A6A-B9FA-417E72FDC356}"/>
    <cellStyle name="Normal 9 5 4" xfId="34179" xr:uid="{D7F818F1-B557-46AA-915B-004C7B5D930B}"/>
    <cellStyle name="Normal 9 5 4 10" xfId="38293" xr:uid="{E8FDCF69-4B92-4149-A23C-8BBF2BA91A40}"/>
    <cellStyle name="Normal 9 5 4 2" xfId="34295" xr:uid="{CE4E6843-C91C-42A8-8119-1D3A02254733}"/>
    <cellStyle name="Normal 9 5 4 2 2" xfId="34540" xr:uid="{91231FAA-2269-47DF-8031-2F1A747D2F55}"/>
    <cellStyle name="Normal 9 5 4 2 2 2" xfId="35023" xr:uid="{5BF4621C-C3B2-4741-AC51-A5D58ECFEE3D}"/>
    <cellStyle name="Normal 9 5 4 2 2 2 2" xfId="37077" xr:uid="{D54FC9A6-108D-4E9F-BA1B-AED2D4257745}"/>
    <cellStyle name="Normal 9 5 4 2 2 2 2 2" xfId="45289" xr:uid="{80C221CC-45C9-4850-A9F2-8C00574BD591}"/>
    <cellStyle name="Normal 9 5 4 2 2 2 2 3" xfId="41184" xr:uid="{5A8F7DF0-52D2-4970-A131-55B16F5F78D7}"/>
    <cellStyle name="Normal 9 5 4 2 2 2 3" xfId="38103" xr:uid="{72C33DE5-6978-4485-AFAF-291C2185FED0}"/>
    <cellStyle name="Normal 9 5 4 2 2 2 3 2" xfId="46315" xr:uid="{13E1BAD6-7E5B-47D7-AB5F-FC13F8303003}"/>
    <cellStyle name="Normal 9 5 4 2 2 2 3 3" xfId="42210" xr:uid="{1B551D33-BC8E-49BF-BB92-AB841B6DC1C4}"/>
    <cellStyle name="Normal 9 5 4 2 2 2 4" xfId="36050" xr:uid="{397E97BF-3BDD-46B1-A76A-E7984DDB6270}"/>
    <cellStyle name="Normal 9 5 4 2 2 2 4 2" xfId="44262" xr:uid="{B188E19B-20E6-442B-A2A4-58454CDB5643}"/>
    <cellStyle name="Normal 9 5 4 2 2 2 4 3" xfId="40157" xr:uid="{1B79FB8F-A8C5-43C5-93DE-77DC70B7D9CC}"/>
    <cellStyle name="Normal 9 5 4 2 2 2 5" xfId="43236" xr:uid="{1C13909A-369C-408D-A713-CD910543F398}"/>
    <cellStyle name="Normal 9 5 4 2 2 2 6" xfId="39131" xr:uid="{95707C7D-DE88-4A63-B9EC-5EE8CA1DE301}"/>
    <cellStyle name="Normal 9 5 4 2 2 3" xfId="36596" xr:uid="{215F2396-7383-4DF7-AB32-9CAF149B3E8B}"/>
    <cellStyle name="Normal 9 5 4 2 2 3 2" xfId="44808" xr:uid="{8AB378C4-A8C7-404A-BE11-AC2447853018}"/>
    <cellStyle name="Normal 9 5 4 2 2 3 3" xfId="40703" xr:uid="{506046A4-5D4E-40FC-8488-14485566E5B9}"/>
    <cellStyle name="Normal 9 5 4 2 2 4" xfId="37622" xr:uid="{D063B077-7E25-4DD0-938B-19E9E80748B6}"/>
    <cellStyle name="Normal 9 5 4 2 2 4 2" xfId="45834" xr:uid="{9A466863-F182-44B1-93C9-5B59E6ED31F1}"/>
    <cellStyle name="Normal 9 5 4 2 2 4 3" xfId="41729" xr:uid="{C1A13E69-AA66-49FE-A808-7D966838B810}"/>
    <cellStyle name="Normal 9 5 4 2 2 5" xfId="35569" xr:uid="{FA476C7F-1703-4C1C-81DD-5B4CD893C500}"/>
    <cellStyle name="Normal 9 5 4 2 2 5 2" xfId="43781" xr:uid="{B2CA4262-9E51-4E16-9DFB-4BAA4EF82BD5}"/>
    <cellStyle name="Normal 9 5 4 2 2 5 3" xfId="39676" xr:uid="{2C6CD9A2-8B9C-4589-B3C3-8234A256B65F}"/>
    <cellStyle name="Normal 9 5 4 2 2 6" xfId="42755" xr:uid="{F5228303-B54D-42F8-87E2-D01A942AC44F}"/>
    <cellStyle name="Normal 9 5 4 2 2 7" xfId="38650" xr:uid="{C5FB4466-1FCF-4540-953A-47CFD964FA3D}"/>
    <cellStyle name="Normal 9 5 4 2 3" xfId="34781" xr:uid="{3D8956EA-BEC8-48F9-B9EC-D79DB0B44439}"/>
    <cellStyle name="Normal 9 5 4 2 3 2" xfId="36835" xr:uid="{23B54354-32DF-4CF4-ABBD-CCDFE5E8A970}"/>
    <cellStyle name="Normal 9 5 4 2 3 2 2" xfId="45047" xr:uid="{A228FBC8-1F92-4992-B755-E1F872BDEAF4}"/>
    <cellStyle name="Normal 9 5 4 2 3 2 3" xfId="40942" xr:uid="{8A72494D-DD78-4E20-9497-69AAACC95CD3}"/>
    <cellStyle name="Normal 9 5 4 2 3 3" xfId="37861" xr:uid="{F3C067E1-1DBC-4615-A54F-6785F6D988EE}"/>
    <cellStyle name="Normal 9 5 4 2 3 3 2" xfId="46073" xr:uid="{AA5A488A-076C-41EB-95A0-52C09A847C9B}"/>
    <cellStyle name="Normal 9 5 4 2 3 3 3" xfId="41968" xr:uid="{E5B75996-56ED-44A9-BAF4-D863BA85F0C0}"/>
    <cellStyle name="Normal 9 5 4 2 3 4" xfId="35808" xr:uid="{DB13FFDF-1F86-4444-84E4-92B39C45CB63}"/>
    <cellStyle name="Normal 9 5 4 2 3 4 2" xfId="44020" xr:uid="{89742CFC-6ED0-4FE4-863A-FF92569F89D6}"/>
    <cellStyle name="Normal 9 5 4 2 3 4 3" xfId="39915" xr:uid="{4835D8DA-BBD1-4560-8207-ED015968ABC5}"/>
    <cellStyle name="Normal 9 5 4 2 3 5" xfId="42994" xr:uid="{062C44B8-512F-4609-8FBF-4BCB3CDCCEF4}"/>
    <cellStyle name="Normal 9 5 4 2 3 6" xfId="38889" xr:uid="{9C2B2E71-E1D7-40D0-8A01-85F8683A6E46}"/>
    <cellStyle name="Normal 9 5 4 2 4" xfId="36354" xr:uid="{BD6DC567-190E-46E2-9FC6-98FFB527E6AF}"/>
    <cellStyle name="Normal 9 5 4 2 4 2" xfId="44566" xr:uid="{1AF9F69C-433E-4D8D-A73C-125AF8BBE679}"/>
    <cellStyle name="Normal 9 5 4 2 4 3" xfId="40461" xr:uid="{23375705-B70B-434D-80E9-3818BA23EC88}"/>
    <cellStyle name="Normal 9 5 4 2 5" xfId="37380" xr:uid="{D29B16E7-E0EF-4A1F-BF7E-0162FCC25060}"/>
    <cellStyle name="Normal 9 5 4 2 5 2" xfId="45592" xr:uid="{428C97FC-508C-49E8-A80A-F328C38C6595}"/>
    <cellStyle name="Normal 9 5 4 2 5 3" xfId="41487" xr:uid="{DD594AA9-8D69-4655-BCA0-608FDCAE0AD2}"/>
    <cellStyle name="Normal 9 5 4 2 6" xfId="35327" xr:uid="{8976528B-249A-4FC5-8327-48D799058606}"/>
    <cellStyle name="Normal 9 5 4 2 6 2" xfId="43539" xr:uid="{87E7C936-1C30-4F6A-8BB6-8201BB332FD0}"/>
    <cellStyle name="Normal 9 5 4 2 6 3" xfId="39434" xr:uid="{2D0AF512-2B9F-4DE7-A5C2-BC600F3D8897}"/>
    <cellStyle name="Normal 9 5 4 2 7" xfId="42513" xr:uid="{0E66FE41-E703-4447-8CA4-91B6E0597320}"/>
    <cellStyle name="Normal 9 5 4 2 8" xfId="38408" xr:uid="{5FD9CF76-2DF3-40AF-838E-CCEBA91A45E3}"/>
    <cellStyle name="Normal 9 5 4 3" xfId="34483" xr:uid="{383DBA10-16FA-485E-ADED-E1BFF84DC64D}"/>
    <cellStyle name="Normal 9 5 4 3 2" xfId="34966" xr:uid="{A092186B-837E-4A69-8DDD-237EF0CD67FC}"/>
    <cellStyle name="Normal 9 5 4 3 2 2" xfId="37020" xr:uid="{73F80FF8-7BF9-475F-AAEE-340C2F4C43B4}"/>
    <cellStyle name="Normal 9 5 4 3 2 2 2" xfId="45232" xr:uid="{C5A96694-EE10-47DC-86B5-0A9F8A0C4DED}"/>
    <cellStyle name="Normal 9 5 4 3 2 2 3" xfId="41127" xr:uid="{D7E526A1-DF79-490F-85B5-07569D04B6F1}"/>
    <cellStyle name="Normal 9 5 4 3 2 3" xfId="38046" xr:uid="{EA0B935F-2E62-49F3-9409-D796D81F54A7}"/>
    <cellStyle name="Normal 9 5 4 3 2 3 2" xfId="46258" xr:uid="{44BE2786-A23C-413A-8865-D9EE5239EA8C}"/>
    <cellStyle name="Normal 9 5 4 3 2 3 3" xfId="42153" xr:uid="{2611398A-EA66-451A-8044-22FF7DA5A210}"/>
    <cellStyle name="Normal 9 5 4 3 2 4" xfId="35993" xr:uid="{D358218F-6169-4ED2-84FB-66FD9EA6F1E8}"/>
    <cellStyle name="Normal 9 5 4 3 2 4 2" xfId="44205" xr:uid="{0E91A587-CFFC-4348-B51E-B01C2F39C848}"/>
    <cellStyle name="Normal 9 5 4 3 2 4 3" xfId="40100" xr:uid="{6C249B96-5FC0-45F2-B842-B3CCB17833B6}"/>
    <cellStyle name="Normal 9 5 4 3 2 5" xfId="43179" xr:uid="{0B15A1A3-5AA3-41CC-BDA4-B9C48C051514}"/>
    <cellStyle name="Normal 9 5 4 3 2 6" xfId="39074" xr:uid="{7EE1B643-BB38-4DCD-9A93-72409DF226E5}"/>
    <cellStyle name="Normal 9 5 4 3 3" xfId="36539" xr:uid="{F854D4D5-D5E0-4CE7-8881-A4E140E18F89}"/>
    <cellStyle name="Normal 9 5 4 3 3 2" xfId="44751" xr:uid="{4269A521-5697-417F-94F9-888F85F89B8C}"/>
    <cellStyle name="Normal 9 5 4 3 3 3" xfId="40646" xr:uid="{172EF0FE-D643-4003-AE15-EF0A56CA13F3}"/>
    <cellStyle name="Normal 9 5 4 3 4" xfId="37565" xr:uid="{14A3192A-EA7B-4E99-AC01-3EB7A6AC0D06}"/>
    <cellStyle name="Normal 9 5 4 3 4 2" xfId="45777" xr:uid="{082FB350-53EE-4B8B-A070-8E2A8FD84599}"/>
    <cellStyle name="Normal 9 5 4 3 4 3" xfId="41672" xr:uid="{EF429D1A-6FD0-4459-8125-ED9CAA3224BC}"/>
    <cellStyle name="Normal 9 5 4 3 5" xfId="35512" xr:uid="{55DFD8C5-EAE0-4D38-964F-2F832D22646F}"/>
    <cellStyle name="Normal 9 5 4 3 5 2" xfId="43724" xr:uid="{D53B1471-3730-427A-87F8-814421D5A178}"/>
    <cellStyle name="Normal 9 5 4 3 5 3" xfId="39619" xr:uid="{5200B310-33A8-4441-949A-64042A4D07BE}"/>
    <cellStyle name="Normal 9 5 4 3 6" xfId="42698" xr:uid="{CA4C141C-7F94-431C-80F8-5FBE691A9E62}"/>
    <cellStyle name="Normal 9 5 4 3 7" xfId="38593" xr:uid="{EA950627-EE05-4D5E-BEF6-790E966A35F1}"/>
    <cellStyle name="Normal 9 5 4 4" xfId="34237" xr:uid="{0A60F0B6-7468-4F5E-960A-55DA55230823}"/>
    <cellStyle name="Normal 9 5 4 4 2" xfId="36296" xr:uid="{2CF5F266-307C-45CB-A426-4C11537B9427}"/>
    <cellStyle name="Normal 9 5 4 4 2 2" xfId="44508" xr:uid="{736749A1-6C5F-4122-B863-EFB9B4169472}"/>
    <cellStyle name="Normal 9 5 4 4 2 3" xfId="40403" xr:uid="{5904D58C-4727-453F-9339-DF160646E9DD}"/>
    <cellStyle name="Normal 9 5 4 4 3" xfId="37322" xr:uid="{585DC28F-E848-4F7F-8C43-B262A6FB03A3}"/>
    <cellStyle name="Normal 9 5 4 4 3 2" xfId="45534" xr:uid="{F5BD5774-77D3-48D7-9557-F317A0053EFB}"/>
    <cellStyle name="Normal 9 5 4 4 3 3" xfId="41429" xr:uid="{53E1E6F0-55BB-49BA-AE3B-211E432F4BA0}"/>
    <cellStyle name="Normal 9 5 4 4 4" xfId="35269" xr:uid="{919C70D8-249E-44BE-BE98-1E691D3F3F7A}"/>
    <cellStyle name="Normal 9 5 4 4 4 2" xfId="43481" xr:uid="{BBC657D4-1E31-43D1-8F81-A8B77F8B5924}"/>
    <cellStyle name="Normal 9 5 4 4 4 3" xfId="39376" xr:uid="{E856C546-12D1-4485-AA6C-D0F64C1DDA6F}"/>
    <cellStyle name="Normal 9 5 4 4 5" xfId="42455" xr:uid="{5A1BFED5-983A-4BA7-83CC-12A751132F6C}"/>
    <cellStyle name="Normal 9 5 4 4 6" xfId="38350" xr:uid="{00F367D2-E7C5-4EF0-ACE6-366210AD478D}"/>
    <cellStyle name="Normal 9 5 4 5" xfId="34723" xr:uid="{F0730C0C-7680-4976-AE4C-F274EDB177BB}"/>
    <cellStyle name="Normal 9 5 4 5 2" xfId="36777" xr:uid="{F0CED843-47C6-423A-8DA7-71736108F560}"/>
    <cellStyle name="Normal 9 5 4 5 2 2" xfId="44989" xr:uid="{B6651B0D-D3F9-4CA1-85DB-0A60BA98FC5B}"/>
    <cellStyle name="Normal 9 5 4 5 2 3" xfId="40884" xr:uid="{53F057A2-44CE-48B8-BC29-01341DECDAEA}"/>
    <cellStyle name="Normal 9 5 4 5 3" xfId="37803" xr:uid="{D939EC44-4F49-4ECF-99F5-A78CB3F537C3}"/>
    <cellStyle name="Normal 9 5 4 5 3 2" xfId="46015" xr:uid="{27EA68CD-9BAF-4F69-970C-45127889E633}"/>
    <cellStyle name="Normal 9 5 4 5 3 3" xfId="41910" xr:uid="{95F6E355-0734-4D3F-910A-FA7F30228E15}"/>
    <cellStyle name="Normal 9 5 4 5 4" xfId="35750" xr:uid="{3BB5549D-6FDC-4406-AF10-047348929EB5}"/>
    <cellStyle name="Normal 9 5 4 5 4 2" xfId="43962" xr:uid="{A4D9C91F-91AE-4164-AD15-3B6A02BBAA26}"/>
    <cellStyle name="Normal 9 5 4 5 4 3" xfId="39857" xr:uid="{09F9E43B-5780-417E-95DD-D31E0B349D1A}"/>
    <cellStyle name="Normal 9 5 4 5 5" xfId="42936" xr:uid="{8710BCF6-10FF-45DA-A3BD-FE4924140007}"/>
    <cellStyle name="Normal 9 5 4 5 6" xfId="38831" xr:uid="{40B60252-1106-4464-B123-AAD0D61FD7B8}"/>
    <cellStyle name="Normal 9 5 4 6" xfId="36239" xr:uid="{E4B523C1-BEF2-45D8-AD46-9E1E99723A9B}"/>
    <cellStyle name="Normal 9 5 4 6 2" xfId="44451" xr:uid="{DACF61B8-10A7-453E-8327-004B5A56B76C}"/>
    <cellStyle name="Normal 9 5 4 6 3" xfId="40346" xr:uid="{0F7B7D3E-22AC-4D17-8B67-723C6E7FFDDD}"/>
    <cellStyle name="Normal 9 5 4 7" xfId="37265" xr:uid="{A01C4DED-FBC6-4621-9C01-6171CC1836CA}"/>
    <cellStyle name="Normal 9 5 4 7 2" xfId="45477" xr:uid="{9A14B977-A846-434D-A72C-FFAF01D6D3A6}"/>
    <cellStyle name="Normal 9 5 4 7 3" xfId="41372" xr:uid="{7B9E4CC5-4C9E-4588-9373-5A9DE6E5F401}"/>
    <cellStyle name="Normal 9 5 4 8" xfId="35212" xr:uid="{9D7C9064-6722-496E-93A2-A78BA16708F8}"/>
    <cellStyle name="Normal 9 5 4 8 2" xfId="43424" xr:uid="{C18E14F6-CBE9-4D42-977B-FBFD7327B2DC}"/>
    <cellStyle name="Normal 9 5 4 8 3" xfId="39319" xr:uid="{D884947F-2A9E-4A7F-9890-333F11B3291A}"/>
    <cellStyle name="Normal 9 5 4 9" xfId="42398" xr:uid="{ABF90E33-2183-4FA4-B60D-56B12FCF1D94}"/>
    <cellStyle name="Normal 9 5 5" xfId="34316" xr:uid="{5C2B3DE7-FBAA-4702-A649-F5DA80D5B555}"/>
    <cellStyle name="Normal 9 5 5 2" xfId="34561" xr:uid="{32FB3678-AB82-4956-8D1F-B83FB98F2FB5}"/>
    <cellStyle name="Normal 9 5 5 2 2" xfId="35044" xr:uid="{AA78A6FE-D6A7-4F44-9A5D-FF6D85753675}"/>
    <cellStyle name="Normal 9 5 5 2 2 2" xfId="37098" xr:uid="{D390E6D6-CD14-44D4-AEFE-200F72F2A5C4}"/>
    <cellStyle name="Normal 9 5 5 2 2 2 2" xfId="45310" xr:uid="{A9FFADC1-8B64-4A93-91C9-37BA94A18E7D}"/>
    <cellStyle name="Normal 9 5 5 2 2 2 3" xfId="41205" xr:uid="{1ECC2CC5-F3DC-4062-A06F-D791202383A4}"/>
    <cellStyle name="Normal 9 5 5 2 2 3" xfId="38124" xr:uid="{9CDD18B8-4DB8-465C-A4BA-2243940297B3}"/>
    <cellStyle name="Normal 9 5 5 2 2 3 2" xfId="46336" xr:uid="{9853B0D6-4108-488A-96C1-CA3259BF230B}"/>
    <cellStyle name="Normal 9 5 5 2 2 3 3" xfId="42231" xr:uid="{E435D458-0244-4BF1-B71A-1F3AF81848CB}"/>
    <cellStyle name="Normal 9 5 5 2 2 4" xfId="36071" xr:uid="{FCD72F72-DC0A-4DF8-AEF4-A638C8AC5690}"/>
    <cellStyle name="Normal 9 5 5 2 2 4 2" xfId="44283" xr:uid="{BA9FDC12-5E0E-4DEC-80D0-0D19C40143F0}"/>
    <cellStyle name="Normal 9 5 5 2 2 4 3" xfId="40178" xr:uid="{6C893948-B5D9-4D9E-9125-680A8C0B2442}"/>
    <cellStyle name="Normal 9 5 5 2 2 5" xfId="43257" xr:uid="{FB2C64BC-A737-4E5B-ACB0-D6A790CC9397}"/>
    <cellStyle name="Normal 9 5 5 2 2 6" xfId="39152" xr:uid="{6AC17C2E-A7B6-4261-ACB4-87154DC3295C}"/>
    <cellStyle name="Normal 9 5 5 2 3" xfId="36617" xr:uid="{C65F2428-A05A-4FF0-BB55-4B916983F5A1}"/>
    <cellStyle name="Normal 9 5 5 2 3 2" xfId="44829" xr:uid="{D16BFBE3-75F4-414B-8695-C3426B541C4F}"/>
    <cellStyle name="Normal 9 5 5 2 3 3" xfId="40724" xr:uid="{3C38E540-062F-45D2-AC56-BE1112DFD2EC}"/>
    <cellStyle name="Normal 9 5 5 2 4" xfId="37643" xr:uid="{7CDFFF09-B9FB-4298-B03A-15F5B5B1427D}"/>
    <cellStyle name="Normal 9 5 5 2 4 2" xfId="45855" xr:uid="{6FADD4E0-7804-40F8-B077-3E4E73441C27}"/>
    <cellStyle name="Normal 9 5 5 2 4 3" xfId="41750" xr:uid="{D7669431-8F2E-4678-A77D-A383BD34D76D}"/>
    <cellStyle name="Normal 9 5 5 2 5" xfId="35590" xr:uid="{02478B0D-DFF5-4D74-A6E8-49E029979716}"/>
    <cellStyle name="Normal 9 5 5 2 5 2" xfId="43802" xr:uid="{B51032A9-7295-4672-BD61-D526414B5957}"/>
    <cellStyle name="Normal 9 5 5 2 5 3" xfId="39697" xr:uid="{B19BDFAC-B126-4C6C-A577-1C86C7592A9C}"/>
    <cellStyle name="Normal 9 5 5 2 6" xfId="42776" xr:uid="{9BAE2A6B-FF05-4EED-A243-A9AB08DF278C}"/>
    <cellStyle name="Normal 9 5 5 2 7" xfId="38671" xr:uid="{AB6F07FD-DEA7-433D-9C47-309D8B1B5811}"/>
    <cellStyle name="Normal 9 5 5 3" xfId="34802" xr:uid="{D9ED69EF-EF70-400F-8F56-AA87FADE43F6}"/>
    <cellStyle name="Normal 9 5 5 3 2" xfId="36856" xr:uid="{BE3A4029-4D68-4A5D-BF12-5C79B01DF3D3}"/>
    <cellStyle name="Normal 9 5 5 3 2 2" xfId="45068" xr:uid="{EF69D48B-AA79-4914-8A97-074CF1F2ACCA}"/>
    <cellStyle name="Normal 9 5 5 3 2 3" xfId="40963" xr:uid="{12224C81-2126-4B6A-91AC-BECB44CECF70}"/>
    <cellStyle name="Normal 9 5 5 3 3" xfId="37882" xr:uid="{E502CBC6-CA76-4B97-B978-6DD0F1619D2F}"/>
    <cellStyle name="Normal 9 5 5 3 3 2" xfId="46094" xr:uid="{52A56286-6285-4308-8087-83D37F7922B8}"/>
    <cellStyle name="Normal 9 5 5 3 3 3" xfId="41989" xr:uid="{C20552B8-7070-4F8C-8547-A47B283EFE2E}"/>
    <cellStyle name="Normal 9 5 5 3 4" xfId="35829" xr:uid="{AEDE4503-417A-4790-A2E4-21ABE73F53D0}"/>
    <cellStyle name="Normal 9 5 5 3 4 2" xfId="44041" xr:uid="{E432C80F-396F-4D90-843C-DBB6FBFB85B7}"/>
    <cellStyle name="Normal 9 5 5 3 4 3" xfId="39936" xr:uid="{863D92D9-F7A0-490A-AE6E-EC0D60C345F5}"/>
    <cellStyle name="Normal 9 5 5 3 5" xfId="43015" xr:uid="{958A4888-32B3-48B9-BFD5-0F5B7CA9BE72}"/>
    <cellStyle name="Normal 9 5 5 3 6" xfId="38910" xr:uid="{39B49AA7-B566-4415-8885-5EEB494CA369}"/>
    <cellStyle name="Normal 9 5 5 4" xfId="36375" xr:uid="{8FD5A774-6C11-4C2C-96DF-647467BD6578}"/>
    <cellStyle name="Normal 9 5 5 4 2" xfId="44587" xr:uid="{50B7B2B6-681E-41B7-AFB7-A9CE61E94A29}"/>
    <cellStyle name="Normal 9 5 5 4 3" xfId="40482" xr:uid="{A3E787E5-8D5E-451E-8A75-F39A14FEB348}"/>
    <cellStyle name="Normal 9 5 5 5" xfId="37401" xr:uid="{86C11124-B0BF-4880-8CB1-970C3AE4BB45}"/>
    <cellStyle name="Normal 9 5 5 5 2" xfId="45613" xr:uid="{36B86B22-8ACA-49AF-8D6A-7216FE7D3F9A}"/>
    <cellStyle name="Normal 9 5 5 5 3" xfId="41508" xr:uid="{BFF4AC35-9492-45EF-B60A-10F551AF22F3}"/>
    <cellStyle name="Normal 9 5 5 6" xfId="35348" xr:uid="{3FFEE33A-F59B-43FA-99C0-CDBE3A9D46F4}"/>
    <cellStyle name="Normal 9 5 5 6 2" xfId="43560" xr:uid="{57358920-426D-4E34-A689-C522DF81D686}"/>
    <cellStyle name="Normal 9 5 5 6 3" xfId="39455" xr:uid="{EC4A006D-36C7-4A48-9D24-B93EE967CF9B}"/>
    <cellStyle name="Normal 9 5 5 7" xfId="42534" xr:uid="{15753C9D-96D7-4464-90DE-3148A0F1B4A2}"/>
    <cellStyle name="Normal 9 5 5 8" xfId="38429" xr:uid="{1103E17F-F47C-42C7-AACD-55ACCFBF7743}"/>
    <cellStyle name="Normal 9 5 6" xfId="34359" xr:uid="{D3CA90C2-AE57-4E24-A131-F9705423BB06}"/>
    <cellStyle name="Normal 9 5 6 2" xfId="34602" xr:uid="{732E8E13-3047-4C1D-A984-DEF183115B12}"/>
    <cellStyle name="Normal 9 5 6 2 2" xfId="35085" xr:uid="{429B5094-0E98-4677-ABAC-6EDFAF54D476}"/>
    <cellStyle name="Normal 9 5 6 2 2 2" xfId="37139" xr:uid="{04FE10C9-4C89-472F-A0D2-15FDFF3A4B4C}"/>
    <cellStyle name="Normal 9 5 6 2 2 2 2" xfId="45351" xr:uid="{21DB895C-1CCC-4576-AB7A-0DFB5DBD5380}"/>
    <cellStyle name="Normal 9 5 6 2 2 2 3" xfId="41246" xr:uid="{48BDD83D-8622-4C01-BE84-1254528BF3B3}"/>
    <cellStyle name="Normal 9 5 6 2 2 3" xfId="38165" xr:uid="{FDD59058-E8C1-4499-BE7E-66568C9E5008}"/>
    <cellStyle name="Normal 9 5 6 2 2 3 2" xfId="46377" xr:uid="{97408945-198E-4A10-A0AA-0E68F4FFC8BC}"/>
    <cellStyle name="Normal 9 5 6 2 2 3 3" xfId="42272" xr:uid="{676152EB-07B6-481A-90DD-D760A81E1DC9}"/>
    <cellStyle name="Normal 9 5 6 2 2 4" xfId="36112" xr:uid="{BA9B73E1-1959-44CA-9498-4BB5A957B5AD}"/>
    <cellStyle name="Normal 9 5 6 2 2 4 2" xfId="44324" xr:uid="{8C16CF49-4768-4BCA-A1F9-866E0D704237}"/>
    <cellStyle name="Normal 9 5 6 2 2 4 3" xfId="40219" xr:uid="{63563EFE-6DC8-48D9-B515-29984533DA17}"/>
    <cellStyle name="Normal 9 5 6 2 2 5" xfId="43298" xr:uid="{54F5D4D1-AE6B-46EE-83A6-8526C820FF3D}"/>
    <cellStyle name="Normal 9 5 6 2 2 6" xfId="39193" xr:uid="{2EB21E2C-A324-449B-9C86-0BABE4B25332}"/>
    <cellStyle name="Normal 9 5 6 2 3" xfId="36658" xr:uid="{FF8D35ED-E61A-4022-919E-BF1C58E2E4F8}"/>
    <cellStyle name="Normal 9 5 6 2 3 2" xfId="44870" xr:uid="{13AD5258-A16C-4F9D-963E-0040627FE83E}"/>
    <cellStyle name="Normal 9 5 6 2 3 3" xfId="40765" xr:uid="{BF48FDE1-DCFA-4271-A154-8FEE6C6B6E2D}"/>
    <cellStyle name="Normal 9 5 6 2 4" xfId="37684" xr:uid="{186220D9-2A4B-4E15-956F-20BEA65EA87F}"/>
    <cellStyle name="Normal 9 5 6 2 4 2" xfId="45896" xr:uid="{444ACC5D-018C-4C5C-A226-82E198C1E0F5}"/>
    <cellStyle name="Normal 9 5 6 2 4 3" xfId="41791" xr:uid="{2833DE8C-C349-44F8-8CAD-777D0E205872}"/>
    <cellStyle name="Normal 9 5 6 2 5" xfId="35631" xr:uid="{51AFA4BC-ABE4-4B84-B562-A3BFC47C12B7}"/>
    <cellStyle name="Normal 9 5 6 2 5 2" xfId="43843" xr:uid="{55F11EEB-9AD6-438F-B465-CCF0E7E3BD13}"/>
    <cellStyle name="Normal 9 5 6 2 5 3" xfId="39738" xr:uid="{6322E099-961C-4028-8C7A-1BBD10E20B8E}"/>
    <cellStyle name="Normal 9 5 6 2 6" xfId="42817" xr:uid="{6D349AA4-DA12-4ACE-AB2F-B5583906A27D}"/>
    <cellStyle name="Normal 9 5 6 2 7" xfId="38712" xr:uid="{3900CE32-FF29-4AE4-84F2-0FA2358E0E98}"/>
    <cellStyle name="Normal 9 5 6 3" xfId="34843" xr:uid="{60F66D6F-B071-4A56-A804-D434EE2616CD}"/>
    <cellStyle name="Normal 9 5 6 3 2" xfId="36897" xr:uid="{0CEBF981-2D7B-47B5-ADA2-CEBBF68B0310}"/>
    <cellStyle name="Normal 9 5 6 3 2 2" xfId="45109" xr:uid="{18BDEA65-E15D-44E5-B104-047F759F175E}"/>
    <cellStyle name="Normal 9 5 6 3 2 3" xfId="41004" xr:uid="{CF23362B-0EDC-42CC-9182-AFE7A2116521}"/>
    <cellStyle name="Normal 9 5 6 3 3" xfId="37923" xr:uid="{481114B7-01B8-4340-9D04-B03FB84C2357}"/>
    <cellStyle name="Normal 9 5 6 3 3 2" xfId="46135" xr:uid="{BD0FC08E-70DC-461D-BE23-958F69F3268F}"/>
    <cellStyle name="Normal 9 5 6 3 3 3" xfId="42030" xr:uid="{F2941530-B444-45B6-8EC6-31D5C4FB5539}"/>
    <cellStyle name="Normal 9 5 6 3 4" xfId="35870" xr:uid="{FB988172-44F5-4D14-AD2B-B07D8BE36A5B}"/>
    <cellStyle name="Normal 9 5 6 3 4 2" xfId="44082" xr:uid="{44682FEE-13CC-4694-B954-047F52AD8A64}"/>
    <cellStyle name="Normal 9 5 6 3 4 3" xfId="39977" xr:uid="{D3049201-EE41-47BF-9A59-6E8889CFAEBF}"/>
    <cellStyle name="Normal 9 5 6 3 5" xfId="43056" xr:uid="{15D2A969-3989-4E93-B287-31287ECDEC73}"/>
    <cellStyle name="Normal 9 5 6 3 6" xfId="38951" xr:uid="{B520B194-BBF0-4542-93D6-CA247C87AF81}"/>
    <cellStyle name="Normal 9 5 6 4" xfId="36416" xr:uid="{4F604877-9BA7-416D-92D8-A9CEE440A730}"/>
    <cellStyle name="Normal 9 5 6 4 2" xfId="44628" xr:uid="{6EBED7FF-5E63-4312-B647-307F0B5450AB}"/>
    <cellStyle name="Normal 9 5 6 4 3" xfId="40523" xr:uid="{CCEE34BA-A3F4-43AA-9F00-F3C69EB0C293}"/>
    <cellStyle name="Normal 9 5 6 5" xfId="37442" xr:uid="{B40D4ABC-5B5A-4B6A-8791-DF4FFC90EF1C}"/>
    <cellStyle name="Normal 9 5 6 5 2" xfId="45654" xr:uid="{676151BA-F30E-438F-97C1-2DB23FA34AE4}"/>
    <cellStyle name="Normal 9 5 6 5 3" xfId="41549" xr:uid="{24BEEE20-387D-44F8-A700-BBA1F4030F8B}"/>
    <cellStyle name="Normal 9 5 6 6" xfId="35389" xr:uid="{2672548B-DD7F-470E-ACED-C571094A3C12}"/>
    <cellStyle name="Normal 9 5 6 6 2" xfId="43601" xr:uid="{F011DB73-EF53-4ABD-95EF-D79208D4E7A3}"/>
    <cellStyle name="Normal 9 5 6 6 3" xfId="39496" xr:uid="{C6C4EB66-F0D4-4BF6-B511-8ED109753370}"/>
    <cellStyle name="Normal 9 5 6 7" xfId="42575" xr:uid="{59E9D97B-BAB2-475C-963E-685366054BAD}"/>
    <cellStyle name="Normal 9 5 6 8" xfId="38470" xr:uid="{0079A9A0-4D9B-4780-81BD-6F8ECD952CBC}"/>
    <cellStyle name="Normal 9 5 7" xfId="34400" xr:uid="{8E106220-170C-479F-A07C-E1584B3925B0}"/>
    <cellStyle name="Normal 9 5 7 2" xfId="34643" xr:uid="{B3AFCAF7-17F1-46A8-BDF8-B832DC0C77F4}"/>
    <cellStyle name="Normal 9 5 7 2 2" xfId="35126" xr:uid="{D0AB481C-902C-4287-A1B3-D8E7DD3419DC}"/>
    <cellStyle name="Normal 9 5 7 2 2 2" xfId="37180" xr:uid="{07C8DA66-5853-4283-A624-671A0BAEA986}"/>
    <cellStyle name="Normal 9 5 7 2 2 2 2" xfId="45392" xr:uid="{BC461548-C348-444D-AE22-069E3A9E7C3E}"/>
    <cellStyle name="Normal 9 5 7 2 2 2 3" xfId="41287" xr:uid="{87760A0A-83D0-4718-B1EE-82D3DB1C458F}"/>
    <cellStyle name="Normal 9 5 7 2 2 3" xfId="38206" xr:uid="{72D4A5D2-69B7-458A-8C61-6D6590ED9E08}"/>
    <cellStyle name="Normal 9 5 7 2 2 3 2" xfId="46418" xr:uid="{CD1CD5E9-C7ED-4469-AB53-CE2D7FECEBFB}"/>
    <cellStyle name="Normal 9 5 7 2 2 3 3" xfId="42313" xr:uid="{D6E117C8-7F2D-4F88-A20B-8FB762617B2E}"/>
    <cellStyle name="Normal 9 5 7 2 2 4" xfId="36153" xr:uid="{E6E956D2-70D4-44E5-A3D3-E3629F18B0A7}"/>
    <cellStyle name="Normal 9 5 7 2 2 4 2" xfId="44365" xr:uid="{7C773949-B5EB-4956-BA7E-0DB0F4A74500}"/>
    <cellStyle name="Normal 9 5 7 2 2 4 3" xfId="40260" xr:uid="{794FC335-D482-4793-B64E-3DF73C85BC4E}"/>
    <cellStyle name="Normal 9 5 7 2 2 5" xfId="43339" xr:uid="{F9316290-D14F-4281-BB19-1EB016EAEDBF}"/>
    <cellStyle name="Normal 9 5 7 2 2 6" xfId="39234" xr:uid="{686F85EC-6542-452F-8C10-74B1E9148572}"/>
    <cellStyle name="Normal 9 5 7 2 3" xfId="36699" xr:uid="{6FB5EF43-6412-40C8-8D54-F8E82A44C0BE}"/>
    <cellStyle name="Normal 9 5 7 2 3 2" xfId="44911" xr:uid="{ACF6EA1E-F314-4F11-AAFC-6B78982A80B1}"/>
    <cellStyle name="Normal 9 5 7 2 3 3" xfId="40806" xr:uid="{AA000E81-B9C0-44DA-B178-66118887CB89}"/>
    <cellStyle name="Normal 9 5 7 2 4" xfId="37725" xr:uid="{3915E9C4-00DB-46B7-AFA9-1DCD4748B617}"/>
    <cellStyle name="Normal 9 5 7 2 4 2" xfId="45937" xr:uid="{F2D61623-4F79-4443-8BAC-3B43A8DF5E84}"/>
    <cellStyle name="Normal 9 5 7 2 4 3" xfId="41832" xr:uid="{D6181421-FA4E-424A-8EF4-57EACACC3701}"/>
    <cellStyle name="Normal 9 5 7 2 5" xfId="35672" xr:uid="{AA4CE780-A060-4E88-B0A9-8AFAF4603E15}"/>
    <cellStyle name="Normal 9 5 7 2 5 2" xfId="43884" xr:uid="{543F758C-5650-46E4-AA36-056B18EED507}"/>
    <cellStyle name="Normal 9 5 7 2 5 3" xfId="39779" xr:uid="{ECB04E76-2B9E-4AF3-B2FA-5D630FC5E166}"/>
    <cellStyle name="Normal 9 5 7 2 6" xfId="42858" xr:uid="{E3D33550-05F9-40AA-A0BF-CBC239B622A6}"/>
    <cellStyle name="Normal 9 5 7 2 7" xfId="38753" xr:uid="{A68FB5A0-5D7C-4893-BC21-01FF73BBC676}"/>
    <cellStyle name="Normal 9 5 7 3" xfId="34884" xr:uid="{20E87F58-DB88-4657-85B6-50419A0C21E7}"/>
    <cellStyle name="Normal 9 5 7 3 2" xfId="36938" xr:uid="{9CB28F5F-56EE-4024-B99E-F02603F6628C}"/>
    <cellStyle name="Normal 9 5 7 3 2 2" xfId="45150" xr:uid="{A1ABD8D3-0700-4D74-B21D-68776AB15C0A}"/>
    <cellStyle name="Normal 9 5 7 3 2 3" xfId="41045" xr:uid="{B821F55C-FEC1-41A8-9929-A7BBCDED3785}"/>
    <cellStyle name="Normal 9 5 7 3 3" xfId="37964" xr:uid="{A3F69193-E919-4090-9828-0DD94395E939}"/>
    <cellStyle name="Normal 9 5 7 3 3 2" xfId="46176" xr:uid="{8DFFF84E-0E1E-47DC-A1F7-042E25C374A6}"/>
    <cellStyle name="Normal 9 5 7 3 3 3" xfId="42071" xr:uid="{05B959E9-6828-4E74-89B0-84B3A7EE9BB3}"/>
    <cellStyle name="Normal 9 5 7 3 4" xfId="35911" xr:uid="{E9395DE4-B3ED-4206-B4BE-1AA24C42C957}"/>
    <cellStyle name="Normal 9 5 7 3 4 2" xfId="44123" xr:uid="{29BCE428-6EE6-4D7D-A384-5AC89C5B62AD}"/>
    <cellStyle name="Normal 9 5 7 3 4 3" xfId="40018" xr:uid="{5B0A8149-E2EB-43F0-8598-2AD03B1D6165}"/>
    <cellStyle name="Normal 9 5 7 3 5" xfId="43097" xr:uid="{EFF7C5A7-F2EF-4008-B8E8-DE885569B6FB}"/>
    <cellStyle name="Normal 9 5 7 3 6" xfId="38992" xr:uid="{008F2943-D73A-4241-AF22-A6F46CE9AE1C}"/>
    <cellStyle name="Normal 9 5 7 4" xfId="36457" xr:uid="{8DF33233-FAF1-4543-A779-510A3164D7F3}"/>
    <cellStyle name="Normal 9 5 7 4 2" xfId="44669" xr:uid="{9CEAABB3-0ED3-45DE-A3BE-22510E649C18}"/>
    <cellStyle name="Normal 9 5 7 4 3" xfId="40564" xr:uid="{D62F6920-ECBF-4D66-BD8E-FE20FF37B015}"/>
    <cellStyle name="Normal 9 5 7 5" xfId="37483" xr:uid="{52F4247E-3904-4A0A-8BF5-9401D93BB34A}"/>
    <cellStyle name="Normal 9 5 7 5 2" xfId="45695" xr:uid="{EB96D229-349F-4417-8E41-BD6411B2F54B}"/>
    <cellStyle name="Normal 9 5 7 5 3" xfId="41590" xr:uid="{390097C1-3DAE-47FC-AED6-F3DB62662B77}"/>
    <cellStyle name="Normal 9 5 7 6" xfId="35430" xr:uid="{E38F2CE1-784E-473C-9A4B-EF3C75713ABA}"/>
    <cellStyle name="Normal 9 5 7 6 2" xfId="43642" xr:uid="{9EB2F178-2913-4CE8-BB94-B6E5A6BA45C1}"/>
    <cellStyle name="Normal 9 5 7 6 3" xfId="39537" xr:uid="{D0AE831C-DA86-4544-BB55-44A24955AC79}"/>
    <cellStyle name="Normal 9 5 7 7" xfId="42616" xr:uid="{5E06266B-40C1-403D-80C3-7033F3C358A9}"/>
    <cellStyle name="Normal 9 5 7 8" xfId="38511" xr:uid="{9F1B2A34-D271-498C-BC1C-62E2AE30D3D0}"/>
    <cellStyle name="Normal 9 5 8" xfId="34258" xr:uid="{19A6411A-EACF-48EA-B3EC-0052EBC0301A}"/>
    <cellStyle name="Normal 9 5 8 2" xfId="34504" xr:uid="{459ECE9A-5FB1-4BE6-BB26-2B9B790DEC7E}"/>
    <cellStyle name="Normal 9 5 8 2 2" xfId="34987" xr:uid="{54A4C4B8-137E-4B6E-BE06-F9C4D242BF56}"/>
    <cellStyle name="Normal 9 5 8 2 2 2" xfId="37041" xr:uid="{3ECD9EC4-83A1-4A43-8F45-1A3B11327310}"/>
    <cellStyle name="Normal 9 5 8 2 2 2 2" xfId="45253" xr:uid="{909FDC48-6EB9-4768-AD76-C4A2ABB7BEF3}"/>
    <cellStyle name="Normal 9 5 8 2 2 2 3" xfId="41148" xr:uid="{22497ACB-F182-49AF-A99A-4617BEAEE2C8}"/>
    <cellStyle name="Normal 9 5 8 2 2 3" xfId="38067" xr:uid="{418A2BDB-B916-4AE1-B72D-CA18061B5FA4}"/>
    <cellStyle name="Normal 9 5 8 2 2 3 2" xfId="46279" xr:uid="{49550F0B-C0CD-4A0F-B74E-01049E109E90}"/>
    <cellStyle name="Normal 9 5 8 2 2 3 3" xfId="42174" xr:uid="{8C7AEF6D-D0FB-4B39-9898-748974522964}"/>
    <cellStyle name="Normal 9 5 8 2 2 4" xfId="36014" xr:uid="{325088AE-562B-4DE5-8909-FB46D4A93014}"/>
    <cellStyle name="Normal 9 5 8 2 2 4 2" xfId="44226" xr:uid="{A10D97F4-14D9-4904-BCFF-7EDCA7A4698E}"/>
    <cellStyle name="Normal 9 5 8 2 2 4 3" xfId="40121" xr:uid="{E01855BE-BCD7-48A6-8BA9-8BFAEEC03B89}"/>
    <cellStyle name="Normal 9 5 8 2 2 5" xfId="43200" xr:uid="{3B9BF19C-F3E4-41A4-9956-0ABF96B9AB53}"/>
    <cellStyle name="Normal 9 5 8 2 2 6" xfId="39095" xr:uid="{FB1255F0-D564-44CB-911E-78C83AD08EC1}"/>
    <cellStyle name="Normal 9 5 8 2 3" xfId="36560" xr:uid="{4276E2F7-36D7-426A-8C20-9136885B65B9}"/>
    <cellStyle name="Normal 9 5 8 2 3 2" xfId="44772" xr:uid="{4482A353-A8B8-47A4-92A0-2E56F6BE5DAB}"/>
    <cellStyle name="Normal 9 5 8 2 3 3" xfId="40667" xr:uid="{F510E8B0-DFCD-496B-A08D-EEC158439600}"/>
    <cellStyle name="Normal 9 5 8 2 4" xfId="37586" xr:uid="{E7E523FD-9583-4C1C-8552-8439678EEA62}"/>
    <cellStyle name="Normal 9 5 8 2 4 2" xfId="45798" xr:uid="{5E7909E6-CCA0-4AEA-903E-132254BA3CDF}"/>
    <cellStyle name="Normal 9 5 8 2 4 3" xfId="41693" xr:uid="{5E0C78C3-2F26-4B1A-9B5B-41F727771397}"/>
    <cellStyle name="Normal 9 5 8 2 5" xfId="35533" xr:uid="{60CF7D3B-5FF3-47E1-9A74-F982FA90CBD4}"/>
    <cellStyle name="Normal 9 5 8 2 5 2" xfId="43745" xr:uid="{06FDA153-C376-4D83-B47B-052258F84AA2}"/>
    <cellStyle name="Normal 9 5 8 2 5 3" xfId="39640" xr:uid="{2B1B8090-176C-41CB-958E-A3B24CBC4C6F}"/>
    <cellStyle name="Normal 9 5 8 2 6" xfId="42719" xr:uid="{A95E2342-B73B-400C-B369-291FAA7B23FB}"/>
    <cellStyle name="Normal 9 5 8 2 7" xfId="38614" xr:uid="{49E1163E-8D9C-485F-BFE8-78BE4EC86073}"/>
    <cellStyle name="Normal 9 5 8 3" xfId="34744" xr:uid="{2322826C-9470-4934-88B5-16CE0622F006}"/>
    <cellStyle name="Normal 9 5 8 3 2" xfId="36798" xr:uid="{B5E7E044-C542-4409-A50C-404226CDF851}"/>
    <cellStyle name="Normal 9 5 8 3 2 2" xfId="45010" xr:uid="{FC6C9E93-7982-47A9-827E-21C802D60D37}"/>
    <cellStyle name="Normal 9 5 8 3 2 3" xfId="40905" xr:uid="{2C9BAFBD-2E96-4E81-BC01-2D4DFED1F516}"/>
    <cellStyle name="Normal 9 5 8 3 3" xfId="37824" xr:uid="{9F9DE5D7-A97E-4A19-B095-5F8E8F862E3D}"/>
    <cellStyle name="Normal 9 5 8 3 3 2" xfId="46036" xr:uid="{58D6E613-A7CB-408A-BA7D-465DEC2C5B45}"/>
    <cellStyle name="Normal 9 5 8 3 3 3" xfId="41931" xr:uid="{18811D61-4273-45BE-88FB-F7131BFCBE8B}"/>
    <cellStyle name="Normal 9 5 8 3 4" xfId="35771" xr:uid="{84FC1819-83AC-47F2-9450-C171736036E5}"/>
    <cellStyle name="Normal 9 5 8 3 4 2" xfId="43983" xr:uid="{EFB740DE-04B9-43DA-9C05-3F44A1923607}"/>
    <cellStyle name="Normal 9 5 8 3 4 3" xfId="39878" xr:uid="{6651B5AB-5EE6-4688-A889-2983BDB27F2A}"/>
    <cellStyle name="Normal 9 5 8 3 5" xfId="42957" xr:uid="{C7555DE0-155E-46E4-BE03-91058B2D0698}"/>
    <cellStyle name="Normal 9 5 8 3 6" xfId="38852" xr:uid="{B64663E5-2949-44BC-9B8F-C083AAB292FC}"/>
    <cellStyle name="Normal 9 5 8 4" xfId="36317" xr:uid="{643BD8A1-8BC8-4394-9134-6C1832C84B12}"/>
    <cellStyle name="Normal 9 5 8 4 2" xfId="44529" xr:uid="{115FC2E8-D467-4FCA-88EA-13D302D7EE46}"/>
    <cellStyle name="Normal 9 5 8 4 3" xfId="40424" xr:uid="{80AD0BAE-5A91-493A-AE65-4D66E1C2BD59}"/>
    <cellStyle name="Normal 9 5 8 5" xfId="37343" xr:uid="{DBAC067D-2E6F-410B-8B92-ABFA2B50526F}"/>
    <cellStyle name="Normal 9 5 8 5 2" xfId="45555" xr:uid="{B50301C5-332C-44BB-BCD2-B13F52FABFEC}"/>
    <cellStyle name="Normal 9 5 8 5 3" xfId="41450" xr:uid="{2B26B0DE-0CD2-436A-AB5E-3BB14972BD94}"/>
    <cellStyle name="Normal 9 5 8 6" xfId="35290" xr:uid="{2935B12D-E902-4847-B3C6-F1230AC23C8F}"/>
    <cellStyle name="Normal 9 5 8 6 2" xfId="43502" xr:uid="{88FDA62E-09D9-46F5-BD4E-4CB0A809986B}"/>
    <cellStyle name="Normal 9 5 8 6 3" xfId="39397" xr:uid="{3728E1A1-09D9-4FF2-B9CD-6196D81E0AE0}"/>
    <cellStyle name="Normal 9 5 8 7" xfId="42476" xr:uid="{ECD2398D-3B60-4481-BB51-1E87E92B19D7}"/>
    <cellStyle name="Normal 9 5 8 8" xfId="38371" xr:uid="{ED7543B3-3581-4D47-AA46-6D7EFB1C6A2D}"/>
    <cellStyle name="Normal 9 5 9" xfId="34448" xr:uid="{FB190A66-D679-40B5-AFB1-276772D4BC2C}"/>
    <cellStyle name="Normal 9 5 9 2" xfId="34931" xr:uid="{9B97CE28-CCE4-463F-A466-6EBCB6CC17E0}"/>
    <cellStyle name="Normal 9 5 9 2 2" xfId="36985" xr:uid="{84AEC6BE-2DA5-4679-84E5-3054B8A66402}"/>
    <cellStyle name="Normal 9 5 9 2 2 2" xfId="45197" xr:uid="{6A2C536D-CE64-423A-9D9B-006D11E838BC}"/>
    <cellStyle name="Normal 9 5 9 2 2 3" xfId="41092" xr:uid="{563C4865-B478-4B0F-80F6-49CE5DADF20D}"/>
    <cellStyle name="Normal 9 5 9 2 3" xfId="38011" xr:uid="{4AB27450-E428-4BB9-A864-F3EE854F613E}"/>
    <cellStyle name="Normal 9 5 9 2 3 2" xfId="46223" xr:uid="{9B183E2D-E3D9-4946-87DE-37F17551B5EF}"/>
    <cellStyle name="Normal 9 5 9 2 3 3" xfId="42118" xr:uid="{C509C59B-FB3F-4598-9AF8-85B47850FABC}"/>
    <cellStyle name="Normal 9 5 9 2 4" xfId="35958" xr:uid="{AE304D53-894C-48DE-A4E2-C2BB1E6498CC}"/>
    <cellStyle name="Normal 9 5 9 2 4 2" xfId="44170" xr:uid="{CF76B69D-E7C9-4B86-8051-970FE6FA9F5B}"/>
    <cellStyle name="Normal 9 5 9 2 4 3" xfId="40065" xr:uid="{1669ED37-653D-461B-B364-AC0E8C189333}"/>
    <cellStyle name="Normal 9 5 9 2 5" xfId="43144" xr:uid="{83CD98BD-0D1E-4A33-869F-7AEDBA60C319}"/>
    <cellStyle name="Normal 9 5 9 2 6" xfId="39039" xr:uid="{93F3273A-755E-4C8E-B365-8FD33CF738C6}"/>
    <cellStyle name="Normal 9 5 9 3" xfId="36504" xr:uid="{2237624E-D352-46C2-8152-651BC6A454CB}"/>
    <cellStyle name="Normal 9 5 9 3 2" xfId="44716" xr:uid="{4932EF1A-CF9D-4457-9FAB-CD8EF8068BB7}"/>
    <cellStyle name="Normal 9 5 9 3 3" xfId="40611" xr:uid="{2A66A62E-F371-4266-8AA2-1EB8557BD934}"/>
    <cellStyle name="Normal 9 5 9 4" xfId="37530" xr:uid="{ACE6960B-1674-4E2C-8F8F-6D87BE41F5F4}"/>
    <cellStyle name="Normal 9 5 9 4 2" xfId="45742" xr:uid="{7A4061ED-A39D-4F73-9E97-D2463FF7DE15}"/>
    <cellStyle name="Normal 9 5 9 4 3" xfId="41637" xr:uid="{AF8BF8C9-5D9C-4D13-B6A4-C8806EEB2B24}"/>
    <cellStyle name="Normal 9 5 9 5" xfId="35477" xr:uid="{BF81FB05-659C-4362-93CE-F587E3673F34}"/>
    <cellStyle name="Normal 9 5 9 5 2" xfId="43689" xr:uid="{A3D46518-4847-47F9-9506-275634DAC23F}"/>
    <cellStyle name="Normal 9 5 9 5 3" xfId="39584" xr:uid="{54C2ACE5-CC14-4809-ADD0-68287CCFEF0A}"/>
    <cellStyle name="Normal 9 5 9 6" xfId="42663" xr:uid="{638488F0-F59B-488E-AA97-AA3540694064}"/>
    <cellStyle name="Normal 9 5 9 7" xfId="38558" xr:uid="{730EFEBA-68E6-44E9-A61A-DE42B7C20F78}"/>
    <cellStyle name="Normal 9 6" xfId="34141" xr:uid="{0602587C-3B49-48CA-99F8-3B1ECBBAD73B}"/>
    <cellStyle name="Normal 9 6 10" xfId="34689" xr:uid="{F278B3D5-C69E-4795-8020-05C3ADB6EA92}"/>
    <cellStyle name="Normal 9 6 10 2" xfId="36743" xr:uid="{1F5B6EDB-703B-4460-9BE0-90C9C8322222}"/>
    <cellStyle name="Normal 9 6 10 2 2" xfId="44955" xr:uid="{05EFAD90-8BD8-4ADA-8B83-6B65FB915C98}"/>
    <cellStyle name="Normal 9 6 10 2 3" xfId="40850" xr:uid="{CC851172-AD0D-402F-95E2-A3AEFEE24F85}"/>
    <cellStyle name="Normal 9 6 10 3" xfId="37769" xr:uid="{8868C0BA-CBAE-4FE8-A2EC-1E21555382AF}"/>
    <cellStyle name="Normal 9 6 10 3 2" xfId="45981" xr:uid="{863FB55B-4488-4DF5-B483-6A75FAB82C2C}"/>
    <cellStyle name="Normal 9 6 10 3 3" xfId="41876" xr:uid="{FA8F51FE-25BE-4A44-BB7A-D8BAA2AF55B6}"/>
    <cellStyle name="Normal 9 6 10 4" xfId="35716" xr:uid="{F57B27CF-0627-4B89-9F2C-99EF99D33350}"/>
    <cellStyle name="Normal 9 6 10 4 2" xfId="43928" xr:uid="{88185AB7-F179-435C-BE47-20D2B3141275}"/>
    <cellStyle name="Normal 9 6 10 4 3" xfId="39823" xr:uid="{1D3B3CC0-26B0-40BD-926D-00D7FFBCFA45}"/>
    <cellStyle name="Normal 9 6 10 5" xfId="42902" xr:uid="{E3ECD5BF-0530-4EB5-9085-FBC3FE67DBFC}"/>
    <cellStyle name="Normal 9 6 10 6" xfId="38797" xr:uid="{5CDDD6DF-8589-4AAF-BBA0-E751647B7089}"/>
    <cellStyle name="Normal 9 6 11" xfId="36205" xr:uid="{BEA62437-4602-4A0F-912E-52DFB3722240}"/>
    <cellStyle name="Normal 9 6 11 2" xfId="44417" xr:uid="{266CA32C-B422-4EBC-BF30-AE40E66F9F11}"/>
    <cellStyle name="Normal 9 6 11 3" xfId="40312" xr:uid="{FF17658A-515E-4183-9940-3EC25707782D}"/>
    <cellStyle name="Normal 9 6 12" xfId="37231" xr:uid="{81FD8D4A-4919-4E4F-9E1A-7139BD11A14C}"/>
    <cellStyle name="Normal 9 6 12 2" xfId="45443" xr:uid="{3713999F-F003-41D5-BABD-8C685A691A6B}"/>
    <cellStyle name="Normal 9 6 12 3" xfId="41338" xr:uid="{4AD5E830-6E79-48A9-BD0C-949609CD6677}"/>
    <cellStyle name="Normal 9 6 13" xfId="35178" xr:uid="{A9396A83-8A9D-4FEC-885E-D51394BC57CC}"/>
    <cellStyle name="Normal 9 6 13 2" xfId="43390" xr:uid="{7F192AFD-DB6F-440C-BA72-43301E13B679}"/>
    <cellStyle name="Normal 9 6 13 3" xfId="39285" xr:uid="{EF37FAF4-9CF4-4DF6-B2D8-1B1E003D3F13}"/>
    <cellStyle name="Normal 9 6 14" xfId="42364" xr:uid="{771566F5-0B2A-4D8C-8843-AF0626BF93A8}"/>
    <cellStyle name="Normal 9 6 15" xfId="38259" xr:uid="{06C4A635-84E4-4F60-85A6-06CF48334932}"/>
    <cellStyle name="Normal 9 6 2" xfId="34157" xr:uid="{237820FB-D0BA-456B-83B2-BCFE0BCCF362}"/>
    <cellStyle name="Normal 9 6 2 10" xfId="36217" xr:uid="{E782214F-BFBC-44D1-AFCD-7D57AADB97D8}"/>
    <cellStyle name="Normal 9 6 2 10 2" xfId="44429" xr:uid="{45ABC1FB-6CCE-433F-882D-3B57C22D3AD8}"/>
    <cellStyle name="Normal 9 6 2 10 3" xfId="40324" xr:uid="{C50AC0DA-2F38-4819-9C08-04AE4ED4279D}"/>
    <cellStyle name="Normal 9 6 2 11" xfId="37243" xr:uid="{10F4EDAB-9F6A-416E-BC92-88080A8E0B7C}"/>
    <cellStyle name="Normal 9 6 2 11 2" xfId="45455" xr:uid="{92A085F9-8E3A-4D61-93A1-3F84C24B7AE0}"/>
    <cellStyle name="Normal 9 6 2 11 3" xfId="41350" xr:uid="{A05C8DD7-68A3-4F62-A02F-5425EE8817C1}"/>
    <cellStyle name="Normal 9 6 2 12" xfId="35190" xr:uid="{3D320784-3AC8-4E5A-83D4-6EC824D11653}"/>
    <cellStyle name="Normal 9 6 2 12 2" xfId="43402" xr:uid="{8DD2E7E9-2E18-45F2-B7F3-D97750103B26}"/>
    <cellStyle name="Normal 9 6 2 12 3" xfId="39297" xr:uid="{476C44D0-53DC-484E-B99B-EED2DA669EF7}"/>
    <cellStyle name="Normal 9 6 2 13" xfId="42376" xr:uid="{836F3413-50EA-41B6-80D1-FF087BF1EEB0}"/>
    <cellStyle name="Normal 9 6 2 14" xfId="38271" xr:uid="{48710128-2D5B-483B-8C04-70FD40BE5DEB}"/>
    <cellStyle name="Normal 9 6 2 2" xfId="34183" xr:uid="{EB04E1B1-9E76-4A91-AF22-1431B0BDAE82}"/>
    <cellStyle name="Normal 9 6 2 2 10" xfId="38297" xr:uid="{154BDD8A-F173-4ED7-A9EB-BB99E8EED55F}"/>
    <cellStyle name="Normal 9 6 2 2 2" xfId="34299" xr:uid="{4F42F7CB-B84E-4BE2-9841-59FCA563DF97}"/>
    <cellStyle name="Normal 9 6 2 2 2 2" xfId="34544" xr:uid="{FC87CC7F-72FA-4C31-A2AF-F43F33BDD94C}"/>
    <cellStyle name="Normal 9 6 2 2 2 2 2" xfId="35027" xr:uid="{7D40EB08-407C-4BBC-B017-71AB82B5486E}"/>
    <cellStyle name="Normal 9 6 2 2 2 2 2 2" xfId="37081" xr:uid="{8488B5DD-8687-4333-97D6-E780221B5BB2}"/>
    <cellStyle name="Normal 9 6 2 2 2 2 2 2 2" xfId="45293" xr:uid="{C7B684F2-D486-488D-9C3A-B5088874DF8F}"/>
    <cellStyle name="Normal 9 6 2 2 2 2 2 2 3" xfId="41188" xr:uid="{5DD4F14E-43BD-49E3-95DD-8361EC7DB0B2}"/>
    <cellStyle name="Normal 9 6 2 2 2 2 2 3" xfId="38107" xr:uid="{977A07A6-1E0D-46DA-9B10-D93D6CEB4B65}"/>
    <cellStyle name="Normal 9 6 2 2 2 2 2 3 2" xfId="46319" xr:uid="{B7C6E63B-1C38-450C-90AF-F1F90584C855}"/>
    <cellStyle name="Normal 9 6 2 2 2 2 2 3 3" xfId="42214" xr:uid="{1A31B36E-7AF1-4148-BD44-E2DB1BDC7F39}"/>
    <cellStyle name="Normal 9 6 2 2 2 2 2 4" xfId="36054" xr:uid="{311D73AD-E3C9-412A-9A7B-628E1522FAEA}"/>
    <cellStyle name="Normal 9 6 2 2 2 2 2 4 2" xfId="44266" xr:uid="{96026B42-02F9-4B56-9732-0DE8693CB6CB}"/>
    <cellStyle name="Normal 9 6 2 2 2 2 2 4 3" xfId="40161" xr:uid="{2080C090-B349-40A7-B5F8-9E6C895F35DB}"/>
    <cellStyle name="Normal 9 6 2 2 2 2 2 5" xfId="43240" xr:uid="{C377F1B1-D8AD-442A-B7DA-565FD52CCE80}"/>
    <cellStyle name="Normal 9 6 2 2 2 2 2 6" xfId="39135" xr:uid="{1C9DBE60-BCAF-49FB-A774-E786E0B25795}"/>
    <cellStyle name="Normal 9 6 2 2 2 2 3" xfId="36600" xr:uid="{F5B2F17C-1C3D-4355-A43B-1FD8E92B5DAB}"/>
    <cellStyle name="Normal 9 6 2 2 2 2 3 2" xfId="44812" xr:uid="{2B772430-75B9-4F99-B76C-A2491A1368A3}"/>
    <cellStyle name="Normal 9 6 2 2 2 2 3 3" xfId="40707" xr:uid="{CE0AE2B0-4158-48CD-A475-25F82EDDCBEB}"/>
    <cellStyle name="Normal 9 6 2 2 2 2 4" xfId="37626" xr:uid="{26AAAD33-76DD-41DD-A5DB-FB2F4D97FC9E}"/>
    <cellStyle name="Normal 9 6 2 2 2 2 4 2" xfId="45838" xr:uid="{E5E66B0A-DADC-4861-9B41-9C95AE9FE852}"/>
    <cellStyle name="Normal 9 6 2 2 2 2 4 3" xfId="41733" xr:uid="{BC520EC5-9D88-4D70-B64F-346F0345C8F5}"/>
    <cellStyle name="Normal 9 6 2 2 2 2 5" xfId="35573" xr:uid="{F6BB8AB0-8265-4422-B51D-464612A7CA3D}"/>
    <cellStyle name="Normal 9 6 2 2 2 2 5 2" xfId="43785" xr:uid="{5F8156FA-3D04-4B92-A82B-81E80CCBF5F8}"/>
    <cellStyle name="Normal 9 6 2 2 2 2 5 3" xfId="39680" xr:uid="{72828A34-E7C2-4BBF-9FF9-0B31C1E770DE}"/>
    <cellStyle name="Normal 9 6 2 2 2 2 6" xfId="42759" xr:uid="{D178C1CE-95D2-4880-BBF3-DCF332ED07AB}"/>
    <cellStyle name="Normal 9 6 2 2 2 2 7" xfId="38654" xr:uid="{BF2107F4-FF1A-444A-85D7-0B71E3F6952B}"/>
    <cellStyle name="Normal 9 6 2 2 2 3" xfId="34785" xr:uid="{2A191319-8F7D-4EB4-990A-2E92BCEAAD41}"/>
    <cellStyle name="Normal 9 6 2 2 2 3 2" xfId="36839" xr:uid="{D2467C46-AD9D-491A-BB55-24AC744AD4C0}"/>
    <cellStyle name="Normal 9 6 2 2 2 3 2 2" xfId="45051" xr:uid="{6D3823A9-0364-43A3-A5D6-68ECEDB734AF}"/>
    <cellStyle name="Normal 9 6 2 2 2 3 2 3" xfId="40946" xr:uid="{0460218E-7EA5-49C2-A7DA-C7C27AF2ECF5}"/>
    <cellStyle name="Normal 9 6 2 2 2 3 3" xfId="37865" xr:uid="{5353E606-CC1F-42D2-8F11-2AF9AAEA78DE}"/>
    <cellStyle name="Normal 9 6 2 2 2 3 3 2" xfId="46077" xr:uid="{62467A73-2620-4F37-8D8A-F0D15885930D}"/>
    <cellStyle name="Normal 9 6 2 2 2 3 3 3" xfId="41972" xr:uid="{74464804-33AC-4076-BE79-FD89DD2784DB}"/>
    <cellStyle name="Normal 9 6 2 2 2 3 4" xfId="35812" xr:uid="{D6F3D5FC-F6EC-4883-BD63-C05E8310B3CB}"/>
    <cellStyle name="Normal 9 6 2 2 2 3 4 2" xfId="44024" xr:uid="{D450E7FC-1B1B-4B86-963D-462824D122C3}"/>
    <cellStyle name="Normal 9 6 2 2 2 3 4 3" xfId="39919" xr:uid="{240C7CFF-CDF9-45F1-976E-0424DBD752BE}"/>
    <cellStyle name="Normal 9 6 2 2 2 3 5" xfId="42998" xr:uid="{0606D523-0F1C-4C04-996D-EFAE8B6239AD}"/>
    <cellStyle name="Normal 9 6 2 2 2 3 6" xfId="38893" xr:uid="{6D3303A8-E232-4CD9-87D8-B678A97070BE}"/>
    <cellStyle name="Normal 9 6 2 2 2 4" xfId="36358" xr:uid="{26ED648C-3D98-4F11-8510-88A54BFCA3A6}"/>
    <cellStyle name="Normal 9 6 2 2 2 4 2" xfId="44570" xr:uid="{DCE6986A-1717-45FF-877D-053D06A9665F}"/>
    <cellStyle name="Normal 9 6 2 2 2 4 3" xfId="40465" xr:uid="{EF7E4374-5DA9-417C-A653-4A8E14369129}"/>
    <cellStyle name="Normal 9 6 2 2 2 5" xfId="37384" xr:uid="{BCF0FA1B-AB00-44F7-8C7E-7B2AF273D74F}"/>
    <cellStyle name="Normal 9 6 2 2 2 5 2" xfId="45596" xr:uid="{AC09F907-38E9-4CC5-A797-8F967B921A3F}"/>
    <cellStyle name="Normal 9 6 2 2 2 5 3" xfId="41491" xr:uid="{0C7C994B-F9B2-4B16-871D-E1926AE74EDB}"/>
    <cellStyle name="Normal 9 6 2 2 2 6" xfId="35331" xr:uid="{7636954D-B421-41F6-953C-145F95FD5889}"/>
    <cellStyle name="Normal 9 6 2 2 2 6 2" xfId="43543" xr:uid="{78B75CC8-990C-4F20-B8B2-6DB366BC944E}"/>
    <cellStyle name="Normal 9 6 2 2 2 6 3" xfId="39438" xr:uid="{F0BE7760-4C78-4F05-AF13-FC8760618844}"/>
    <cellStyle name="Normal 9 6 2 2 2 7" xfId="42517" xr:uid="{97CC9A10-181E-4AF8-93F8-1B00534ADB90}"/>
    <cellStyle name="Normal 9 6 2 2 2 8" xfId="38412" xr:uid="{0D678404-4C3A-4432-B8B4-688C471C8DC3}"/>
    <cellStyle name="Normal 9 6 2 2 3" xfId="34487" xr:uid="{F784231A-FCEF-4735-AA0C-3AAD4E76B37C}"/>
    <cellStyle name="Normal 9 6 2 2 3 2" xfId="34970" xr:uid="{9CA79DAC-79CE-4C1D-B289-06EB76D9F4F5}"/>
    <cellStyle name="Normal 9 6 2 2 3 2 2" xfId="37024" xr:uid="{8204F98F-2748-4FDD-B16B-BBF80584B06A}"/>
    <cellStyle name="Normal 9 6 2 2 3 2 2 2" xfId="45236" xr:uid="{80CF2D40-0F63-4109-A36F-7262FC944627}"/>
    <cellStyle name="Normal 9 6 2 2 3 2 2 3" xfId="41131" xr:uid="{4CE4ABB0-E357-4636-91B2-E5F7C08C9D22}"/>
    <cellStyle name="Normal 9 6 2 2 3 2 3" xfId="38050" xr:uid="{073AA6D3-FEFA-41DA-801B-386F3630A805}"/>
    <cellStyle name="Normal 9 6 2 2 3 2 3 2" xfId="46262" xr:uid="{4C80C2FE-0FDB-4777-9340-60664A19FF71}"/>
    <cellStyle name="Normal 9 6 2 2 3 2 3 3" xfId="42157" xr:uid="{9FBD199C-8D18-4767-BE0B-C1C56E9B42B8}"/>
    <cellStyle name="Normal 9 6 2 2 3 2 4" xfId="35997" xr:uid="{0CCBB41E-A7DE-4413-8A12-EE6E51BF0A85}"/>
    <cellStyle name="Normal 9 6 2 2 3 2 4 2" xfId="44209" xr:uid="{BAE1D2B5-09E5-4726-9591-C2B9B0F560C9}"/>
    <cellStyle name="Normal 9 6 2 2 3 2 4 3" xfId="40104" xr:uid="{35A4A96D-212E-4715-AD7D-21021FFC6998}"/>
    <cellStyle name="Normal 9 6 2 2 3 2 5" xfId="43183" xr:uid="{96DEE5EC-CE1B-4859-B330-4A759543D7B0}"/>
    <cellStyle name="Normal 9 6 2 2 3 2 6" xfId="39078" xr:uid="{745AA044-91C7-4E30-9622-7764A626E0E3}"/>
    <cellStyle name="Normal 9 6 2 2 3 3" xfId="36543" xr:uid="{61ECA31E-6E69-45BC-BC57-41E9E9AF777E}"/>
    <cellStyle name="Normal 9 6 2 2 3 3 2" xfId="44755" xr:uid="{628F1729-AFB3-4A9C-8C17-75ADFF048EE7}"/>
    <cellStyle name="Normal 9 6 2 2 3 3 3" xfId="40650" xr:uid="{604AACFB-EE89-4E13-9891-B0B606C80E0C}"/>
    <cellStyle name="Normal 9 6 2 2 3 4" xfId="37569" xr:uid="{75A1DB61-7141-4119-AFA1-EE38F5CDBD7A}"/>
    <cellStyle name="Normal 9 6 2 2 3 4 2" xfId="45781" xr:uid="{F4BCA5B1-BF20-48D7-BF78-5D70017DE4F8}"/>
    <cellStyle name="Normal 9 6 2 2 3 4 3" xfId="41676" xr:uid="{EA0DA0DB-E4F3-42AC-AF61-6FAFC73BBD5D}"/>
    <cellStyle name="Normal 9 6 2 2 3 5" xfId="35516" xr:uid="{A625D029-E60D-4048-929F-B96152C370DD}"/>
    <cellStyle name="Normal 9 6 2 2 3 5 2" xfId="43728" xr:uid="{3B2FC6E7-4609-482D-B812-53027EF18E87}"/>
    <cellStyle name="Normal 9 6 2 2 3 5 3" xfId="39623" xr:uid="{0975726D-760F-40F6-8D20-CCFB6C8BAD64}"/>
    <cellStyle name="Normal 9 6 2 2 3 6" xfId="42702" xr:uid="{5C6431A0-E0E8-49F9-A9A5-00AC01BC133D}"/>
    <cellStyle name="Normal 9 6 2 2 3 7" xfId="38597" xr:uid="{DFEF0ED6-2C54-4E4B-91C2-239830BA7443}"/>
    <cellStyle name="Normal 9 6 2 2 4" xfId="34241" xr:uid="{C5AAA28B-16B5-4208-95E5-953D8EE60F96}"/>
    <cellStyle name="Normal 9 6 2 2 4 2" xfId="36300" xr:uid="{237FCAD3-1F97-4C27-9858-42E6C338A574}"/>
    <cellStyle name="Normal 9 6 2 2 4 2 2" xfId="44512" xr:uid="{BD279397-7A6C-415E-8992-9D6DB51B8D10}"/>
    <cellStyle name="Normal 9 6 2 2 4 2 3" xfId="40407" xr:uid="{CBBDC612-9DF7-494B-ABD0-0733EC6145C2}"/>
    <cellStyle name="Normal 9 6 2 2 4 3" xfId="37326" xr:uid="{6C7E5420-61F8-4C21-95DA-7E7870914C10}"/>
    <cellStyle name="Normal 9 6 2 2 4 3 2" xfId="45538" xr:uid="{C411ACA9-66FE-4143-A4FD-21991937F8FC}"/>
    <cellStyle name="Normal 9 6 2 2 4 3 3" xfId="41433" xr:uid="{F59B6F94-FDEC-4E4B-8969-C938B7F72F06}"/>
    <cellStyle name="Normal 9 6 2 2 4 4" xfId="35273" xr:uid="{D6F29FFF-0573-49F6-82E1-25787097AC1A}"/>
    <cellStyle name="Normal 9 6 2 2 4 4 2" xfId="43485" xr:uid="{5C9E92AA-71A3-4C5A-AB06-85CFD3615DDE}"/>
    <cellStyle name="Normal 9 6 2 2 4 4 3" xfId="39380" xr:uid="{4CC444F0-7BF9-42F1-8478-E0536F2CFA3A}"/>
    <cellStyle name="Normal 9 6 2 2 4 5" xfId="42459" xr:uid="{48B174E5-756A-4B73-B093-12977972F36D}"/>
    <cellStyle name="Normal 9 6 2 2 4 6" xfId="38354" xr:uid="{A7865D77-DE79-4DB0-AFB5-E1D0467FAFDA}"/>
    <cellStyle name="Normal 9 6 2 2 5" xfId="34727" xr:uid="{7C161C75-4B59-4CBD-ADF3-92700B198916}"/>
    <cellStyle name="Normal 9 6 2 2 5 2" xfId="36781" xr:uid="{70C460F2-2415-411A-9533-0543FEB2CE4F}"/>
    <cellStyle name="Normal 9 6 2 2 5 2 2" xfId="44993" xr:uid="{943140A3-B8CB-43D0-9386-BCB40D231B57}"/>
    <cellStyle name="Normal 9 6 2 2 5 2 3" xfId="40888" xr:uid="{F86B071A-7691-4E94-A693-F33B51668F33}"/>
    <cellStyle name="Normal 9 6 2 2 5 3" xfId="37807" xr:uid="{D0412E34-72D4-48B3-801C-85E5A4DD267A}"/>
    <cellStyle name="Normal 9 6 2 2 5 3 2" xfId="46019" xr:uid="{1FE0B789-1AB9-4F70-9560-34FDD47422BF}"/>
    <cellStyle name="Normal 9 6 2 2 5 3 3" xfId="41914" xr:uid="{E64AB4BC-9369-4501-A1FA-65D6BC5B5438}"/>
    <cellStyle name="Normal 9 6 2 2 5 4" xfId="35754" xr:uid="{013B5516-7B92-4C15-A025-64E61D99F81D}"/>
    <cellStyle name="Normal 9 6 2 2 5 4 2" xfId="43966" xr:uid="{9DB81435-A6C9-4586-80A7-7842D07A703F}"/>
    <cellStyle name="Normal 9 6 2 2 5 4 3" xfId="39861" xr:uid="{F8CF90E0-BF05-4F52-9318-80AFDEBA99B9}"/>
    <cellStyle name="Normal 9 6 2 2 5 5" xfId="42940" xr:uid="{2DB265A6-7529-4AAB-93AF-573BD3CB928A}"/>
    <cellStyle name="Normal 9 6 2 2 5 6" xfId="38835" xr:uid="{49CAD943-C5EB-49B3-9224-41940D21E687}"/>
    <cellStyle name="Normal 9 6 2 2 6" xfId="36243" xr:uid="{7BB15E5C-CA45-4D1C-82C8-D632B8909E7C}"/>
    <cellStyle name="Normal 9 6 2 2 6 2" xfId="44455" xr:uid="{1D6FEB17-344A-49EC-BDE3-70CFEA0B82A6}"/>
    <cellStyle name="Normal 9 6 2 2 6 3" xfId="40350" xr:uid="{AEFAB698-B5CA-4B46-BF2C-8346EA7BDCBB}"/>
    <cellStyle name="Normal 9 6 2 2 7" xfId="37269" xr:uid="{8988C303-D405-4FC5-B2D1-428DAFD0054E}"/>
    <cellStyle name="Normal 9 6 2 2 7 2" xfId="45481" xr:uid="{862911C9-94BB-4CE7-8E06-2EE684918EB4}"/>
    <cellStyle name="Normal 9 6 2 2 7 3" xfId="41376" xr:uid="{731EB98F-E07F-451B-9D81-BE2D8E734988}"/>
    <cellStyle name="Normal 9 6 2 2 8" xfId="35216" xr:uid="{6084F1C4-2E7D-4EB2-84D4-7D36B5E40545}"/>
    <cellStyle name="Normal 9 6 2 2 8 2" xfId="43428" xr:uid="{94B2D32A-DCAB-45E1-8005-63CFF36CDC70}"/>
    <cellStyle name="Normal 9 6 2 2 8 3" xfId="39323" xr:uid="{57FC43A8-4F31-4B47-82B8-2BBB6D515693}"/>
    <cellStyle name="Normal 9 6 2 2 9" xfId="42402" xr:uid="{F7C78DA2-564C-475F-94CD-EF6EAF3A7B33}"/>
    <cellStyle name="Normal 9 6 2 3" xfId="34331" xr:uid="{26BEE0C8-095E-439F-B0E6-982A33EB38BE}"/>
    <cellStyle name="Normal 9 6 2 3 2" xfId="34576" xr:uid="{EBE604D7-1A2E-4AEB-95C1-128745103AA3}"/>
    <cellStyle name="Normal 9 6 2 3 2 2" xfId="35059" xr:uid="{305174C8-A3D4-4C77-B25D-D04F92DA71D8}"/>
    <cellStyle name="Normal 9 6 2 3 2 2 2" xfId="37113" xr:uid="{721D901D-A795-4C0C-B8EE-3C834F24A226}"/>
    <cellStyle name="Normal 9 6 2 3 2 2 2 2" xfId="45325" xr:uid="{A3D3ECA1-FF91-4104-8720-8CAFE99A9155}"/>
    <cellStyle name="Normal 9 6 2 3 2 2 2 3" xfId="41220" xr:uid="{9AA7815A-539D-4E0A-922B-5A247082DE98}"/>
    <cellStyle name="Normal 9 6 2 3 2 2 3" xfId="38139" xr:uid="{CFF9B60F-E678-4E86-95C0-8511CB316B5C}"/>
    <cellStyle name="Normal 9 6 2 3 2 2 3 2" xfId="46351" xr:uid="{2FADA9F2-C691-4098-B889-3B49A48A0E0A}"/>
    <cellStyle name="Normal 9 6 2 3 2 2 3 3" xfId="42246" xr:uid="{D7027AA8-31D7-4AEB-BDAF-391301E8B56D}"/>
    <cellStyle name="Normal 9 6 2 3 2 2 4" xfId="36086" xr:uid="{97BB0E6E-90BF-4FBC-A2D6-084026A439E9}"/>
    <cellStyle name="Normal 9 6 2 3 2 2 4 2" xfId="44298" xr:uid="{214FE955-E9D5-41F1-B544-916EDD733253}"/>
    <cellStyle name="Normal 9 6 2 3 2 2 4 3" xfId="40193" xr:uid="{4DCC9E25-44AF-49F5-9377-E7B1025B1F55}"/>
    <cellStyle name="Normal 9 6 2 3 2 2 5" xfId="43272" xr:uid="{ADFBC6A1-D336-47BC-A204-0C622689E69E}"/>
    <cellStyle name="Normal 9 6 2 3 2 2 6" xfId="39167" xr:uid="{A4D67BEC-C1D3-478B-ACCD-405A5D10BBA2}"/>
    <cellStyle name="Normal 9 6 2 3 2 3" xfId="36632" xr:uid="{10522FBC-C795-4865-B8AE-3697A7749961}"/>
    <cellStyle name="Normal 9 6 2 3 2 3 2" xfId="44844" xr:uid="{17DA0A8C-B6A1-4F96-8DF7-87BCC4C812CC}"/>
    <cellStyle name="Normal 9 6 2 3 2 3 3" xfId="40739" xr:uid="{4943584E-AF3E-49F4-9D6F-6EDECDB61D88}"/>
    <cellStyle name="Normal 9 6 2 3 2 4" xfId="37658" xr:uid="{7321F893-0ED1-45EF-B55D-77DD7B2893DA}"/>
    <cellStyle name="Normal 9 6 2 3 2 4 2" xfId="45870" xr:uid="{B4263EA0-02E6-4AA5-9095-C41ED3F9D481}"/>
    <cellStyle name="Normal 9 6 2 3 2 4 3" xfId="41765" xr:uid="{21114134-9107-4787-B899-A3B38A6BAA2C}"/>
    <cellStyle name="Normal 9 6 2 3 2 5" xfId="35605" xr:uid="{9738B9FF-48EE-44E7-96FE-E3A0DF5CF92E}"/>
    <cellStyle name="Normal 9 6 2 3 2 5 2" xfId="43817" xr:uid="{CD1C795C-BECF-4084-9C12-90456E338FC6}"/>
    <cellStyle name="Normal 9 6 2 3 2 5 3" xfId="39712" xr:uid="{8EBE10E9-B728-4E6B-9473-42B8E657B730}"/>
    <cellStyle name="Normal 9 6 2 3 2 6" xfId="42791" xr:uid="{25548172-6A33-42AD-9338-803D3C5D0155}"/>
    <cellStyle name="Normal 9 6 2 3 2 7" xfId="38686" xr:uid="{B36F924B-BCD1-4770-8B6D-A66F6850D66A}"/>
    <cellStyle name="Normal 9 6 2 3 3" xfId="34817" xr:uid="{9BB136E3-947E-4B69-848C-CC44C3FC1338}"/>
    <cellStyle name="Normal 9 6 2 3 3 2" xfId="36871" xr:uid="{31DBC605-BE32-430C-9AC5-1CFCE792B2EF}"/>
    <cellStyle name="Normal 9 6 2 3 3 2 2" xfId="45083" xr:uid="{CEF1BE62-5365-444A-9F88-6A05BBE71E9B}"/>
    <cellStyle name="Normal 9 6 2 3 3 2 3" xfId="40978" xr:uid="{76D7BA13-B2CD-47BD-8416-BD325629CBAA}"/>
    <cellStyle name="Normal 9 6 2 3 3 3" xfId="37897" xr:uid="{5C0D2FE1-6844-47B8-9E72-A893DDBFE9D8}"/>
    <cellStyle name="Normal 9 6 2 3 3 3 2" xfId="46109" xr:uid="{A90A32BB-BA6F-4C2A-AFAA-F84C014FAB5F}"/>
    <cellStyle name="Normal 9 6 2 3 3 3 3" xfId="42004" xr:uid="{EA8FDA10-2867-4615-BEDB-06D6192DEF2F}"/>
    <cellStyle name="Normal 9 6 2 3 3 4" xfId="35844" xr:uid="{E3298DFF-1DD1-47ED-855D-089BA9BF8F43}"/>
    <cellStyle name="Normal 9 6 2 3 3 4 2" xfId="44056" xr:uid="{64FDB236-4E82-42C5-A07C-992A45B3182B}"/>
    <cellStyle name="Normal 9 6 2 3 3 4 3" xfId="39951" xr:uid="{F34E39AD-A805-43FB-AB5E-A4AAFA124BDE}"/>
    <cellStyle name="Normal 9 6 2 3 3 5" xfId="43030" xr:uid="{51723E6D-5C4E-496A-99A8-813A7CADF042}"/>
    <cellStyle name="Normal 9 6 2 3 3 6" xfId="38925" xr:uid="{6DE865D6-156C-4F32-881D-60BB139C5DAC}"/>
    <cellStyle name="Normal 9 6 2 3 4" xfId="36390" xr:uid="{239DDCB0-F4F6-43AA-9B52-74AA2DF47807}"/>
    <cellStyle name="Normal 9 6 2 3 4 2" xfId="44602" xr:uid="{B5AED9A9-EB6C-48B1-96C3-80F0371A39A1}"/>
    <cellStyle name="Normal 9 6 2 3 4 3" xfId="40497" xr:uid="{1CACD7C6-BC1D-4A64-9863-71AFFF5364EF}"/>
    <cellStyle name="Normal 9 6 2 3 5" xfId="37416" xr:uid="{4FA32D39-C52B-4A6C-A93D-934A8A36B2F3}"/>
    <cellStyle name="Normal 9 6 2 3 5 2" xfId="45628" xr:uid="{1818BC38-BE5F-4EF5-A377-4DBBACDA75C2}"/>
    <cellStyle name="Normal 9 6 2 3 5 3" xfId="41523" xr:uid="{26DE3291-A591-4CAA-90F3-4B706311E9DD}"/>
    <cellStyle name="Normal 9 6 2 3 6" xfId="35363" xr:uid="{DF355835-47ED-45F4-8E77-1E31CF34E7EE}"/>
    <cellStyle name="Normal 9 6 2 3 6 2" xfId="43575" xr:uid="{2F42D47D-BFA9-4D9F-9389-C389D4FB606E}"/>
    <cellStyle name="Normal 9 6 2 3 6 3" xfId="39470" xr:uid="{DB86F361-73D5-4F51-B171-76F6AE47C667}"/>
    <cellStyle name="Normal 9 6 2 3 7" xfId="42549" xr:uid="{F49A649A-2C3C-4B68-800F-2F9045C9DE64}"/>
    <cellStyle name="Normal 9 6 2 3 8" xfId="38444" xr:uid="{630B5884-86AB-4983-9619-E259A8E978D1}"/>
    <cellStyle name="Normal 9 6 2 4" xfId="34374" xr:uid="{3F0DA327-E647-4659-830B-32BB624AD3D5}"/>
    <cellStyle name="Normal 9 6 2 4 2" xfId="34617" xr:uid="{E87A3286-DF41-4C5E-B490-89165B136FBD}"/>
    <cellStyle name="Normal 9 6 2 4 2 2" xfId="35100" xr:uid="{9486E21E-F246-4A3B-B635-8FA10D63DC2B}"/>
    <cellStyle name="Normal 9 6 2 4 2 2 2" xfId="37154" xr:uid="{0BFE8A82-C51A-43BC-8DF7-F999483B05AB}"/>
    <cellStyle name="Normal 9 6 2 4 2 2 2 2" xfId="45366" xr:uid="{F9871325-6FE2-4C9E-9A95-FFEF6D3A76E8}"/>
    <cellStyle name="Normal 9 6 2 4 2 2 2 3" xfId="41261" xr:uid="{73B666DA-319A-49A9-85A8-DD11C36476BA}"/>
    <cellStyle name="Normal 9 6 2 4 2 2 3" xfId="38180" xr:uid="{D52B3E8F-9E52-4AFE-94E7-9EBD54B99513}"/>
    <cellStyle name="Normal 9 6 2 4 2 2 3 2" xfId="46392" xr:uid="{17438B9C-124C-42C4-BEAB-95C766E2C477}"/>
    <cellStyle name="Normal 9 6 2 4 2 2 3 3" xfId="42287" xr:uid="{C63729A7-949B-480F-805D-E07AD2114831}"/>
    <cellStyle name="Normal 9 6 2 4 2 2 4" xfId="36127" xr:uid="{89A58AE7-9FED-42B6-A52D-871D668E3EC2}"/>
    <cellStyle name="Normal 9 6 2 4 2 2 4 2" xfId="44339" xr:uid="{3B2061F9-0450-40C5-9925-FB3B9607A706}"/>
    <cellStyle name="Normal 9 6 2 4 2 2 4 3" xfId="40234" xr:uid="{03267A14-0CBB-4202-A29B-1DEE9BFAEC28}"/>
    <cellStyle name="Normal 9 6 2 4 2 2 5" xfId="43313" xr:uid="{6712141B-4601-409E-9213-FD858C10FBF9}"/>
    <cellStyle name="Normal 9 6 2 4 2 2 6" xfId="39208" xr:uid="{2BC3EAE8-9DE4-4C6C-AB47-F2237C38E62A}"/>
    <cellStyle name="Normal 9 6 2 4 2 3" xfId="36673" xr:uid="{F8D3544B-3094-4A18-84F0-8F63184C6AE4}"/>
    <cellStyle name="Normal 9 6 2 4 2 3 2" xfId="44885" xr:uid="{C1162B7A-C812-4BD2-A744-66D53AC536EF}"/>
    <cellStyle name="Normal 9 6 2 4 2 3 3" xfId="40780" xr:uid="{EF386CEB-4C33-48F0-9962-252D62E971C6}"/>
    <cellStyle name="Normal 9 6 2 4 2 4" xfId="37699" xr:uid="{CE083D45-960D-4315-A1AE-701120303D36}"/>
    <cellStyle name="Normal 9 6 2 4 2 4 2" xfId="45911" xr:uid="{4FBF537E-C656-4FA0-8918-F4DA33E9688A}"/>
    <cellStyle name="Normal 9 6 2 4 2 4 3" xfId="41806" xr:uid="{1767599B-94D8-489F-97A3-C258B6951252}"/>
    <cellStyle name="Normal 9 6 2 4 2 5" xfId="35646" xr:uid="{303EC060-4299-4682-B7F1-8331E0C5625F}"/>
    <cellStyle name="Normal 9 6 2 4 2 5 2" xfId="43858" xr:uid="{7DAF4EC1-4C43-45B6-9E7C-3B201ED08486}"/>
    <cellStyle name="Normal 9 6 2 4 2 5 3" xfId="39753" xr:uid="{4712EF99-1D3F-4468-B709-26CE446E01C6}"/>
    <cellStyle name="Normal 9 6 2 4 2 6" xfId="42832" xr:uid="{5A7DAB3F-333D-4547-8847-2C345384EFC6}"/>
    <cellStyle name="Normal 9 6 2 4 2 7" xfId="38727" xr:uid="{3F41CD6A-5221-4E6D-929B-EB2CBC6BDF71}"/>
    <cellStyle name="Normal 9 6 2 4 3" xfId="34858" xr:uid="{5CAC4AE9-66CD-4CF4-8465-90AE020C4378}"/>
    <cellStyle name="Normal 9 6 2 4 3 2" xfId="36912" xr:uid="{23A63682-0A2A-417A-BE44-85A51AF6691E}"/>
    <cellStyle name="Normal 9 6 2 4 3 2 2" xfId="45124" xr:uid="{B52BE690-F17F-42A2-AE2B-4B343C4D69DA}"/>
    <cellStyle name="Normal 9 6 2 4 3 2 3" xfId="41019" xr:uid="{A68A0D05-EA5A-42F7-8CC1-1F643261679C}"/>
    <cellStyle name="Normal 9 6 2 4 3 3" xfId="37938" xr:uid="{C8337012-31C2-48DF-A9AA-9C44A1116608}"/>
    <cellStyle name="Normal 9 6 2 4 3 3 2" xfId="46150" xr:uid="{E41D1D7A-7263-4868-8562-78662518A91A}"/>
    <cellStyle name="Normal 9 6 2 4 3 3 3" xfId="42045" xr:uid="{F7E4EA39-F8DA-42DA-892B-129C95441F99}"/>
    <cellStyle name="Normal 9 6 2 4 3 4" xfId="35885" xr:uid="{17559D83-FA03-432B-A650-21A324597FAE}"/>
    <cellStyle name="Normal 9 6 2 4 3 4 2" xfId="44097" xr:uid="{2AF91CC5-D0E3-40F2-AF4B-7A4CEC410481}"/>
    <cellStyle name="Normal 9 6 2 4 3 4 3" xfId="39992" xr:uid="{20932D70-7361-4C46-B1FA-263A3CDF108E}"/>
    <cellStyle name="Normal 9 6 2 4 3 5" xfId="43071" xr:uid="{910685CD-FDF5-420A-AB59-856A7F0C2071}"/>
    <cellStyle name="Normal 9 6 2 4 3 6" xfId="38966" xr:uid="{ECA8C4BE-C384-4F0F-BBDD-590931DEFA17}"/>
    <cellStyle name="Normal 9 6 2 4 4" xfId="36431" xr:uid="{EE10DFB6-F870-4837-A949-EF0A38D0EBB9}"/>
    <cellStyle name="Normal 9 6 2 4 4 2" xfId="44643" xr:uid="{18FCAD3C-719F-485D-B9A4-12728182E219}"/>
    <cellStyle name="Normal 9 6 2 4 4 3" xfId="40538" xr:uid="{DE27AE9E-4A56-4883-8E79-C660BFF29B8D}"/>
    <cellStyle name="Normal 9 6 2 4 5" xfId="37457" xr:uid="{F2A9DCDE-BECB-4E91-A827-313C76E40E32}"/>
    <cellStyle name="Normal 9 6 2 4 5 2" xfId="45669" xr:uid="{4BFDD00E-F0A7-4A96-93E9-7F40E33DB72E}"/>
    <cellStyle name="Normal 9 6 2 4 5 3" xfId="41564" xr:uid="{979FF227-C6F4-4944-81B6-01DC1056C9B0}"/>
    <cellStyle name="Normal 9 6 2 4 6" xfId="35404" xr:uid="{B93EA678-E3C4-48C9-8DC7-BADCDA05AA71}"/>
    <cellStyle name="Normal 9 6 2 4 6 2" xfId="43616" xr:uid="{BF2463F7-34F1-4D79-8513-465B7FB735CA}"/>
    <cellStyle name="Normal 9 6 2 4 6 3" xfId="39511" xr:uid="{05262375-45D7-46C2-BF74-17C0DB50EC5C}"/>
    <cellStyle name="Normal 9 6 2 4 7" xfId="42590" xr:uid="{7A27A648-29B9-4CBA-9C28-7AC5C069DD0D}"/>
    <cellStyle name="Normal 9 6 2 4 8" xfId="38485" xr:uid="{92217CC4-3AD9-4BFA-BC6C-164008656F7D}"/>
    <cellStyle name="Normal 9 6 2 5" xfId="34415" xr:uid="{75C34D7A-4785-4038-85E1-4031A20A0864}"/>
    <cellStyle name="Normal 9 6 2 5 2" xfId="34658" xr:uid="{3B6A2531-1936-4D04-89A5-DA39BD5264D4}"/>
    <cellStyle name="Normal 9 6 2 5 2 2" xfId="35141" xr:uid="{A4638C85-DFAE-4246-8AE2-B7BBCF72D6D8}"/>
    <cellStyle name="Normal 9 6 2 5 2 2 2" xfId="37195" xr:uid="{1E579DA4-8A7C-4368-BF6B-79C009BEA0A5}"/>
    <cellStyle name="Normal 9 6 2 5 2 2 2 2" xfId="45407" xr:uid="{70824787-F33F-43F3-922A-8A31A8F6238F}"/>
    <cellStyle name="Normal 9 6 2 5 2 2 2 3" xfId="41302" xr:uid="{624CC6C6-E296-40EB-8FE2-FDBFAA437518}"/>
    <cellStyle name="Normal 9 6 2 5 2 2 3" xfId="38221" xr:uid="{B462BC85-4CB2-4C66-B316-8BF43E79266B}"/>
    <cellStyle name="Normal 9 6 2 5 2 2 3 2" xfId="46433" xr:uid="{ECAFC2EC-7065-4149-989B-12CF76E1BD5B}"/>
    <cellStyle name="Normal 9 6 2 5 2 2 3 3" xfId="42328" xr:uid="{03D6B87F-5805-4F55-9DDE-1E37A17D3CAE}"/>
    <cellStyle name="Normal 9 6 2 5 2 2 4" xfId="36168" xr:uid="{CF310D8C-16EE-406B-9B4F-D451D9070703}"/>
    <cellStyle name="Normal 9 6 2 5 2 2 4 2" xfId="44380" xr:uid="{958C9ADF-9A0A-41EA-A92B-432B23F88825}"/>
    <cellStyle name="Normal 9 6 2 5 2 2 4 3" xfId="40275" xr:uid="{18C8A5BF-9573-4AE8-9E3D-F83D8CC4102A}"/>
    <cellStyle name="Normal 9 6 2 5 2 2 5" xfId="43354" xr:uid="{F742DF72-11B9-4C93-B6F4-213508B9669A}"/>
    <cellStyle name="Normal 9 6 2 5 2 2 6" xfId="39249" xr:uid="{26A9C3A8-0643-4E57-A7E7-78683428B8D9}"/>
    <cellStyle name="Normal 9 6 2 5 2 3" xfId="36714" xr:uid="{F0E1402B-C447-431A-A4C4-1946C03B88CE}"/>
    <cellStyle name="Normal 9 6 2 5 2 3 2" xfId="44926" xr:uid="{866EF65B-0B69-45B7-A234-04E7C3505B50}"/>
    <cellStyle name="Normal 9 6 2 5 2 3 3" xfId="40821" xr:uid="{6BA9A489-5FD2-49A3-91B0-F5CB8257089A}"/>
    <cellStyle name="Normal 9 6 2 5 2 4" xfId="37740" xr:uid="{5D8DE2BA-84BA-4B11-90A1-BD7CACD54066}"/>
    <cellStyle name="Normal 9 6 2 5 2 4 2" xfId="45952" xr:uid="{2D5B6AEF-5232-4945-B7EF-91ED3D9F4145}"/>
    <cellStyle name="Normal 9 6 2 5 2 4 3" xfId="41847" xr:uid="{1B23F292-B426-4DE3-ACB7-29CF7632E1B9}"/>
    <cellStyle name="Normal 9 6 2 5 2 5" xfId="35687" xr:uid="{36B15E1D-51A9-4C24-91AC-597DF6071EEC}"/>
    <cellStyle name="Normal 9 6 2 5 2 5 2" xfId="43899" xr:uid="{E1464541-5041-4B03-B3C6-3A1D305F37B0}"/>
    <cellStyle name="Normal 9 6 2 5 2 5 3" xfId="39794" xr:uid="{BAB10594-643B-4C32-B5F6-9C54A907A7C6}"/>
    <cellStyle name="Normal 9 6 2 5 2 6" xfId="42873" xr:uid="{BE94092D-ACA4-4EFE-BB3A-FC3CE8DB5735}"/>
    <cellStyle name="Normal 9 6 2 5 2 7" xfId="38768" xr:uid="{D4543690-2901-401D-8C41-2774A9D86D2D}"/>
    <cellStyle name="Normal 9 6 2 5 3" xfId="34899" xr:uid="{9C5EEEF2-5DE8-4330-A700-EDD4AF5F38DC}"/>
    <cellStyle name="Normal 9 6 2 5 3 2" xfId="36953" xr:uid="{A6DEE551-D02E-4B4B-AE61-0D801FE79942}"/>
    <cellStyle name="Normal 9 6 2 5 3 2 2" xfId="45165" xr:uid="{537283B2-8E4C-4A92-A8B0-E070DEE412BA}"/>
    <cellStyle name="Normal 9 6 2 5 3 2 3" xfId="41060" xr:uid="{3145E42D-B928-462D-B31D-DFA09DD0DD15}"/>
    <cellStyle name="Normal 9 6 2 5 3 3" xfId="37979" xr:uid="{F3973B8E-4767-45B8-A759-7686D41FE457}"/>
    <cellStyle name="Normal 9 6 2 5 3 3 2" xfId="46191" xr:uid="{74881860-DFFA-4C26-BEF5-D3E937F18A11}"/>
    <cellStyle name="Normal 9 6 2 5 3 3 3" xfId="42086" xr:uid="{CF25614B-40A0-4527-ACC8-CB24FD67AACC}"/>
    <cellStyle name="Normal 9 6 2 5 3 4" xfId="35926" xr:uid="{39CAA6E3-3497-40E3-BFEF-E4F53F9A0486}"/>
    <cellStyle name="Normal 9 6 2 5 3 4 2" xfId="44138" xr:uid="{5BA9CAE8-ACF4-4FD0-AA1D-AE6CD2C0EA35}"/>
    <cellStyle name="Normal 9 6 2 5 3 4 3" xfId="40033" xr:uid="{008E5ED2-ACD7-4092-8864-3924CFF5809F}"/>
    <cellStyle name="Normal 9 6 2 5 3 5" xfId="43112" xr:uid="{FDD25563-0B41-42C4-A967-261D73180564}"/>
    <cellStyle name="Normal 9 6 2 5 3 6" xfId="39007" xr:uid="{EB7682F8-5415-4B66-B64B-D576DB9C1B50}"/>
    <cellStyle name="Normal 9 6 2 5 4" xfId="36472" xr:uid="{89E74A64-C69A-412F-BE4A-5C992D764841}"/>
    <cellStyle name="Normal 9 6 2 5 4 2" xfId="44684" xr:uid="{F607DE16-C76F-4FC1-AF6F-30CDBADEC74B}"/>
    <cellStyle name="Normal 9 6 2 5 4 3" xfId="40579" xr:uid="{212C67A3-2528-49D2-BED1-1FA3375BF183}"/>
    <cellStyle name="Normal 9 6 2 5 5" xfId="37498" xr:uid="{0FDA1295-5A6D-4762-B9BE-A707801CE82A}"/>
    <cellStyle name="Normal 9 6 2 5 5 2" xfId="45710" xr:uid="{8CDE530A-4CDD-4714-BC91-4EB8F9367818}"/>
    <cellStyle name="Normal 9 6 2 5 5 3" xfId="41605" xr:uid="{6DEF3ED7-E0DB-4C71-AD8D-AB7B289A576D}"/>
    <cellStyle name="Normal 9 6 2 5 6" xfId="35445" xr:uid="{57547E43-4EC9-487E-8ADA-DE203AEBB82F}"/>
    <cellStyle name="Normal 9 6 2 5 6 2" xfId="43657" xr:uid="{B40539EF-8E6D-403B-866D-28832C7E6F60}"/>
    <cellStyle name="Normal 9 6 2 5 6 3" xfId="39552" xr:uid="{58D623AA-FD3D-4D8F-A457-9DC524C6533D}"/>
    <cellStyle name="Normal 9 6 2 5 7" xfId="42631" xr:uid="{282D4992-4623-4494-89CD-0F5B61730654}"/>
    <cellStyle name="Normal 9 6 2 5 8" xfId="38526" xr:uid="{E6F4B90E-A076-4526-9EC6-53D87AF3345C}"/>
    <cellStyle name="Normal 9 6 2 6" xfId="34273" xr:uid="{72D342BE-8F44-45EB-BA3C-02701215706B}"/>
    <cellStyle name="Normal 9 6 2 6 2" xfId="34431" xr:uid="{CC8D39EC-3E4E-4A07-A737-3E529B57124A}"/>
    <cellStyle name="Normal 9 6 2 6 2 2" xfId="34915" xr:uid="{1994B031-F0EF-4864-8B72-257758EFA801}"/>
    <cellStyle name="Normal 9 6 2 6 2 2 2" xfId="36969" xr:uid="{19A61115-EF56-490E-899E-A1A202734F7A}"/>
    <cellStyle name="Normal 9 6 2 6 2 2 2 2" xfId="45181" xr:uid="{6F24EB14-73AD-4C87-8502-93EF5EF8A011}"/>
    <cellStyle name="Normal 9 6 2 6 2 2 2 3" xfId="41076" xr:uid="{6356402A-6C72-4361-A23A-BC7988BF3178}"/>
    <cellStyle name="Normal 9 6 2 6 2 2 3" xfId="37995" xr:uid="{CE22113C-CB41-419E-97D2-0383D79EB45E}"/>
    <cellStyle name="Normal 9 6 2 6 2 2 3 2" xfId="46207" xr:uid="{88C495D5-4878-412E-BED4-135BE97EE666}"/>
    <cellStyle name="Normal 9 6 2 6 2 2 3 3" xfId="42102" xr:uid="{ED778D65-B1F7-47D8-85AC-CCD0214A70D1}"/>
    <cellStyle name="Normal 9 6 2 6 2 2 4" xfId="35942" xr:uid="{1CEB4802-1EBC-4851-BA37-860C58125674}"/>
    <cellStyle name="Normal 9 6 2 6 2 2 4 2" xfId="44154" xr:uid="{C5CB2A65-FEFD-40B8-ADE6-F04EE080628F}"/>
    <cellStyle name="Normal 9 6 2 6 2 2 4 3" xfId="40049" xr:uid="{2807EAEC-0D69-4DAE-BCA4-3A0A298DC0A2}"/>
    <cellStyle name="Normal 9 6 2 6 2 2 5" xfId="43128" xr:uid="{757CC6AE-1520-4368-819E-F55DDCF6832D}"/>
    <cellStyle name="Normal 9 6 2 6 2 2 6" xfId="39023" xr:uid="{2826CFEE-CB8C-46A5-B79C-B382F9770B7C}"/>
    <cellStyle name="Normal 9 6 2 6 2 3" xfId="36488" xr:uid="{FAAAEEF4-204A-43F4-8C4D-6D5642294715}"/>
    <cellStyle name="Normal 9 6 2 6 2 3 2" xfId="44700" xr:uid="{6EF1E55A-9B7D-423A-83AB-A5EE59CDEF9A}"/>
    <cellStyle name="Normal 9 6 2 6 2 3 3" xfId="40595" xr:uid="{068134E8-AFF7-4F4E-81FE-58C7056BB8B7}"/>
    <cellStyle name="Normal 9 6 2 6 2 4" xfId="37514" xr:uid="{6541A744-2E4B-4515-BEEF-0314E19AD528}"/>
    <cellStyle name="Normal 9 6 2 6 2 4 2" xfId="45726" xr:uid="{E84EDA1F-9AFC-46CD-B4C4-E7DA86009239}"/>
    <cellStyle name="Normal 9 6 2 6 2 4 3" xfId="41621" xr:uid="{429DFBE6-F7B6-4761-AD1D-F5A5B10B3920}"/>
    <cellStyle name="Normal 9 6 2 6 2 5" xfId="35461" xr:uid="{D103EE0B-E310-428F-894B-7E1A05554597}"/>
    <cellStyle name="Normal 9 6 2 6 2 5 2" xfId="43673" xr:uid="{4577091E-9589-4CC5-AE5B-DB834E740DC0}"/>
    <cellStyle name="Normal 9 6 2 6 2 5 3" xfId="39568" xr:uid="{E7A81D79-E09B-484C-9D6C-3B56404E9180}"/>
    <cellStyle name="Normal 9 6 2 6 2 6" xfId="42647" xr:uid="{FD6CBADA-7F4C-49D9-8BD4-1C32425AFA09}"/>
    <cellStyle name="Normal 9 6 2 6 2 7" xfId="38542" xr:uid="{B21A25C5-E347-4FCB-97BE-E1AF97F7B7EA}"/>
    <cellStyle name="Normal 9 6 2 6 3" xfId="34759" xr:uid="{FDE85DF0-3869-429F-9F51-E83098CE9A65}"/>
    <cellStyle name="Normal 9 6 2 6 3 2" xfId="36813" xr:uid="{26469F85-D956-4678-BD50-540CA7531C57}"/>
    <cellStyle name="Normal 9 6 2 6 3 2 2" xfId="45025" xr:uid="{605803D1-DD84-46EF-876A-47F2BCD28466}"/>
    <cellStyle name="Normal 9 6 2 6 3 2 3" xfId="40920" xr:uid="{BF9C3ED6-F75D-489A-8E29-94502D34B526}"/>
    <cellStyle name="Normal 9 6 2 6 3 3" xfId="37839" xr:uid="{1C9D241E-EE46-4626-94C8-C05A7C321DA4}"/>
    <cellStyle name="Normal 9 6 2 6 3 3 2" xfId="46051" xr:uid="{72A9EA5B-73DC-4896-A09C-E1DAC92B8194}"/>
    <cellStyle name="Normal 9 6 2 6 3 3 3" xfId="41946" xr:uid="{21719352-F449-420B-9EA6-67ED27443A73}"/>
    <cellStyle name="Normal 9 6 2 6 3 4" xfId="35786" xr:uid="{8C09C69C-E431-4346-AFB0-066D703A73E2}"/>
    <cellStyle name="Normal 9 6 2 6 3 4 2" xfId="43998" xr:uid="{0C994D8F-8592-4DF6-A788-808560516809}"/>
    <cellStyle name="Normal 9 6 2 6 3 4 3" xfId="39893" xr:uid="{094B9389-DB28-4625-BDCA-A01CDFF4B276}"/>
    <cellStyle name="Normal 9 6 2 6 3 5" xfId="42972" xr:uid="{0DCFF7B5-E645-4F7D-A8EC-01E5516A7FF7}"/>
    <cellStyle name="Normal 9 6 2 6 3 6" xfId="38867" xr:uid="{10FE24DA-824C-4E1C-9F81-135D15CEC50E}"/>
    <cellStyle name="Normal 9 6 2 6 4" xfId="36332" xr:uid="{347FBA29-8272-4D96-937D-BB5AFA5A17B5}"/>
    <cellStyle name="Normal 9 6 2 6 4 2" xfId="44544" xr:uid="{4754E99E-C1D0-4133-AD42-611BC5957269}"/>
    <cellStyle name="Normal 9 6 2 6 4 3" xfId="40439" xr:uid="{3709A2AC-8D3A-46A8-B40E-5F07582B83EE}"/>
    <cellStyle name="Normal 9 6 2 6 5" xfId="37358" xr:uid="{03EA783C-C8C0-4099-9A59-3565E2BAC3BF}"/>
    <cellStyle name="Normal 9 6 2 6 5 2" xfId="45570" xr:uid="{2B197E6F-0199-4CE0-929D-B68F3C792BF5}"/>
    <cellStyle name="Normal 9 6 2 6 5 3" xfId="41465" xr:uid="{AE9B8854-A269-42CB-9BE6-9CAD6F42BC0C}"/>
    <cellStyle name="Normal 9 6 2 6 6" xfId="35305" xr:uid="{45DB53C5-34E8-4258-8D28-ECEB725411A6}"/>
    <cellStyle name="Normal 9 6 2 6 6 2" xfId="43517" xr:uid="{2388D14D-5722-486A-8A49-DA5E0D4DA6DF}"/>
    <cellStyle name="Normal 9 6 2 6 6 3" xfId="39412" xr:uid="{7CE3E545-0DBF-4E00-B472-290012E09AA5}"/>
    <cellStyle name="Normal 9 6 2 6 7" xfId="42491" xr:uid="{7149928C-4A3C-4950-B0D3-F6CED6173082}"/>
    <cellStyle name="Normal 9 6 2 6 8" xfId="38386" xr:uid="{3EE7815A-5C33-4646-A15D-BD8C8C019725}"/>
    <cellStyle name="Normal 9 6 2 7" xfId="34462" xr:uid="{E8CD5177-DB52-4C90-9095-8C06C404C455}"/>
    <cellStyle name="Normal 9 6 2 7 2" xfId="34945" xr:uid="{707D0806-C26C-4188-8879-C2E9F8E9A5CF}"/>
    <cellStyle name="Normal 9 6 2 7 2 2" xfId="36999" xr:uid="{1F85C397-FB8F-44AC-9B50-98DCBCF8D3C7}"/>
    <cellStyle name="Normal 9 6 2 7 2 2 2" xfId="45211" xr:uid="{2300CDEC-B6FD-49A2-821F-18C47FB69D7D}"/>
    <cellStyle name="Normal 9 6 2 7 2 2 3" xfId="41106" xr:uid="{E6797804-0E58-40CD-A8F7-435DA9044599}"/>
    <cellStyle name="Normal 9 6 2 7 2 3" xfId="38025" xr:uid="{67BF09BF-AD48-42BE-9DA3-871B8F341E1B}"/>
    <cellStyle name="Normal 9 6 2 7 2 3 2" xfId="46237" xr:uid="{88A7E53A-8542-47AD-8167-CECC52F55DD1}"/>
    <cellStyle name="Normal 9 6 2 7 2 3 3" xfId="42132" xr:uid="{F4397FAE-9DB4-435E-ABF3-F174A456629C}"/>
    <cellStyle name="Normal 9 6 2 7 2 4" xfId="35972" xr:uid="{947CEB21-32DB-4E96-A12B-AD55EF15F9D9}"/>
    <cellStyle name="Normal 9 6 2 7 2 4 2" xfId="44184" xr:uid="{76DF8ED6-EAEC-40D3-80C4-6E5388050BAE}"/>
    <cellStyle name="Normal 9 6 2 7 2 4 3" xfId="40079" xr:uid="{CA7DF324-3C3B-436E-AD97-D79A1E70A56E}"/>
    <cellStyle name="Normal 9 6 2 7 2 5" xfId="43158" xr:uid="{4DBE9298-F23A-45E2-B0B7-25E65D358FD0}"/>
    <cellStyle name="Normal 9 6 2 7 2 6" xfId="39053" xr:uid="{EC758C92-71CF-4E15-B2EA-F18044B16E4B}"/>
    <cellStyle name="Normal 9 6 2 7 3" xfId="36518" xr:uid="{A07F6801-2E58-4FF4-87E0-8359927E44F5}"/>
    <cellStyle name="Normal 9 6 2 7 3 2" xfId="44730" xr:uid="{726756C5-C540-4383-B124-143264DF4805}"/>
    <cellStyle name="Normal 9 6 2 7 3 3" xfId="40625" xr:uid="{7D9279D7-8A36-46CB-B896-E55FDAE59EFE}"/>
    <cellStyle name="Normal 9 6 2 7 4" xfId="37544" xr:uid="{85BF388F-5D72-49C4-8C77-79DF852A67B1}"/>
    <cellStyle name="Normal 9 6 2 7 4 2" xfId="45756" xr:uid="{D43795C1-8F6B-406D-AD82-D0C093870F7C}"/>
    <cellStyle name="Normal 9 6 2 7 4 3" xfId="41651" xr:uid="{BC0B6E17-A24D-4648-A355-0388F39E8D54}"/>
    <cellStyle name="Normal 9 6 2 7 5" xfId="35491" xr:uid="{551CCFA5-FE04-4CF9-AD28-23CF73E033BB}"/>
    <cellStyle name="Normal 9 6 2 7 5 2" xfId="43703" xr:uid="{A4E3B869-4C32-4A0D-8AB7-A12D6E24175D}"/>
    <cellStyle name="Normal 9 6 2 7 5 3" xfId="39598" xr:uid="{CCE5CF34-1366-4D8E-B713-BACFEE2DEA21}"/>
    <cellStyle name="Normal 9 6 2 7 6" xfId="42677" xr:uid="{0CAB8D41-A4E5-42CA-BA29-6BBCFAC07259}"/>
    <cellStyle name="Normal 9 6 2 7 7" xfId="38572" xr:uid="{26751962-6069-4339-9081-23AE8F9E6166}"/>
    <cellStyle name="Normal 9 6 2 8" xfId="34215" xr:uid="{80F9D328-3031-4EF5-8443-71CECF79DB0F}"/>
    <cellStyle name="Normal 9 6 2 8 2" xfId="36274" xr:uid="{2F8D871A-5DF9-463C-BE8A-48F2F925CADF}"/>
    <cellStyle name="Normal 9 6 2 8 2 2" xfId="44486" xr:uid="{8CF19279-389E-4D37-B691-127CAECD76C4}"/>
    <cellStyle name="Normal 9 6 2 8 2 3" xfId="40381" xr:uid="{BC02FCF5-70F7-43B1-B32B-F65A4B3B563E}"/>
    <cellStyle name="Normal 9 6 2 8 3" xfId="37300" xr:uid="{F200BD48-1034-47B1-95CB-9867FF73E5A9}"/>
    <cellStyle name="Normal 9 6 2 8 3 2" xfId="45512" xr:uid="{6C90050C-DE53-4908-BBEF-19288F8B4BEC}"/>
    <cellStyle name="Normal 9 6 2 8 3 3" xfId="41407" xr:uid="{245CDFC6-B6B9-4499-AE66-74662F76ACC3}"/>
    <cellStyle name="Normal 9 6 2 8 4" xfId="35247" xr:uid="{CD0026C6-15DF-4A5F-9684-BDE24A84DEFD}"/>
    <cellStyle name="Normal 9 6 2 8 4 2" xfId="43459" xr:uid="{95A61D2D-35B5-4F26-907E-C453D024689E}"/>
    <cellStyle name="Normal 9 6 2 8 4 3" xfId="39354" xr:uid="{D142C00E-61E9-46E7-8CFE-7639FB99E743}"/>
    <cellStyle name="Normal 9 6 2 8 5" xfId="42433" xr:uid="{702C6FB7-92E8-464A-B67E-5D04B4BAB129}"/>
    <cellStyle name="Normal 9 6 2 8 6" xfId="38328" xr:uid="{EE025101-0C43-4A21-87A6-492974A0F995}"/>
    <cellStyle name="Normal 9 6 2 9" xfId="34701" xr:uid="{976C8FD0-9021-4162-8105-DE7CC65BBB0C}"/>
    <cellStyle name="Normal 9 6 2 9 2" xfId="36755" xr:uid="{55EAF3C6-5C69-4F3A-AC10-0593512B7224}"/>
    <cellStyle name="Normal 9 6 2 9 2 2" xfId="44967" xr:uid="{D85F0649-34D5-43F0-B55D-D89ED82EF946}"/>
    <cellStyle name="Normal 9 6 2 9 2 3" xfId="40862" xr:uid="{DEAAD4C3-9B84-47C0-8646-BCBBBE76B99E}"/>
    <cellStyle name="Normal 9 6 2 9 3" xfId="37781" xr:uid="{9617E704-6583-4D7A-ACF7-61C1EE707D76}"/>
    <cellStyle name="Normal 9 6 2 9 3 2" xfId="45993" xr:uid="{536EBAFE-6D40-40D4-93FE-37B4692C311D}"/>
    <cellStyle name="Normal 9 6 2 9 3 3" xfId="41888" xr:uid="{F70EBA2D-030C-4B6F-9B09-7F2AC4B1200D}"/>
    <cellStyle name="Normal 9 6 2 9 4" xfId="35728" xr:uid="{C3C6796B-BD66-4FDE-99C6-7BDA96ABD5EB}"/>
    <cellStyle name="Normal 9 6 2 9 4 2" xfId="43940" xr:uid="{E21C0735-8948-4CA4-B406-129B5C02CEED}"/>
    <cellStyle name="Normal 9 6 2 9 4 3" xfId="39835" xr:uid="{1A464C59-E548-4A5B-8576-699FA50BAB70}"/>
    <cellStyle name="Normal 9 6 2 9 5" xfId="42914" xr:uid="{6D10FF32-296B-49BF-8940-640A8EB7AE26}"/>
    <cellStyle name="Normal 9 6 2 9 6" xfId="38809" xr:uid="{B0D855AE-AB0D-4DD8-BECB-A2E177E05DBD}"/>
    <cellStyle name="Normal 9 6 3" xfId="34182" xr:uid="{A7191DB6-4DFF-46BE-B006-54B9BB100463}"/>
    <cellStyle name="Normal 9 6 3 10" xfId="38296" xr:uid="{FA4668EA-F7E5-44ED-A187-B5D0B265F0E1}"/>
    <cellStyle name="Normal 9 6 3 2" xfId="34298" xr:uid="{A24410D0-6FAC-41E4-8751-D719612116DA}"/>
    <cellStyle name="Normal 9 6 3 2 2" xfId="34543" xr:uid="{69DBA841-54A8-448F-93AE-44AE61C64508}"/>
    <cellStyle name="Normal 9 6 3 2 2 2" xfId="35026" xr:uid="{8AB20F2D-4308-4934-B0FC-FFAE9F901A69}"/>
    <cellStyle name="Normal 9 6 3 2 2 2 2" xfId="37080" xr:uid="{1BF1167A-0AC3-4710-A292-F0BF935DA1D4}"/>
    <cellStyle name="Normal 9 6 3 2 2 2 2 2" xfId="45292" xr:uid="{074606C5-6D48-45E1-8665-D5D6F13CD4A0}"/>
    <cellStyle name="Normal 9 6 3 2 2 2 2 3" xfId="41187" xr:uid="{84D2ECF0-23F7-44E0-B803-2CC17D7ABA5F}"/>
    <cellStyle name="Normal 9 6 3 2 2 2 3" xfId="38106" xr:uid="{DC865972-028F-4F9E-90C4-24033586E3F4}"/>
    <cellStyle name="Normal 9 6 3 2 2 2 3 2" xfId="46318" xr:uid="{6E43B7D1-E58C-4192-86B6-52EFB551AB10}"/>
    <cellStyle name="Normal 9 6 3 2 2 2 3 3" xfId="42213" xr:uid="{95E72902-86DB-4AE3-A891-8D79DF0606F3}"/>
    <cellStyle name="Normal 9 6 3 2 2 2 4" xfId="36053" xr:uid="{4A0DA7C5-4EF9-42F3-827A-CA4F908AF5ED}"/>
    <cellStyle name="Normal 9 6 3 2 2 2 4 2" xfId="44265" xr:uid="{E9AD98DD-5B43-4D20-9FB4-11C7782B4F23}"/>
    <cellStyle name="Normal 9 6 3 2 2 2 4 3" xfId="40160" xr:uid="{FD0BDA6C-A97B-4BB8-B8CB-13E12C57B29B}"/>
    <cellStyle name="Normal 9 6 3 2 2 2 5" xfId="43239" xr:uid="{F9F43135-5639-4ECB-AA01-19A1B62A014D}"/>
    <cellStyle name="Normal 9 6 3 2 2 2 6" xfId="39134" xr:uid="{CAA7AFC1-16BD-4E6F-A2EF-BCE01B811A12}"/>
    <cellStyle name="Normal 9 6 3 2 2 3" xfId="36599" xr:uid="{49191E76-2210-46D9-BE2F-6E0196661E67}"/>
    <cellStyle name="Normal 9 6 3 2 2 3 2" xfId="44811" xr:uid="{AB133632-D914-4716-B6BB-5F6076CBBEC3}"/>
    <cellStyle name="Normal 9 6 3 2 2 3 3" xfId="40706" xr:uid="{0547476A-786F-42F9-B640-25F387F30369}"/>
    <cellStyle name="Normal 9 6 3 2 2 4" xfId="37625" xr:uid="{8723A3ED-56A2-470C-8982-8CCB96E670A5}"/>
    <cellStyle name="Normal 9 6 3 2 2 4 2" xfId="45837" xr:uid="{1EDF00B3-FF87-4377-B311-55C89B80DAEB}"/>
    <cellStyle name="Normal 9 6 3 2 2 4 3" xfId="41732" xr:uid="{2A514B66-B4FB-42B9-B855-4738CF5F3B83}"/>
    <cellStyle name="Normal 9 6 3 2 2 5" xfId="35572" xr:uid="{469112CE-27CD-46DA-9701-39978A707C8A}"/>
    <cellStyle name="Normal 9 6 3 2 2 5 2" xfId="43784" xr:uid="{B26F009C-F3FF-4A7F-A6D9-D7A425708C8B}"/>
    <cellStyle name="Normal 9 6 3 2 2 5 3" xfId="39679" xr:uid="{06718701-9BD7-4C60-9D2B-2E14DBE4502F}"/>
    <cellStyle name="Normal 9 6 3 2 2 6" xfId="42758" xr:uid="{4642F937-F956-4438-83A8-E34D4929D7EA}"/>
    <cellStyle name="Normal 9 6 3 2 2 7" xfId="38653" xr:uid="{C96DB0CE-0E28-47BE-BF9F-D2C2578D3FC7}"/>
    <cellStyle name="Normal 9 6 3 2 3" xfId="34784" xr:uid="{B8A39829-8025-413A-A189-77F53DF6DD61}"/>
    <cellStyle name="Normal 9 6 3 2 3 2" xfId="36838" xr:uid="{912B39F5-77CF-4EA9-A6BB-27EDD0543B9F}"/>
    <cellStyle name="Normal 9 6 3 2 3 2 2" xfId="45050" xr:uid="{14D5DF8F-1F15-4AA4-BE65-2E58FABE22AF}"/>
    <cellStyle name="Normal 9 6 3 2 3 2 3" xfId="40945" xr:uid="{EF283F35-76D7-4713-A1B4-0B9949655F58}"/>
    <cellStyle name="Normal 9 6 3 2 3 3" xfId="37864" xr:uid="{03332A46-0158-4120-960E-4289E79D9057}"/>
    <cellStyle name="Normal 9 6 3 2 3 3 2" xfId="46076" xr:uid="{1F7C9407-FA72-4CBC-9739-97A6C618DADF}"/>
    <cellStyle name="Normal 9 6 3 2 3 3 3" xfId="41971" xr:uid="{871CF7F2-234C-4BB0-B357-3DE0CB5A7627}"/>
    <cellStyle name="Normal 9 6 3 2 3 4" xfId="35811" xr:uid="{AA507212-50F6-4227-AD91-6E2DFF1298AA}"/>
    <cellStyle name="Normal 9 6 3 2 3 4 2" xfId="44023" xr:uid="{93694913-35C4-4675-80E4-6CA45B954739}"/>
    <cellStyle name="Normal 9 6 3 2 3 4 3" xfId="39918" xr:uid="{AC2A3680-5F40-4131-BC3F-4E70A394E8B9}"/>
    <cellStyle name="Normal 9 6 3 2 3 5" xfId="42997" xr:uid="{790195C3-0076-4686-B0D6-B1848D72B7E7}"/>
    <cellStyle name="Normal 9 6 3 2 3 6" xfId="38892" xr:uid="{0A308366-BA4E-4AE4-9E6F-D05A7047B909}"/>
    <cellStyle name="Normal 9 6 3 2 4" xfId="36357" xr:uid="{E195F7F9-7537-4B8C-9DA4-454B2CD56ABD}"/>
    <cellStyle name="Normal 9 6 3 2 4 2" xfId="44569" xr:uid="{8B59AC8E-FE86-401C-A43A-C7EF6B41CA75}"/>
    <cellStyle name="Normal 9 6 3 2 4 3" xfId="40464" xr:uid="{464937B3-2179-425B-8F36-4A50E175918A}"/>
    <cellStyle name="Normal 9 6 3 2 5" xfId="37383" xr:uid="{D7A1579C-CCF0-4E75-8317-4EC3C4B6462A}"/>
    <cellStyle name="Normal 9 6 3 2 5 2" xfId="45595" xr:uid="{E9047B68-AD76-4DF6-934C-CD41906BE05E}"/>
    <cellStyle name="Normal 9 6 3 2 5 3" xfId="41490" xr:uid="{8D442C59-0656-4535-A73D-9FECE3EC11F9}"/>
    <cellStyle name="Normal 9 6 3 2 6" xfId="35330" xr:uid="{733F6234-CFEF-478B-BF41-7DFC2FA87B2C}"/>
    <cellStyle name="Normal 9 6 3 2 6 2" xfId="43542" xr:uid="{F1654EF8-7090-46F3-A270-519C674B0269}"/>
    <cellStyle name="Normal 9 6 3 2 6 3" xfId="39437" xr:uid="{454F905F-55D6-4FD6-8764-43D56BCB1821}"/>
    <cellStyle name="Normal 9 6 3 2 7" xfId="42516" xr:uid="{5B993D0C-0443-4F39-94AB-A5532386B119}"/>
    <cellStyle name="Normal 9 6 3 2 8" xfId="38411" xr:uid="{602F5A38-FE46-45B0-A74A-2F9D547384C3}"/>
    <cellStyle name="Normal 9 6 3 3" xfId="34486" xr:uid="{7265EEA8-F46C-4A51-A648-35C0811F7112}"/>
    <cellStyle name="Normal 9 6 3 3 2" xfId="34969" xr:uid="{E5C6C58F-E534-4302-AA01-EC0DC3EF889A}"/>
    <cellStyle name="Normal 9 6 3 3 2 2" xfId="37023" xr:uid="{938ED6F5-50BB-4FF1-B45C-C44A2FAE7D79}"/>
    <cellStyle name="Normal 9 6 3 3 2 2 2" xfId="45235" xr:uid="{2380F3C2-8CB8-45A6-8FEA-12785B3C2EDF}"/>
    <cellStyle name="Normal 9 6 3 3 2 2 3" xfId="41130" xr:uid="{0DE4113B-5288-4372-86CD-E4FB45DC1BEC}"/>
    <cellStyle name="Normal 9 6 3 3 2 3" xfId="38049" xr:uid="{819D3147-65FC-425C-B251-2F94D2CDE94D}"/>
    <cellStyle name="Normal 9 6 3 3 2 3 2" xfId="46261" xr:uid="{D1058A65-2AA7-4F83-A03B-3475F8DF91FD}"/>
    <cellStyle name="Normal 9 6 3 3 2 3 3" xfId="42156" xr:uid="{0D385CC7-C99E-42C6-A116-A4EF214AD2D9}"/>
    <cellStyle name="Normal 9 6 3 3 2 4" xfId="35996" xr:uid="{AE7ACA10-0FAC-41FA-B14A-B84C15695D3F}"/>
    <cellStyle name="Normal 9 6 3 3 2 4 2" xfId="44208" xr:uid="{B43D8AD7-058A-441C-A27A-45D3FB79FB09}"/>
    <cellStyle name="Normal 9 6 3 3 2 4 3" xfId="40103" xr:uid="{CBF60A96-D8CC-4AA0-9C7E-4AF83AC06161}"/>
    <cellStyle name="Normal 9 6 3 3 2 5" xfId="43182" xr:uid="{7DE9C18C-25F0-4350-BB41-72BC5A93B9E3}"/>
    <cellStyle name="Normal 9 6 3 3 2 6" xfId="39077" xr:uid="{3A14D07B-F779-4146-B03B-6B679AA92BFA}"/>
    <cellStyle name="Normal 9 6 3 3 3" xfId="36542" xr:uid="{1E61B5E5-EB34-4B9A-8778-39B2C5F15210}"/>
    <cellStyle name="Normal 9 6 3 3 3 2" xfId="44754" xr:uid="{C87AC203-1BFC-4478-98B2-3774433E11CE}"/>
    <cellStyle name="Normal 9 6 3 3 3 3" xfId="40649" xr:uid="{51B29746-592B-4D70-8C22-DB8950979073}"/>
    <cellStyle name="Normal 9 6 3 3 4" xfId="37568" xr:uid="{9896AD5D-8E78-463F-A8C7-302BB7FBF879}"/>
    <cellStyle name="Normal 9 6 3 3 4 2" xfId="45780" xr:uid="{B343B063-94EF-4550-88FD-AEB7301A8EC6}"/>
    <cellStyle name="Normal 9 6 3 3 4 3" xfId="41675" xr:uid="{736ED7A6-A6B6-473D-BB7D-562F80BBA309}"/>
    <cellStyle name="Normal 9 6 3 3 5" xfId="35515" xr:uid="{FA94245A-5247-4874-84BD-D1A3716D8036}"/>
    <cellStyle name="Normal 9 6 3 3 5 2" xfId="43727" xr:uid="{40896891-322A-4FA1-8254-3235B468BF93}"/>
    <cellStyle name="Normal 9 6 3 3 5 3" xfId="39622" xr:uid="{97174780-3D58-4C14-A58A-1C0427532732}"/>
    <cellStyle name="Normal 9 6 3 3 6" xfId="42701" xr:uid="{F79D2844-79FA-4C0E-BAFE-B66E5306FDA4}"/>
    <cellStyle name="Normal 9 6 3 3 7" xfId="38596" xr:uid="{4AF3EEF2-5873-4ADE-BFE2-989F182E6C2D}"/>
    <cellStyle name="Normal 9 6 3 4" xfId="34240" xr:uid="{19DF6D3F-C0E2-4D4D-B208-91D2D0A89D18}"/>
    <cellStyle name="Normal 9 6 3 4 2" xfId="36299" xr:uid="{216B388E-80D9-4843-8269-956AF2D81B49}"/>
    <cellStyle name="Normal 9 6 3 4 2 2" xfId="44511" xr:uid="{93B82CC6-949A-4775-90BD-9DF04FB40038}"/>
    <cellStyle name="Normal 9 6 3 4 2 3" xfId="40406" xr:uid="{C28A193A-C726-4BD8-A37C-BD1605FD6E24}"/>
    <cellStyle name="Normal 9 6 3 4 3" xfId="37325" xr:uid="{A8D35867-E211-4AB4-9B8A-F570DB051C4D}"/>
    <cellStyle name="Normal 9 6 3 4 3 2" xfId="45537" xr:uid="{A94401D3-3F0C-4ADC-A4D7-B83DDE939ACA}"/>
    <cellStyle name="Normal 9 6 3 4 3 3" xfId="41432" xr:uid="{46E99C31-6820-4C8B-BAED-83E3749069E9}"/>
    <cellStyle name="Normal 9 6 3 4 4" xfId="35272" xr:uid="{A933665B-7494-4C6A-9319-7C32339BB63C}"/>
    <cellStyle name="Normal 9 6 3 4 4 2" xfId="43484" xr:uid="{BDFEDA05-30FE-4CF6-B756-69D126F35563}"/>
    <cellStyle name="Normal 9 6 3 4 4 3" xfId="39379" xr:uid="{B043A59D-0ED3-46B9-ADFF-8E7746B65B7F}"/>
    <cellStyle name="Normal 9 6 3 4 5" xfId="42458" xr:uid="{3261F22B-5B44-4869-AA9A-C48571762ABD}"/>
    <cellStyle name="Normal 9 6 3 4 6" xfId="38353" xr:uid="{1062B801-2193-4722-BFFB-54B19995C199}"/>
    <cellStyle name="Normal 9 6 3 5" xfId="34726" xr:uid="{4DD1B2BC-9A66-4072-9C3E-A42E3352DB69}"/>
    <cellStyle name="Normal 9 6 3 5 2" xfId="36780" xr:uid="{0EF0554A-3649-4401-B299-9A717F5AF78C}"/>
    <cellStyle name="Normal 9 6 3 5 2 2" xfId="44992" xr:uid="{5F25F3E5-D438-408A-9548-76EC4702DEA2}"/>
    <cellStyle name="Normal 9 6 3 5 2 3" xfId="40887" xr:uid="{C7E147A1-5CD9-444B-9A64-B4188182B95E}"/>
    <cellStyle name="Normal 9 6 3 5 3" xfId="37806" xr:uid="{4A96E201-28B1-4F2C-9491-C162EB38B23E}"/>
    <cellStyle name="Normal 9 6 3 5 3 2" xfId="46018" xr:uid="{F1CCEB18-BAA0-418B-ADFC-96470CB5F53E}"/>
    <cellStyle name="Normal 9 6 3 5 3 3" xfId="41913" xr:uid="{A615B281-50E1-455A-9121-F3FBB5584782}"/>
    <cellStyle name="Normal 9 6 3 5 4" xfId="35753" xr:uid="{4C16F51B-5DC5-4536-9E0C-4CFC6F8BB340}"/>
    <cellStyle name="Normal 9 6 3 5 4 2" xfId="43965" xr:uid="{22BA7CA5-E765-4FD9-A901-D81024814B44}"/>
    <cellStyle name="Normal 9 6 3 5 4 3" xfId="39860" xr:uid="{0DC231E2-E935-410C-A812-FA61CB7EE4B1}"/>
    <cellStyle name="Normal 9 6 3 5 5" xfId="42939" xr:uid="{24D3C8FD-33A5-4EA2-894F-0EBBB5C3C3BB}"/>
    <cellStyle name="Normal 9 6 3 5 6" xfId="38834" xr:uid="{9DFF5CBF-F1E5-42A4-B670-AB8DF746A178}"/>
    <cellStyle name="Normal 9 6 3 6" xfId="36242" xr:uid="{1249EE8F-6329-4B1E-BDC2-B275E996E256}"/>
    <cellStyle name="Normal 9 6 3 6 2" xfId="44454" xr:uid="{969C47D5-3DEC-4026-9F06-363B589F3647}"/>
    <cellStyle name="Normal 9 6 3 6 3" xfId="40349" xr:uid="{B606A3FE-2407-42AB-9D54-3551DFC63288}"/>
    <cellStyle name="Normal 9 6 3 7" xfId="37268" xr:uid="{BC92E037-3F54-493C-B9DD-24B4B3751DFB}"/>
    <cellStyle name="Normal 9 6 3 7 2" xfId="45480" xr:uid="{C28CDB14-ED26-497C-9541-45E56D72E804}"/>
    <cellStyle name="Normal 9 6 3 7 3" xfId="41375" xr:uid="{33D1264A-9310-4B58-98DE-C2DEC390F527}"/>
    <cellStyle name="Normal 9 6 3 8" xfId="35215" xr:uid="{8E048F2C-7810-4172-B388-ED3D42C4FA17}"/>
    <cellStyle name="Normal 9 6 3 8 2" xfId="43427" xr:uid="{903AA8B3-5AF4-4D8F-BB19-529650400B1E}"/>
    <cellStyle name="Normal 9 6 3 8 3" xfId="39322" xr:uid="{772338FC-141B-40A7-AF82-1E9A20FC5DC7}"/>
    <cellStyle name="Normal 9 6 3 9" xfId="42401" xr:uid="{BB644E39-DDDA-40C0-B085-7A6B073EFBD9}"/>
    <cellStyle name="Normal 9 6 4" xfId="34319" xr:uid="{2BD5DCD1-3B0C-48EF-B628-AAD80091AC31}"/>
    <cellStyle name="Normal 9 6 4 2" xfId="34564" xr:uid="{A5E960AF-EF41-4CB4-8AB1-50DEDE9DAB26}"/>
    <cellStyle name="Normal 9 6 4 2 2" xfId="35047" xr:uid="{990257BE-2D56-4FB5-85BF-2C5ED05A66E3}"/>
    <cellStyle name="Normal 9 6 4 2 2 2" xfId="37101" xr:uid="{BDB4DB28-56EC-4B07-8D55-BF765E4EFCBD}"/>
    <cellStyle name="Normal 9 6 4 2 2 2 2" xfId="45313" xr:uid="{8697CAC3-C204-4CA8-B406-74035AF57431}"/>
    <cellStyle name="Normal 9 6 4 2 2 2 3" xfId="41208" xr:uid="{DA34840B-A074-4CDB-BC2E-34F6B5558ADA}"/>
    <cellStyle name="Normal 9 6 4 2 2 3" xfId="38127" xr:uid="{1DC12E12-D7B9-4B89-8B39-CCB3AFD5452E}"/>
    <cellStyle name="Normal 9 6 4 2 2 3 2" xfId="46339" xr:uid="{C67A2F17-EA71-4F0F-92CC-7C6DEA1CF920}"/>
    <cellStyle name="Normal 9 6 4 2 2 3 3" xfId="42234" xr:uid="{11460858-817C-4F80-AC03-E7F9BD8FDF46}"/>
    <cellStyle name="Normal 9 6 4 2 2 4" xfId="36074" xr:uid="{D0F17903-9CDC-41C6-8869-DB2C85C34C4C}"/>
    <cellStyle name="Normal 9 6 4 2 2 4 2" xfId="44286" xr:uid="{A19259DE-63CB-4F09-B479-B30E10627D46}"/>
    <cellStyle name="Normal 9 6 4 2 2 4 3" xfId="40181" xr:uid="{176374C5-FB4C-42C4-AA56-C73CA310B0DC}"/>
    <cellStyle name="Normal 9 6 4 2 2 5" xfId="43260" xr:uid="{26570F1B-3749-4DDC-8F6C-40F8EAB74857}"/>
    <cellStyle name="Normal 9 6 4 2 2 6" xfId="39155" xr:uid="{FE66CE2B-68A3-499F-9CAF-09884BD73B7B}"/>
    <cellStyle name="Normal 9 6 4 2 3" xfId="36620" xr:uid="{E2B188B3-3855-476A-9F60-411D93B577DE}"/>
    <cellStyle name="Normal 9 6 4 2 3 2" xfId="44832" xr:uid="{8204AAD2-81BB-4517-BD23-A90EAA5FB91E}"/>
    <cellStyle name="Normal 9 6 4 2 3 3" xfId="40727" xr:uid="{FC7AD7B2-C83A-4CDF-B9DA-CA7DB07B5F18}"/>
    <cellStyle name="Normal 9 6 4 2 4" xfId="37646" xr:uid="{FB1986F9-AD46-4C31-8F5B-82A75BE57994}"/>
    <cellStyle name="Normal 9 6 4 2 4 2" xfId="45858" xr:uid="{22819CE1-35F1-4DFB-995D-556B9995E091}"/>
    <cellStyle name="Normal 9 6 4 2 4 3" xfId="41753" xr:uid="{B4E068A4-2140-4E61-82B1-D69998209989}"/>
    <cellStyle name="Normal 9 6 4 2 5" xfId="35593" xr:uid="{CB302A5B-51FA-44A3-9A89-713C6E1BC3C0}"/>
    <cellStyle name="Normal 9 6 4 2 5 2" xfId="43805" xr:uid="{286588A8-C1CF-4A91-8648-527495C558AC}"/>
    <cellStyle name="Normal 9 6 4 2 5 3" xfId="39700" xr:uid="{325FAE7F-D2D7-40ED-B021-9FDD7E4CAB7A}"/>
    <cellStyle name="Normal 9 6 4 2 6" xfId="42779" xr:uid="{F8810AD2-6146-4019-AEC7-6FEB3C4C9E69}"/>
    <cellStyle name="Normal 9 6 4 2 7" xfId="38674" xr:uid="{E4BA0603-7713-4B91-A484-41273CBD3858}"/>
    <cellStyle name="Normal 9 6 4 3" xfId="34805" xr:uid="{85E1CD93-619A-4F7D-AEAC-E56B860EA01D}"/>
    <cellStyle name="Normal 9 6 4 3 2" xfId="36859" xr:uid="{ED0944DE-0072-4D82-9120-D600C67C3422}"/>
    <cellStyle name="Normal 9 6 4 3 2 2" xfId="45071" xr:uid="{EB2345DB-9562-427C-84E5-9F44A7CB4493}"/>
    <cellStyle name="Normal 9 6 4 3 2 3" xfId="40966" xr:uid="{430C73C3-9D92-421E-9418-BE8A1EF81A75}"/>
    <cellStyle name="Normal 9 6 4 3 3" xfId="37885" xr:uid="{0B7B0E7F-289A-4B6E-9660-C504E4BC0614}"/>
    <cellStyle name="Normal 9 6 4 3 3 2" xfId="46097" xr:uid="{A107DC8C-A34A-4FF0-AA92-96AC4D63EECE}"/>
    <cellStyle name="Normal 9 6 4 3 3 3" xfId="41992" xr:uid="{F53F7BE6-D9B7-4A16-9F9B-99ADF7A673B0}"/>
    <cellStyle name="Normal 9 6 4 3 4" xfId="35832" xr:uid="{61105D1B-9F67-4EE1-BB8E-6DE3256DE1C5}"/>
    <cellStyle name="Normal 9 6 4 3 4 2" xfId="44044" xr:uid="{ACA159FB-6BFD-4F3F-8871-618B0CDB95AC}"/>
    <cellStyle name="Normal 9 6 4 3 4 3" xfId="39939" xr:uid="{4DC6803C-1DDA-4741-9095-9530A31B1344}"/>
    <cellStyle name="Normal 9 6 4 3 5" xfId="43018" xr:uid="{DA31266E-FD55-4B74-85A1-DFFBC38E52F4}"/>
    <cellStyle name="Normal 9 6 4 3 6" xfId="38913" xr:uid="{DB379534-75F0-45A7-B708-AF6D2EB339FE}"/>
    <cellStyle name="Normal 9 6 4 4" xfId="36378" xr:uid="{A0C7BCDF-420D-4CE0-8C6C-68573EF2010F}"/>
    <cellStyle name="Normal 9 6 4 4 2" xfId="44590" xr:uid="{60989DC9-F1A2-4477-8BEE-ADA6A8B5D1B3}"/>
    <cellStyle name="Normal 9 6 4 4 3" xfId="40485" xr:uid="{DDA6860A-C523-4734-913C-03B3A379EFB3}"/>
    <cellStyle name="Normal 9 6 4 5" xfId="37404" xr:uid="{58260CE6-7EB5-4FA1-8EC0-A20942F8F751}"/>
    <cellStyle name="Normal 9 6 4 5 2" xfId="45616" xr:uid="{8125B20D-4930-42AF-AF3E-237BF975A4D2}"/>
    <cellStyle name="Normal 9 6 4 5 3" xfId="41511" xr:uid="{0F4750B3-056D-4F3A-A520-C8FA04F1A722}"/>
    <cellStyle name="Normal 9 6 4 6" xfId="35351" xr:uid="{9EC7F53A-B25A-4F6C-B007-63A5ACF106A4}"/>
    <cellStyle name="Normal 9 6 4 6 2" xfId="43563" xr:uid="{E24F9457-EBE7-4955-A960-043F07333185}"/>
    <cellStyle name="Normal 9 6 4 6 3" xfId="39458" xr:uid="{A5C65F28-2D9E-496A-8379-B7ACF3A3C346}"/>
    <cellStyle name="Normal 9 6 4 7" xfId="42537" xr:uid="{7CAD94D8-F014-4526-BBE8-F3B0858EB33C}"/>
    <cellStyle name="Normal 9 6 4 8" xfId="38432" xr:uid="{2E585D9D-306D-4B93-9417-CEF9E71E52AD}"/>
    <cellStyle name="Normal 9 6 5" xfId="34362" xr:uid="{58F4E36E-C7C1-4D3A-A591-0B3EBE8F8BF9}"/>
    <cellStyle name="Normal 9 6 5 2" xfId="34605" xr:uid="{2EE814A6-DD15-45F7-B259-19FE47A21422}"/>
    <cellStyle name="Normal 9 6 5 2 2" xfId="35088" xr:uid="{AD962674-B8F8-421F-81E5-0790CD78F213}"/>
    <cellStyle name="Normal 9 6 5 2 2 2" xfId="37142" xr:uid="{90DED49B-2C63-4BC0-9468-99DCE9E97D64}"/>
    <cellStyle name="Normal 9 6 5 2 2 2 2" xfId="45354" xr:uid="{0420BC37-5ECD-499C-863D-9B9B997544BE}"/>
    <cellStyle name="Normal 9 6 5 2 2 2 3" xfId="41249" xr:uid="{FB647A46-7A16-41C3-8ED1-6CF02191BA35}"/>
    <cellStyle name="Normal 9 6 5 2 2 3" xfId="38168" xr:uid="{B1A301E5-9056-4E46-A1B5-1E8D4C2A5853}"/>
    <cellStyle name="Normal 9 6 5 2 2 3 2" xfId="46380" xr:uid="{3BEAAD6F-D68F-4518-960E-7287F0FF6792}"/>
    <cellStyle name="Normal 9 6 5 2 2 3 3" xfId="42275" xr:uid="{C2D82109-8279-482F-A2F1-0B375E128E9D}"/>
    <cellStyle name="Normal 9 6 5 2 2 4" xfId="36115" xr:uid="{00DF492F-7960-4192-AFF5-28082247250C}"/>
    <cellStyle name="Normal 9 6 5 2 2 4 2" xfId="44327" xr:uid="{0BA5713D-9537-4449-9787-DCE6A9B74CE9}"/>
    <cellStyle name="Normal 9 6 5 2 2 4 3" xfId="40222" xr:uid="{FF175F7A-0E07-4353-B59B-7C1E22543D35}"/>
    <cellStyle name="Normal 9 6 5 2 2 5" xfId="43301" xr:uid="{13B0E621-68A1-40BE-9A71-A883FBA5645D}"/>
    <cellStyle name="Normal 9 6 5 2 2 6" xfId="39196" xr:uid="{1751400C-2DCE-4F2A-91DD-2155C6AA4280}"/>
    <cellStyle name="Normal 9 6 5 2 3" xfId="36661" xr:uid="{A787CF3C-CD95-4605-843E-56B7E6E29D82}"/>
    <cellStyle name="Normal 9 6 5 2 3 2" xfId="44873" xr:uid="{09CB9C55-B5ED-4716-9AEC-1D0755DFFABF}"/>
    <cellStyle name="Normal 9 6 5 2 3 3" xfId="40768" xr:uid="{F7202711-C160-4A05-9CAC-D08FE51D3578}"/>
    <cellStyle name="Normal 9 6 5 2 4" xfId="37687" xr:uid="{89678BDD-9696-4C7D-B633-9403A634B82A}"/>
    <cellStyle name="Normal 9 6 5 2 4 2" xfId="45899" xr:uid="{31BE6F8E-C7E5-4E33-A03E-CB3460319F7B}"/>
    <cellStyle name="Normal 9 6 5 2 4 3" xfId="41794" xr:uid="{3948268C-0317-4B48-96A5-DA0EB8EEA457}"/>
    <cellStyle name="Normal 9 6 5 2 5" xfId="35634" xr:uid="{B997D8CA-AAFB-4D9E-A482-FEB2257F5036}"/>
    <cellStyle name="Normal 9 6 5 2 5 2" xfId="43846" xr:uid="{E67ED8F7-9B47-4E25-ABBB-1DFB01F7889E}"/>
    <cellStyle name="Normal 9 6 5 2 5 3" xfId="39741" xr:uid="{B7FD4A16-BE9A-42A7-8662-D8CA0B6F70FA}"/>
    <cellStyle name="Normal 9 6 5 2 6" xfId="42820" xr:uid="{C7D61C0D-EDB2-4264-80BB-E572D9424135}"/>
    <cellStyle name="Normal 9 6 5 2 7" xfId="38715" xr:uid="{A59A3570-5BB8-4E82-BA32-6ADC595F0333}"/>
    <cellStyle name="Normal 9 6 5 3" xfId="34846" xr:uid="{8D8D0CF9-F57C-4554-8C06-CA3CC60F98B8}"/>
    <cellStyle name="Normal 9 6 5 3 2" xfId="36900" xr:uid="{AADCAD5F-6D06-46E3-9EAB-A76C014693CA}"/>
    <cellStyle name="Normal 9 6 5 3 2 2" xfId="45112" xr:uid="{E4FE62B2-0403-4AE0-ACD1-29366ECB98B0}"/>
    <cellStyle name="Normal 9 6 5 3 2 3" xfId="41007" xr:uid="{CF63D674-A892-4EED-8788-F73A3865607C}"/>
    <cellStyle name="Normal 9 6 5 3 3" xfId="37926" xr:uid="{316F43F5-7F9A-4670-BC31-4205015295BA}"/>
    <cellStyle name="Normal 9 6 5 3 3 2" xfId="46138" xr:uid="{B7796E0C-4067-46C0-83E8-3FDAC7B7CCAC}"/>
    <cellStyle name="Normal 9 6 5 3 3 3" xfId="42033" xr:uid="{018E81C7-2926-43CD-BC11-14A1157C509D}"/>
    <cellStyle name="Normal 9 6 5 3 4" xfId="35873" xr:uid="{6C1360F4-4EC0-4BB6-A784-8B9CFAEFDFD7}"/>
    <cellStyle name="Normal 9 6 5 3 4 2" xfId="44085" xr:uid="{19A3446D-D8D4-4BE3-BE01-CB50B86EA00A}"/>
    <cellStyle name="Normal 9 6 5 3 4 3" xfId="39980" xr:uid="{E77F8F6A-0E82-4D85-97C8-A8D9098E616F}"/>
    <cellStyle name="Normal 9 6 5 3 5" xfId="43059" xr:uid="{27654E28-5FD9-4BF2-A6B6-0AE40E6720F1}"/>
    <cellStyle name="Normal 9 6 5 3 6" xfId="38954" xr:uid="{D1179179-3FD7-45F1-92BB-67708FF72F96}"/>
    <cellStyle name="Normal 9 6 5 4" xfId="36419" xr:uid="{9DC1D099-8DA1-42BF-B534-FD0C1B7E3F29}"/>
    <cellStyle name="Normal 9 6 5 4 2" xfId="44631" xr:uid="{B33FD2EA-9FE6-4C0C-A748-FBD949DB24EA}"/>
    <cellStyle name="Normal 9 6 5 4 3" xfId="40526" xr:uid="{2CC5C79F-93E3-4FEC-A1E6-350B6D0AF374}"/>
    <cellStyle name="Normal 9 6 5 5" xfId="37445" xr:uid="{03624F04-1E5F-4851-8639-02CB77403931}"/>
    <cellStyle name="Normal 9 6 5 5 2" xfId="45657" xr:uid="{D0923F1F-9BED-4510-8E2C-371B71647BC9}"/>
    <cellStyle name="Normal 9 6 5 5 3" xfId="41552" xr:uid="{7908EA7B-D0F6-413E-B5B9-5FF7ECEF988D}"/>
    <cellStyle name="Normal 9 6 5 6" xfId="35392" xr:uid="{27C17EFE-A434-41B6-B9A4-2C83E544F6E6}"/>
    <cellStyle name="Normal 9 6 5 6 2" xfId="43604" xr:uid="{5B105E84-75B4-449B-9E92-526537A4B990}"/>
    <cellStyle name="Normal 9 6 5 6 3" xfId="39499" xr:uid="{269E8297-A112-4A78-9681-03514952BB13}"/>
    <cellStyle name="Normal 9 6 5 7" xfId="42578" xr:uid="{415DD9A1-1C3D-43D9-B81A-73CAB423FE26}"/>
    <cellStyle name="Normal 9 6 5 8" xfId="38473" xr:uid="{4A1D613A-053C-445E-A4B2-EF8486C56AE0}"/>
    <cellStyle name="Normal 9 6 6" xfId="34403" xr:uid="{6DE75F63-931B-4838-97CA-14673DF6159E}"/>
    <cellStyle name="Normal 9 6 6 2" xfId="34646" xr:uid="{979B08E4-BBF8-4F43-9027-EFB3991101BE}"/>
    <cellStyle name="Normal 9 6 6 2 2" xfId="35129" xr:uid="{B60BE222-6639-488B-9219-97DE4931EAF9}"/>
    <cellStyle name="Normal 9 6 6 2 2 2" xfId="37183" xr:uid="{C534EBDB-3037-4DFC-9604-2861601E121F}"/>
    <cellStyle name="Normal 9 6 6 2 2 2 2" xfId="45395" xr:uid="{76ACCF0D-B507-4EEE-8388-59D455E9FCAB}"/>
    <cellStyle name="Normal 9 6 6 2 2 2 3" xfId="41290" xr:uid="{3465028E-1B5C-425F-9183-5FC4B909690A}"/>
    <cellStyle name="Normal 9 6 6 2 2 3" xfId="38209" xr:uid="{0E114696-D2FA-4DFF-A3A1-DFCE07ABAB56}"/>
    <cellStyle name="Normal 9 6 6 2 2 3 2" xfId="46421" xr:uid="{3FB62D10-A26D-48BE-96F6-C31A273B4833}"/>
    <cellStyle name="Normal 9 6 6 2 2 3 3" xfId="42316" xr:uid="{7691DF5B-E96D-49E2-9A7F-1F92C49F3E1F}"/>
    <cellStyle name="Normal 9 6 6 2 2 4" xfId="36156" xr:uid="{C4D7458F-FFC8-4484-814F-AD5C0CA6399E}"/>
    <cellStyle name="Normal 9 6 6 2 2 4 2" xfId="44368" xr:uid="{F4078413-886B-4328-9AE9-C5B1E368D3FC}"/>
    <cellStyle name="Normal 9 6 6 2 2 4 3" xfId="40263" xr:uid="{0DB7BBC3-15AE-4F31-95F0-3E5F6305C4AE}"/>
    <cellStyle name="Normal 9 6 6 2 2 5" xfId="43342" xr:uid="{9804A981-B8F0-4F06-92E1-5CB12C809880}"/>
    <cellStyle name="Normal 9 6 6 2 2 6" xfId="39237" xr:uid="{D24935DC-991C-4DD4-A1F0-CC5B03B39348}"/>
    <cellStyle name="Normal 9 6 6 2 3" xfId="36702" xr:uid="{AA784A04-029C-45D7-B253-7F213C8D856F}"/>
    <cellStyle name="Normal 9 6 6 2 3 2" xfId="44914" xr:uid="{615201E4-8A49-45DC-8BEC-87B7813E4A14}"/>
    <cellStyle name="Normal 9 6 6 2 3 3" xfId="40809" xr:uid="{6D566852-8CB8-488C-858F-B966952322BB}"/>
    <cellStyle name="Normal 9 6 6 2 4" xfId="37728" xr:uid="{92F4FF03-214F-4CC8-AC12-7DE85E248AB8}"/>
    <cellStyle name="Normal 9 6 6 2 4 2" xfId="45940" xr:uid="{F41F23FB-32F0-4BAD-824F-EDDA924A59BB}"/>
    <cellStyle name="Normal 9 6 6 2 4 3" xfId="41835" xr:uid="{60792721-0917-4C35-BA99-CFEF95C26F57}"/>
    <cellStyle name="Normal 9 6 6 2 5" xfId="35675" xr:uid="{D096CC7A-3CB8-4BE8-811E-D61E4682F354}"/>
    <cellStyle name="Normal 9 6 6 2 5 2" xfId="43887" xr:uid="{AD58E4CF-43FD-454D-9D41-761FE1C7289C}"/>
    <cellStyle name="Normal 9 6 6 2 5 3" xfId="39782" xr:uid="{B7DF51AE-C15C-40E0-A959-88DE99063153}"/>
    <cellStyle name="Normal 9 6 6 2 6" xfId="42861" xr:uid="{C519F324-ACF9-484F-807D-786F733C1E12}"/>
    <cellStyle name="Normal 9 6 6 2 7" xfId="38756" xr:uid="{6972B70A-3885-4A3C-8771-1EDFCA8940D5}"/>
    <cellStyle name="Normal 9 6 6 3" xfId="34887" xr:uid="{DE736FCB-E74E-4156-83D3-971810BC50B8}"/>
    <cellStyle name="Normal 9 6 6 3 2" xfId="36941" xr:uid="{AAF5C379-0D03-444A-A0C1-8BE1FDD084F4}"/>
    <cellStyle name="Normal 9 6 6 3 2 2" xfId="45153" xr:uid="{2D39AF42-8FAC-4BBE-8316-75FBF7030ED7}"/>
    <cellStyle name="Normal 9 6 6 3 2 3" xfId="41048" xr:uid="{49ADC4D1-CD81-4E44-9BAF-E8FED475BFEC}"/>
    <cellStyle name="Normal 9 6 6 3 3" xfId="37967" xr:uid="{836402F4-36AF-48C5-B941-82A46B882655}"/>
    <cellStyle name="Normal 9 6 6 3 3 2" xfId="46179" xr:uid="{27EE0484-3D46-4AF1-BC13-4907ADBDF3A4}"/>
    <cellStyle name="Normal 9 6 6 3 3 3" xfId="42074" xr:uid="{17A4F417-994F-43DA-9FFD-618FFEC44410}"/>
    <cellStyle name="Normal 9 6 6 3 4" xfId="35914" xr:uid="{CA94950C-1177-4D29-9A7A-A71D80525A64}"/>
    <cellStyle name="Normal 9 6 6 3 4 2" xfId="44126" xr:uid="{DA2BD665-2716-4D55-819F-3F892F43C00A}"/>
    <cellStyle name="Normal 9 6 6 3 4 3" xfId="40021" xr:uid="{6FDBFB3D-F48E-489E-BD4D-DCA9853B40F0}"/>
    <cellStyle name="Normal 9 6 6 3 5" xfId="43100" xr:uid="{3097C21C-73D6-4D95-9720-0A9A883FE005}"/>
    <cellStyle name="Normal 9 6 6 3 6" xfId="38995" xr:uid="{20993C45-4459-486B-AD88-FB6BCD8CFD03}"/>
    <cellStyle name="Normal 9 6 6 4" xfId="36460" xr:uid="{1FA9CB95-86E4-444E-BEEF-AC8E59EEB865}"/>
    <cellStyle name="Normal 9 6 6 4 2" xfId="44672" xr:uid="{C654038C-04A9-4A29-A32B-19AC56FED660}"/>
    <cellStyle name="Normal 9 6 6 4 3" xfId="40567" xr:uid="{AE45A3F2-D671-4F1A-AFCB-BF7A5A6EFACD}"/>
    <cellStyle name="Normal 9 6 6 5" xfId="37486" xr:uid="{41399893-3F23-4E8E-8579-FC89C0808CB4}"/>
    <cellStyle name="Normal 9 6 6 5 2" xfId="45698" xr:uid="{7FF30D0E-E500-4C70-A324-05AA39B87B78}"/>
    <cellStyle name="Normal 9 6 6 5 3" xfId="41593" xr:uid="{CFCA5568-6F2F-4FB3-9988-3BB97673D110}"/>
    <cellStyle name="Normal 9 6 6 6" xfId="35433" xr:uid="{564124B9-892F-4971-B7F8-BEFDFD97A912}"/>
    <cellStyle name="Normal 9 6 6 6 2" xfId="43645" xr:uid="{0C9B740C-25BC-41D9-AF6A-9BAE7366CED4}"/>
    <cellStyle name="Normal 9 6 6 6 3" xfId="39540" xr:uid="{467288F9-0378-4C3B-A52A-83480553C847}"/>
    <cellStyle name="Normal 9 6 6 7" xfId="42619" xr:uid="{A64B71AE-5C3A-4DD7-B648-7F4FFF754EE9}"/>
    <cellStyle name="Normal 9 6 6 8" xfId="38514" xr:uid="{348A8044-8150-4A7B-9891-981F28C95D89}"/>
    <cellStyle name="Normal 9 6 7" xfId="34261" xr:uid="{D6ED9A4B-35CD-419A-8D52-7E99F790B1C6}"/>
    <cellStyle name="Normal 9 6 7 2" xfId="34507" xr:uid="{F2B2786A-9412-4540-BCA0-080987D55E87}"/>
    <cellStyle name="Normal 9 6 7 2 2" xfId="34990" xr:uid="{CD0B8EAC-5193-40DE-90D2-D599259B0EC2}"/>
    <cellStyle name="Normal 9 6 7 2 2 2" xfId="37044" xr:uid="{75504311-316F-4C02-BAF5-7408FADDEF8C}"/>
    <cellStyle name="Normal 9 6 7 2 2 2 2" xfId="45256" xr:uid="{2C9A5159-1D1A-4541-AFD9-031F4025A6A9}"/>
    <cellStyle name="Normal 9 6 7 2 2 2 3" xfId="41151" xr:uid="{369A2F4A-E425-49E8-ADFF-68FAF06A2740}"/>
    <cellStyle name="Normal 9 6 7 2 2 3" xfId="38070" xr:uid="{BB97DA39-6BAF-46BB-8BCD-AC9EF778F141}"/>
    <cellStyle name="Normal 9 6 7 2 2 3 2" xfId="46282" xr:uid="{E9D95F9F-4831-4E46-8526-2D9172E92F6B}"/>
    <cellStyle name="Normal 9 6 7 2 2 3 3" xfId="42177" xr:uid="{84601D8D-0760-4BB9-B2C3-8F2C4999A4A4}"/>
    <cellStyle name="Normal 9 6 7 2 2 4" xfId="36017" xr:uid="{435D3BCB-5152-49C7-9600-9358F641AABA}"/>
    <cellStyle name="Normal 9 6 7 2 2 4 2" xfId="44229" xr:uid="{49D367AC-1A1C-4C16-98C0-D1D618F2B77D}"/>
    <cellStyle name="Normal 9 6 7 2 2 4 3" xfId="40124" xr:uid="{A3C4FC18-3776-4EE6-A23E-88DB90EA7C83}"/>
    <cellStyle name="Normal 9 6 7 2 2 5" xfId="43203" xr:uid="{0E56463E-C9FD-4CCC-84CC-A4F49CEEA5CE}"/>
    <cellStyle name="Normal 9 6 7 2 2 6" xfId="39098" xr:uid="{1A01C643-75A1-45E3-B421-58811BF3665E}"/>
    <cellStyle name="Normal 9 6 7 2 3" xfId="36563" xr:uid="{A78858B6-5938-4A61-B0B2-DCE177F29C7B}"/>
    <cellStyle name="Normal 9 6 7 2 3 2" xfId="44775" xr:uid="{9727C358-4227-4DF6-BA93-7B9BB261EF76}"/>
    <cellStyle name="Normal 9 6 7 2 3 3" xfId="40670" xr:uid="{AA381B16-4EA4-49FA-B940-A4C27106CAA2}"/>
    <cellStyle name="Normal 9 6 7 2 4" xfId="37589" xr:uid="{4886FC1D-DD3C-4804-BFBA-A8CFA26A5AAA}"/>
    <cellStyle name="Normal 9 6 7 2 4 2" xfId="45801" xr:uid="{B30BF7B1-8C9A-4B68-A61D-7ADEE39C6DBD}"/>
    <cellStyle name="Normal 9 6 7 2 4 3" xfId="41696" xr:uid="{6B2EC0E4-0F13-4DE5-B6EA-A555E33ABB36}"/>
    <cellStyle name="Normal 9 6 7 2 5" xfId="35536" xr:uid="{894D4D62-98A3-472A-B24B-E948D297D55A}"/>
    <cellStyle name="Normal 9 6 7 2 5 2" xfId="43748" xr:uid="{E07A6840-6EF2-40C9-BF38-A6B4910C7B81}"/>
    <cellStyle name="Normal 9 6 7 2 5 3" xfId="39643" xr:uid="{F97191B0-B21C-4560-BE5E-FB5A85531A08}"/>
    <cellStyle name="Normal 9 6 7 2 6" xfId="42722" xr:uid="{5D5686A4-D40C-4076-B687-E6B7D6CF13EA}"/>
    <cellStyle name="Normal 9 6 7 2 7" xfId="38617" xr:uid="{33B709E5-ADAD-43B9-BE71-8BE060C19B48}"/>
    <cellStyle name="Normal 9 6 7 3" xfId="34747" xr:uid="{F29B0027-57E9-42E3-99AA-ADADE8AB689D}"/>
    <cellStyle name="Normal 9 6 7 3 2" xfId="36801" xr:uid="{67967FA5-3C70-483A-B44A-2C52E0BB10F9}"/>
    <cellStyle name="Normal 9 6 7 3 2 2" xfId="45013" xr:uid="{3C3B22A0-3780-4328-B52D-C5F248320B9B}"/>
    <cellStyle name="Normal 9 6 7 3 2 3" xfId="40908" xr:uid="{ABB6D962-FFC6-4540-A09E-32E7808BA535}"/>
    <cellStyle name="Normal 9 6 7 3 3" xfId="37827" xr:uid="{54A0BE11-2327-4C6D-AFB6-D9C93A7CA11D}"/>
    <cellStyle name="Normal 9 6 7 3 3 2" xfId="46039" xr:uid="{1E48B3DA-F343-4E93-8878-75E6106E6842}"/>
    <cellStyle name="Normal 9 6 7 3 3 3" xfId="41934" xr:uid="{E8566964-B3C2-4128-BDAB-6E7AECB1DED5}"/>
    <cellStyle name="Normal 9 6 7 3 4" xfId="35774" xr:uid="{4DF3EAE2-6F8C-4E24-B4B4-870EBD1D31C6}"/>
    <cellStyle name="Normal 9 6 7 3 4 2" xfId="43986" xr:uid="{1A8E0A86-9470-46FF-B7F1-138BBFB76F78}"/>
    <cellStyle name="Normal 9 6 7 3 4 3" xfId="39881" xr:uid="{1BE98309-D616-4829-9B0D-82B72A45C9F8}"/>
    <cellStyle name="Normal 9 6 7 3 5" xfId="42960" xr:uid="{5E70F567-0C6A-42DF-A7DE-4A0D864A9017}"/>
    <cellStyle name="Normal 9 6 7 3 6" xfId="38855" xr:uid="{A9B2AE2F-3612-4008-BF28-41FE19F0A5DB}"/>
    <cellStyle name="Normal 9 6 7 4" xfId="36320" xr:uid="{A249EC84-966B-4815-B1F1-462B4FDC4C55}"/>
    <cellStyle name="Normal 9 6 7 4 2" xfId="44532" xr:uid="{A86CA03D-9E4E-405F-B5A6-0F93083B6562}"/>
    <cellStyle name="Normal 9 6 7 4 3" xfId="40427" xr:uid="{E518E3D2-4ADC-4099-AE1C-C085815E4B3B}"/>
    <cellStyle name="Normal 9 6 7 5" xfId="37346" xr:uid="{9EC8CBB1-16CF-47EA-821B-A504AF498128}"/>
    <cellStyle name="Normal 9 6 7 5 2" xfId="45558" xr:uid="{F226395F-87ED-465B-A74F-3FCFEB39C2BE}"/>
    <cellStyle name="Normal 9 6 7 5 3" xfId="41453" xr:uid="{1BABBE38-E8E9-4126-9D5A-F41EAB05D964}"/>
    <cellStyle name="Normal 9 6 7 6" xfId="35293" xr:uid="{ECFE225A-4BD1-45B6-9114-A220EE218988}"/>
    <cellStyle name="Normal 9 6 7 6 2" xfId="43505" xr:uid="{B00F0810-C4F1-429D-904F-341CE2370FC7}"/>
    <cellStyle name="Normal 9 6 7 6 3" xfId="39400" xr:uid="{65B92D29-B580-48DA-8BF4-1A881A721C4D}"/>
    <cellStyle name="Normal 9 6 7 7" xfId="42479" xr:uid="{FA502172-66A2-43E6-A6DA-33198E74C576}"/>
    <cellStyle name="Normal 9 6 7 8" xfId="38374" xr:uid="{4D1FEDD1-E513-4009-885C-21988A00E5FD}"/>
    <cellStyle name="Normal 9 6 8" xfId="34451" xr:uid="{E3B368B2-C925-44B4-9F22-EE1E87C8123E}"/>
    <cellStyle name="Normal 9 6 8 2" xfId="34934" xr:uid="{1D5F6BF0-6F39-4009-B952-D2DC7F6D8EFF}"/>
    <cellStyle name="Normal 9 6 8 2 2" xfId="36988" xr:uid="{071DB7FF-667E-455F-A858-7C59BCA66067}"/>
    <cellStyle name="Normal 9 6 8 2 2 2" xfId="45200" xr:uid="{72E455F2-536C-4E56-8B57-BF39A7FC1860}"/>
    <cellStyle name="Normal 9 6 8 2 2 3" xfId="41095" xr:uid="{66C9AD73-4CB4-49D6-B806-C0556B49476E}"/>
    <cellStyle name="Normal 9 6 8 2 3" xfId="38014" xr:uid="{C499422A-FB25-4977-88C9-B3CA490A7A28}"/>
    <cellStyle name="Normal 9 6 8 2 3 2" xfId="46226" xr:uid="{C099688E-69D1-43A3-BCC4-E12843D8C222}"/>
    <cellStyle name="Normal 9 6 8 2 3 3" xfId="42121" xr:uid="{8C1E0F07-47D9-4596-8281-CBCAA8A0690B}"/>
    <cellStyle name="Normal 9 6 8 2 4" xfId="35961" xr:uid="{B3011A60-F620-46A4-B940-647E94D647BD}"/>
    <cellStyle name="Normal 9 6 8 2 4 2" xfId="44173" xr:uid="{F306DAD6-0A82-4C99-AF74-F843223C8C1D}"/>
    <cellStyle name="Normal 9 6 8 2 4 3" xfId="40068" xr:uid="{5A513B00-E5A6-42D3-8B51-F8C999D75119}"/>
    <cellStyle name="Normal 9 6 8 2 5" xfId="43147" xr:uid="{D229312B-6946-4686-8AED-0AAE9B543975}"/>
    <cellStyle name="Normal 9 6 8 2 6" xfId="39042" xr:uid="{FCF91621-E93C-42CC-93B7-72359B45F59C}"/>
    <cellStyle name="Normal 9 6 8 3" xfId="36507" xr:uid="{9258FFAD-F7F8-43B4-A8A2-43FD5A92AB9A}"/>
    <cellStyle name="Normal 9 6 8 3 2" xfId="44719" xr:uid="{09AF3161-9B04-4483-B622-20E427FE7C8F}"/>
    <cellStyle name="Normal 9 6 8 3 3" xfId="40614" xr:uid="{116792A0-E30D-42B6-9C23-9BEA5AC6A545}"/>
    <cellStyle name="Normal 9 6 8 4" xfId="37533" xr:uid="{EC83064B-4E92-45B6-AD95-3E883B7A0B46}"/>
    <cellStyle name="Normal 9 6 8 4 2" xfId="45745" xr:uid="{39BA1C7E-EB11-4FF5-8F3D-D04CC8779D8B}"/>
    <cellStyle name="Normal 9 6 8 4 3" xfId="41640" xr:uid="{714C9297-6A8E-4E2D-9C0E-171741ECABB8}"/>
    <cellStyle name="Normal 9 6 8 5" xfId="35480" xr:uid="{F293401F-E07E-4BDD-BDE9-F8E753F80952}"/>
    <cellStyle name="Normal 9 6 8 5 2" xfId="43692" xr:uid="{1925F065-D280-4B19-B486-F5720A5DC951}"/>
    <cellStyle name="Normal 9 6 8 5 3" xfId="39587" xr:uid="{0BD800F4-F3A8-4CB2-B70C-E7EB8FDF6600}"/>
    <cellStyle name="Normal 9 6 8 6" xfId="42666" xr:uid="{B37627C4-1B10-45A8-8270-5BD5656F0DA1}"/>
    <cellStyle name="Normal 9 6 8 7" xfId="38561" xr:uid="{9CE21142-2822-4DA3-886D-BD1D634E5F9D}"/>
    <cellStyle name="Normal 9 6 9" xfId="34203" xr:uid="{8C3EBF8E-36AC-42FB-80F6-A3665FDC1772}"/>
    <cellStyle name="Normal 9 6 9 2" xfId="36262" xr:uid="{9399BB54-020B-4BF2-B835-132EDDEA8920}"/>
    <cellStyle name="Normal 9 6 9 2 2" xfId="44474" xr:uid="{5B230B0C-C72C-47C5-AA15-75887D59FA6B}"/>
    <cellStyle name="Normal 9 6 9 2 3" xfId="40369" xr:uid="{835B8929-8685-4012-894D-BBC86D45A23C}"/>
    <cellStyle name="Normal 9 6 9 3" xfId="37288" xr:uid="{25069D76-3944-4B6F-8B07-5D9057B23E1F}"/>
    <cellStyle name="Normal 9 6 9 3 2" xfId="45500" xr:uid="{8D4D0088-FAC5-4EC9-BCF9-1F80CF681D5D}"/>
    <cellStyle name="Normal 9 6 9 3 3" xfId="41395" xr:uid="{803A461E-069D-4B76-84B7-692F7A270839}"/>
    <cellStyle name="Normal 9 6 9 4" xfId="35235" xr:uid="{4CF22D88-9629-4EEF-899A-C4A7222E7BF2}"/>
    <cellStyle name="Normal 9 6 9 4 2" xfId="43447" xr:uid="{14327FCA-86F4-4DE2-B768-4A203E8600A1}"/>
    <cellStyle name="Normal 9 6 9 4 3" xfId="39342" xr:uid="{8D456339-548F-4570-8C04-C9FAB9EA4074}"/>
    <cellStyle name="Normal 9 6 9 5" xfId="42421" xr:uid="{99F7ACB3-B0AA-4CD9-9270-EB2B3AB84002}"/>
    <cellStyle name="Normal 9 6 9 6" xfId="38316" xr:uid="{C030D920-5BE2-42D1-9EAB-39F4D2D7A1B7}"/>
    <cellStyle name="Normal 9 7" xfId="34142" xr:uid="{5D5DED31-D480-46E2-8E7B-ECDD9528EBA1}"/>
    <cellStyle name="Normal 9 7 10" xfId="36206" xr:uid="{F27A5E15-802E-4456-AF73-A8BDCA02B2C8}"/>
    <cellStyle name="Normal 9 7 10 2" xfId="44418" xr:uid="{08FE1231-D408-42AB-A6F0-E012B4689CC9}"/>
    <cellStyle name="Normal 9 7 10 3" xfId="40313" xr:uid="{B7FC5F38-4048-40EB-9A30-4E3B68053752}"/>
    <cellStyle name="Normal 9 7 11" xfId="37232" xr:uid="{D3D2A4AC-A3E5-4B94-92F9-D567783A044B}"/>
    <cellStyle name="Normal 9 7 11 2" xfId="45444" xr:uid="{59750CE5-28CA-4C47-A0FC-9CD4A24E07A9}"/>
    <cellStyle name="Normal 9 7 11 3" xfId="41339" xr:uid="{7CE4F7BA-6A8F-4014-9A33-1DA81DDB34CB}"/>
    <cellStyle name="Normal 9 7 12" xfId="35179" xr:uid="{E9C171BE-C350-48B8-AA63-620346D3DC88}"/>
    <cellStyle name="Normal 9 7 12 2" xfId="43391" xr:uid="{098F6DA0-10CE-4FBD-8401-737DB93468D6}"/>
    <cellStyle name="Normal 9 7 12 3" xfId="39286" xr:uid="{C77F71B9-E8FA-45CD-8607-5FB2ED86758C}"/>
    <cellStyle name="Normal 9 7 13" xfId="42365" xr:uid="{D19B29F4-9270-4EDA-86C9-27A4D5E1B03E}"/>
    <cellStyle name="Normal 9 7 14" xfId="38260" xr:uid="{7F9BF3BB-C26B-4B0D-9E94-3911B4CE2D51}"/>
    <cellStyle name="Normal 9 7 2" xfId="34184" xr:uid="{2343378C-88FE-4352-91EB-0DF70A01EC69}"/>
    <cellStyle name="Normal 9 7 2 10" xfId="38298" xr:uid="{8333C8FB-D85E-4FFF-80F8-D36788B7806A}"/>
    <cellStyle name="Normal 9 7 2 2" xfId="34300" xr:uid="{7BE5F969-5EBD-45B3-8F3E-62B213CA8450}"/>
    <cellStyle name="Normal 9 7 2 2 2" xfId="34545" xr:uid="{1BC9E04A-7B89-4676-BC4B-F8A8F11E9FBF}"/>
    <cellStyle name="Normal 9 7 2 2 2 2" xfId="35028" xr:uid="{174AE8F0-7D67-42A4-BC6C-FA1CA5CDF10D}"/>
    <cellStyle name="Normal 9 7 2 2 2 2 2" xfId="37082" xr:uid="{81F17FED-D931-4888-9FF9-2716EF403B83}"/>
    <cellStyle name="Normal 9 7 2 2 2 2 2 2" xfId="45294" xr:uid="{0DA770EA-8E51-4A96-98EE-423C2C8B809C}"/>
    <cellStyle name="Normal 9 7 2 2 2 2 2 3" xfId="41189" xr:uid="{020F1164-8B61-41CB-AA05-16A2CAA65ECF}"/>
    <cellStyle name="Normal 9 7 2 2 2 2 3" xfId="38108" xr:uid="{2B09CA8B-CDB5-4A24-A499-263174C6F5B7}"/>
    <cellStyle name="Normal 9 7 2 2 2 2 3 2" xfId="46320" xr:uid="{24B47526-BC53-47AF-9686-C20291134C0B}"/>
    <cellStyle name="Normal 9 7 2 2 2 2 3 3" xfId="42215" xr:uid="{F04AEA1B-676A-43A3-B5AC-14172B050424}"/>
    <cellStyle name="Normal 9 7 2 2 2 2 4" xfId="36055" xr:uid="{689532EF-AA25-4A15-8A5F-6066B1E09F81}"/>
    <cellStyle name="Normal 9 7 2 2 2 2 4 2" xfId="44267" xr:uid="{FA50D535-754F-4C62-B49A-F5C73E76562C}"/>
    <cellStyle name="Normal 9 7 2 2 2 2 4 3" xfId="40162" xr:uid="{D363A79A-3E2A-4AAD-AEB7-6F9630FD4A20}"/>
    <cellStyle name="Normal 9 7 2 2 2 2 5" xfId="43241" xr:uid="{375C6EF8-1DE3-4055-A0AA-22218153AF2C}"/>
    <cellStyle name="Normal 9 7 2 2 2 2 6" xfId="39136" xr:uid="{0AE26703-BE97-4BBB-80B2-D26FF2BEF987}"/>
    <cellStyle name="Normal 9 7 2 2 2 3" xfId="36601" xr:uid="{000AD17B-BD95-4FBC-9E86-79DBECF79A14}"/>
    <cellStyle name="Normal 9 7 2 2 2 3 2" xfId="44813" xr:uid="{DD2DD0BB-A003-498C-9222-2397C452A00A}"/>
    <cellStyle name="Normal 9 7 2 2 2 3 3" xfId="40708" xr:uid="{E226EA2B-EB8D-4D67-A2D7-88024DFE140C}"/>
    <cellStyle name="Normal 9 7 2 2 2 4" xfId="37627" xr:uid="{2C7579E3-5974-4F8B-AC45-1E9F9A68CC5C}"/>
    <cellStyle name="Normal 9 7 2 2 2 4 2" xfId="45839" xr:uid="{2E09AF94-791A-4F17-9646-16A749EC3338}"/>
    <cellStyle name="Normal 9 7 2 2 2 4 3" xfId="41734" xr:uid="{A322D63B-B571-4E94-AF8C-E6E02085DD5D}"/>
    <cellStyle name="Normal 9 7 2 2 2 5" xfId="35574" xr:uid="{3127FEF0-7249-4AB2-9A50-46A2957FBC99}"/>
    <cellStyle name="Normal 9 7 2 2 2 5 2" xfId="43786" xr:uid="{ED45430D-CB19-464E-9FB5-2F79CEB3291F}"/>
    <cellStyle name="Normal 9 7 2 2 2 5 3" xfId="39681" xr:uid="{2B5294F5-6AC3-4950-B6B0-44AB3715D672}"/>
    <cellStyle name="Normal 9 7 2 2 2 6" xfId="42760" xr:uid="{4F784FB6-5D45-4962-BEAE-F433BFC9B257}"/>
    <cellStyle name="Normal 9 7 2 2 2 7" xfId="38655" xr:uid="{A4586226-2DA3-40F1-9B21-8ABC21B95366}"/>
    <cellStyle name="Normal 9 7 2 2 3" xfId="34786" xr:uid="{C0B40FC6-80D2-4B26-9EC0-8E4CAD6BEE37}"/>
    <cellStyle name="Normal 9 7 2 2 3 2" xfId="36840" xr:uid="{DFF1E0F6-A18F-45C9-9A00-E1E5E2903E60}"/>
    <cellStyle name="Normal 9 7 2 2 3 2 2" xfId="45052" xr:uid="{C36AD013-D4FB-4404-982E-F8AC8CFF4211}"/>
    <cellStyle name="Normal 9 7 2 2 3 2 3" xfId="40947" xr:uid="{3E2D77E3-E89C-43D5-9C01-6F78839DC7F9}"/>
    <cellStyle name="Normal 9 7 2 2 3 3" xfId="37866" xr:uid="{8891DBB8-C139-4D46-80C1-1868E049ADEC}"/>
    <cellStyle name="Normal 9 7 2 2 3 3 2" xfId="46078" xr:uid="{D05BF6A4-8D0B-4D7B-8D08-C77820328D75}"/>
    <cellStyle name="Normal 9 7 2 2 3 3 3" xfId="41973" xr:uid="{32506CEC-6DA5-426A-9398-72123C30F883}"/>
    <cellStyle name="Normal 9 7 2 2 3 4" xfId="35813" xr:uid="{CDC81672-EC2A-4203-8627-90F51AEB5381}"/>
    <cellStyle name="Normal 9 7 2 2 3 4 2" xfId="44025" xr:uid="{2593DA91-6D67-43FB-A81C-2691D0AB53D7}"/>
    <cellStyle name="Normal 9 7 2 2 3 4 3" xfId="39920" xr:uid="{053895A7-999B-4524-A15C-ED666CE7A61D}"/>
    <cellStyle name="Normal 9 7 2 2 3 5" xfId="42999" xr:uid="{0D8E4F0B-F11A-4511-AEF7-662E98BA5899}"/>
    <cellStyle name="Normal 9 7 2 2 3 6" xfId="38894" xr:uid="{296CD56E-C539-4EB2-A82C-1315B74B7F12}"/>
    <cellStyle name="Normal 9 7 2 2 4" xfId="36359" xr:uid="{A652509D-CB0A-4850-B03F-B52172203406}"/>
    <cellStyle name="Normal 9 7 2 2 4 2" xfId="44571" xr:uid="{BE2879B4-80AE-4485-8294-B79D830C295F}"/>
    <cellStyle name="Normal 9 7 2 2 4 3" xfId="40466" xr:uid="{B1ADC7F4-3D26-489C-B907-71E54A18EF4E}"/>
    <cellStyle name="Normal 9 7 2 2 5" xfId="37385" xr:uid="{06D1BA93-E4DB-471F-92A6-64CB97F09BB6}"/>
    <cellStyle name="Normal 9 7 2 2 5 2" xfId="45597" xr:uid="{BA18A115-33BB-41DF-8987-12666ACD78F2}"/>
    <cellStyle name="Normal 9 7 2 2 5 3" xfId="41492" xr:uid="{62130C24-5562-49C9-84AF-8F1693FF38EA}"/>
    <cellStyle name="Normal 9 7 2 2 6" xfId="35332" xr:uid="{BB585B54-47B7-45CD-A358-5D0AB4859F29}"/>
    <cellStyle name="Normal 9 7 2 2 6 2" xfId="43544" xr:uid="{57C6EE2A-2BDB-4BE3-A1FB-627ED06009A6}"/>
    <cellStyle name="Normal 9 7 2 2 6 3" xfId="39439" xr:uid="{7A7D310C-C280-4362-8DEE-54CB7C582E40}"/>
    <cellStyle name="Normal 9 7 2 2 7" xfId="42518" xr:uid="{C867A92E-75D1-4076-B12D-D54D06AAC9EC}"/>
    <cellStyle name="Normal 9 7 2 2 8" xfId="38413" xr:uid="{EEEFD8CA-C380-40C1-BBB7-C06254EFD51F}"/>
    <cellStyle name="Normal 9 7 2 3" xfId="34488" xr:uid="{0064D2AD-0D41-449B-A9AF-36EE4817A998}"/>
    <cellStyle name="Normal 9 7 2 3 2" xfId="34971" xr:uid="{93F66305-33CE-402C-8583-774E37376027}"/>
    <cellStyle name="Normal 9 7 2 3 2 2" xfId="37025" xr:uid="{C8DD4953-7E11-4048-8690-4846272D5C08}"/>
    <cellStyle name="Normal 9 7 2 3 2 2 2" xfId="45237" xr:uid="{B7FE6E8E-8A3D-452E-9E6A-EC7E1AC5BB98}"/>
    <cellStyle name="Normal 9 7 2 3 2 2 3" xfId="41132" xr:uid="{08561837-6BB7-40BF-B726-6C06B2DC8716}"/>
    <cellStyle name="Normal 9 7 2 3 2 3" xfId="38051" xr:uid="{2D12F681-8312-409F-9225-085C7EF855AD}"/>
    <cellStyle name="Normal 9 7 2 3 2 3 2" xfId="46263" xr:uid="{6C7516A7-6A61-4649-8BCB-28C7E76A1D8C}"/>
    <cellStyle name="Normal 9 7 2 3 2 3 3" xfId="42158" xr:uid="{EC96E198-7F6F-47F2-B918-C8E877E05783}"/>
    <cellStyle name="Normal 9 7 2 3 2 4" xfId="35998" xr:uid="{8872DCD2-E18A-4126-85E0-4C874E9C692A}"/>
    <cellStyle name="Normal 9 7 2 3 2 4 2" xfId="44210" xr:uid="{34CF3465-44F5-47D6-8E32-FD5ECE0BD73D}"/>
    <cellStyle name="Normal 9 7 2 3 2 4 3" xfId="40105" xr:uid="{BC5D5552-63A5-4B69-8A84-601CEBCB17CC}"/>
    <cellStyle name="Normal 9 7 2 3 2 5" xfId="43184" xr:uid="{230BEB7C-9997-45B4-AF9E-BB3C4BB2F746}"/>
    <cellStyle name="Normal 9 7 2 3 2 6" xfId="39079" xr:uid="{2C2A7035-FE72-4E09-9B58-EC9FADDC1DD8}"/>
    <cellStyle name="Normal 9 7 2 3 3" xfId="36544" xr:uid="{3AF3FFC1-16A8-4A39-9631-61AFB3D6949D}"/>
    <cellStyle name="Normal 9 7 2 3 3 2" xfId="44756" xr:uid="{4183B0E5-207F-4783-8F8E-CFD428360FE8}"/>
    <cellStyle name="Normal 9 7 2 3 3 3" xfId="40651" xr:uid="{D53B45F8-9110-4129-BFB3-677401B6AE49}"/>
    <cellStyle name="Normal 9 7 2 3 4" xfId="37570" xr:uid="{1329505E-DE61-4AA6-B437-5B0123020F40}"/>
    <cellStyle name="Normal 9 7 2 3 4 2" xfId="45782" xr:uid="{E83AF806-4694-4487-88A8-ECEF90320656}"/>
    <cellStyle name="Normal 9 7 2 3 4 3" xfId="41677" xr:uid="{42F92F85-D598-4542-911A-198DC9D49998}"/>
    <cellStyle name="Normal 9 7 2 3 5" xfId="35517" xr:uid="{29395A8F-2817-4992-AAA0-4FE291469257}"/>
    <cellStyle name="Normal 9 7 2 3 5 2" xfId="43729" xr:uid="{DE9C8560-EF80-4F69-A8BF-D840B3048F3B}"/>
    <cellStyle name="Normal 9 7 2 3 5 3" xfId="39624" xr:uid="{95222003-838F-493F-AA91-9E83640315FC}"/>
    <cellStyle name="Normal 9 7 2 3 6" xfId="42703" xr:uid="{919AFE99-F03A-45D0-A9F0-8E1787AB1D5D}"/>
    <cellStyle name="Normal 9 7 2 3 7" xfId="38598" xr:uid="{4B150F6B-7513-4FDF-9EF4-FA57F79EAFDE}"/>
    <cellStyle name="Normal 9 7 2 4" xfId="34242" xr:uid="{AB245788-0FD3-4EDC-9A1A-218346C53D58}"/>
    <cellStyle name="Normal 9 7 2 4 2" xfId="36301" xr:uid="{E71079EF-14F0-4A5A-B003-5C8C37A60DBE}"/>
    <cellStyle name="Normal 9 7 2 4 2 2" xfId="44513" xr:uid="{9F3C0DCE-4BD9-439A-B184-33D2CC9F8841}"/>
    <cellStyle name="Normal 9 7 2 4 2 3" xfId="40408" xr:uid="{32FE5E35-1578-4F50-943A-67C06A6C9602}"/>
    <cellStyle name="Normal 9 7 2 4 3" xfId="37327" xr:uid="{D3A7F353-E417-498C-A125-2170212D7549}"/>
    <cellStyle name="Normal 9 7 2 4 3 2" xfId="45539" xr:uid="{B09A8313-20B6-4F9C-BA97-CED2D3550883}"/>
    <cellStyle name="Normal 9 7 2 4 3 3" xfId="41434" xr:uid="{6873C4C0-F85F-414F-AA8F-2B6F7C33A8A1}"/>
    <cellStyle name="Normal 9 7 2 4 4" xfId="35274" xr:uid="{53ED472A-B281-4399-B734-B9B4869E49DC}"/>
    <cellStyle name="Normal 9 7 2 4 4 2" xfId="43486" xr:uid="{070454F2-F2A9-4AE6-9853-B0B9AB5E4DC1}"/>
    <cellStyle name="Normal 9 7 2 4 4 3" xfId="39381" xr:uid="{EF506D66-AB33-4AB7-BC07-4F27D83AC565}"/>
    <cellStyle name="Normal 9 7 2 4 5" xfId="42460" xr:uid="{BDEFA8E1-5366-437F-8793-CAD1DACAC093}"/>
    <cellStyle name="Normal 9 7 2 4 6" xfId="38355" xr:uid="{7C7D4AE0-3380-4170-81AE-CCA69F5477CB}"/>
    <cellStyle name="Normal 9 7 2 5" xfId="34728" xr:uid="{AE8AE5A9-A275-4A07-A6C8-4028E95E320F}"/>
    <cellStyle name="Normal 9 7 2 5 2" xfId="36782" xr:uid="{54E20732-1E79-410A-95D8-2497212C9A75}"/>
    <cellStyle name="Normal 9 7 2 5 2 2" xfId="44994" xr:uid="{4F85E855-12D6-4FA5-BD7E-3AD36B007869}"/>
    <cellStyle name="Normal 9 7 2 5 2 3" xfId="40889" xr:uid="{CDC27632-F6D6-4926-9DF9-135A1AAF0C35}"/>
    <cellStyle name="Normal 9 7 2 5 3" xfId="37808" xr:uid="{02D4DF7E-C74C-442E-9342-0FC025B71CE9}"/>
    <cellStyle name="Normal 9 7 2 5 3 2" xfId="46020" xr:uid="{77B874D0-A22D-4B7C-B67A-891759E9979E}"/>
    <cellStyle name="Normal 9 7 2 5 3 3" xfId="41915" xr:uid="{A4180917-912A-4CE0-BD0D-747206310A70}"/>
    <cellStyle name="Normal 9 7 2 5 4" xfId="35755" xr:uid="{EBA698F7-E47E-4520-9F77-A93897268FFF}"/>
    <cellStyle name="Normal 9 7 2 5 4 2" xfId="43967" xr:uid="{4865344B-3EF8-4534-BACA-7243A2860D16}"/>
    <cellStyle name="Normal 9 7 2 5 4 3" xfId="39862" xr:uid="{5B0255E3-1CD7-4BFF-AB97-2F15FCA03CB5}"/>
    <cellStyle name="Normal 9 7 2 5 5" xfId="42941" xr:uid="{6E0242E3-0C4E-4F76-A3BC-C729DC99775A}"/>
    <cellStyle name="Normal 9 7 2 5 6" xfId="38836" xr:uid="{C7405DF1-A5CA-4877-9BCC-B0F50CF7F227}"/>
    <cellStyle name="Normal 9 7 2 6" xfId="36244" xr:uid="{BE15FF23-D032-4A13-969F-8B7FC577273A}"/>
    <cellStyle name="Normal 9 7 2 6 2" xfId="44456" xr:uid="{534A9298-FA0A-4886-B78A-8FCF8C2C766D}"/>
    <cellStyle name="Normal 9 7 2 6 3" xfId="40351" xr:uid="{FDE40EFA-A2CA-40F4-846D-A25208AAEBC3}"/>
    <cellStyle name="Normal 9 7 2 7" xfId="37270" xr:uid="{FDB16F11-ED69-48F9-BD2B-2BEA839A0486}"/>
    <cellStyle name="Normal 9 7 2 7 2" xfId="45482" xr:uid="{151C0046-6035-4D8C-A02F-11C83D42D633}"/>
    <cellStyle name="Normal 9 7 2 7 3" xfId="41377" xr:uid="{2820859F-3042-440A-BD09-D61D47D0C5E0}"/>
    <cellStyle name="Normal 9 7 2 8" xfId="35217" xr:uid="{07B82284-268A-4AB3-BFFB-815694C1510E}"/>
    <cellStyle name="Normal 9 7 2 8 2" xfId="43429" xr:uid="{A02C65F0-B45F-40B3-A05F-6F4594B6D2AC}"/>
    <cellStyle name="Normal 9 7 2 8 3" xfId="39324" xr:uid="{DD3048A3-E467-4901-BE75-ABA6C7FCE7FA}"/>
    <cellStyle name="Normal 9 7 2 9" xfId="42403" xr:uid="{B323977A-024A-40A7-95D5-8B9D690C7136}"/>
    <cellStyle name="Normal 9 7 3" xfId="34320" xr:uid="{8FC15593-A04B-435C-9DB1-D0EF05AC7403}"/>
    <cellStyle name="Normal 9 7 3 2" xfId="34565" xr:uid="{ADB9B1BC-6C5C-4716-9228-0A5D44051752}"/>
    <cellStyle name="Normal 9 7 3 2 2" xfId="35048" xr:uid="{39E8DBE3-25EE-4216-9D17-07342FBFCD57}"/>
    <cellStyle name="Normal 9 7 3 2 2 2" xfId="37102" xr:uid="{48DB0987-EBBE-4F3C-8773-05CA58FF009E}"/>
    <cellStyle name="Normal 9 7 3 2 2 2 2" xfId="45314" xr:uid="{64206014-7F63-4012-B875-234EEA6B3C27}"/>
    <cellStyle name="Normal 9 7 3 2 2 2 3" xfId="41209" xr:uid="{DF1FCCF7-B576-4B3B-B5D4-E7A0B8C61FC7}"/>
    <cellStyle name="Normal 9 7 3 2 2 3" xfId="38128" xr:uid="{0225653F-4584-47F7-AF40-8C09C22B9F98}"/>
    <cellStyle name="Normal 9 7 3 2 2 3 2" xfId="46340" xr:uid="{F8BA0D21-4EB9-4CCD-A2C3-F3D9962C3B72}"/>
    <cellStyle name="Normal 9 7 3 2 2 3 3" xfId="42235" xr:uid="{FE89B282-76B5-4830-9AE2-72B9C0388567}"/>
    <cellStyle name="Normal 9 7 3 2 2 4" xfId="36075" xr:uid="{1A5A2DA8-4D90-4DC9-90EB-D9A2717D3E03}"/>
    <cellStyle name="Normal 9 7 3 2 2 4 2" xfId="44287" xr:uid="{5BE6DC0B-51A1-4535-8418-3A798A9E5196}"/>
    <cellStyle name="Normal 9 7 3 2 2 4 3" xfId="40182" xr:uid="{C3C74453-9111-46F7-954A-7E64A64501DD}"/>
    <cellStyle name="Normal 9 7 3 2 2 5" xfId="43261" xr:uid="{3D4EDF17-BE96-40E6-9E44-8737DC40463C}"/>
    <cellStyle name="Normal 9 7 3 2 2 6" xfId="39156" xr:uid="{400D8D87-3568-4B3E-9023-2DDA616850D5}"/>
    <cellStyle name="Normal 9 7 3 2 3" xfId="36621" xr:uid="{A16934EF-6141-4424-BFAA-A2108EAA0FB4}"/>
    <cellStyle name="Normal 9 7 3 2 3 2" xfId="44833" xr:uid="{F7CCDC1C-AA47-4663-BFA8-B9C602F5413D}"/>
    <cellStyle name="Normal 9 7 3 2 3 3" xfId="40728" xr:uid="{B9EC0AFD-6873-4A94-81F9-C3CE274EE283}"/>
    <cellStyle name="Normal 9 7 3 2 4" xfId="37647" xr:uid="{9F59935F-1F7F-4BEC-A91C-422D2F7AA9FF}"/>
    <cellStyle name="Normal 9 7 3 2 4 2" xfId="45859" xr:uid="{2CEA2296-1927-4567-A6C6-7F625944DF9C}"/>
    <cellStyle name="Normal 9 7 3 2 4 3" xfId="41754" xr:uid="{A3FCC040-E884-45AA-8551-FD2C6C6FB8E6}"/>
    <cellStyle name="Normal 9 7 3 2 5" xfId="35594" xr:uid="{B4C26354-1DA3-41E5-8659-8A50E27183BD}"/>
    <cellStyle name="Normal 9 7 3 2 5 2" xfId="43806" xr:uid="{BBC92657-3CF6-41CD-B442-94A377F21EDA}"/>
    <cellStyle name="Normal 9 7 3 2 5 3" xfId="39701" xr:uid="{9102ADFB-F034-4633-9ECF-B712A4556905}"/>
    <cellStyle name="Normal 9 7 3 2 6" xfId="42780" xr:uid="{837B9E88-3101-4FAB-96BA-774EC558AFB3}"/>
    <cellStyle name="Normal 9 7 3 2 7" xfId="38675" xr:uid="{49F16523-943C-4B8F-BE96-BEC8EDF3FEC8}"/>
    <cellStyle name="Normal 9 7 3 3" xfId="34806" xr:uid="{395106CB-1340-4F65-93EE-CE8135503B23}"/>
    <cellStyle name="Normal 9 7 3 3 2" xfId="36860" xr:uid="{AB1F5533-7E2C-42EF-BE9F-C9EE541C21FE}"/>
    <cellStyle name="Normal 9 7 3 3 2 2" xfId="45072" xr:uid="{17E8EB89-2F88-4C85-8555-310D6D2EC8C4}"/>
    <cellStyle name="Normal 9 7 3 3 2 3" xfId="40967" xr:uid="{4A337C5F-0798-4595-9D46-35199BA5EFB9}"/>
    <cellStyle name="Normal 9 7 3 3 3" xfId="37886" xr:uid="{7C5DAC15-EED9-4F76-8720-878AA234610F}"/>
    <cellStyle name="Normal 9 7 3 3 3 2" xfId="46098" xr:uid="{4CD02881-9E87-4273-8D97-AA68CF09F3A6}"/>
    <cellStyle name="Normal 9 7 3 3 3 3" xfId="41993" xr:uid="{C768EE40-2632-4118-9D2E-15D6737426B5}"/>
    <cellStyle name="Normal 9 7 3 3 4" xfId="35833" xr:uid="{BD7FF171-6CC8-449C-B140-0F9B65575FAF}"/>
    <cellStyle name="Normal 9 7 3 3 4 2" xfId="44045" xr:uid="{60BBEC8E-1D03-4962-AADD-12603D1952C5}"/>
    <cellStyle name="Normal 9 7 3 3 4 3" xfId="39940" xr:uid="{B5BE5BD1-A5CC-42E9-A470-45235CE0DF31}"/>
    <cellStyle name="Normal 9 7 3 3 5" xfId="43019" xr:uid="{C4559C18-1097-4986-A033-BA2C25AE6B77}"/>
    <cellStyle name="Normal 9 7 3 3 6" xfId="38914" xr:uid="{ABA04E80-2A9F-43B7-9610-8AB71DF30E05}"/>
    <cellStyle name="Normal 9 7 3 4" xfId="36379" xr:uid="{A889BB3C-CFC8-4EDD-9AE3-AD60241D6001}"/>
    <cellStyle name="Normal 9 7 3 4 2" xfId="44591" xr:uid="{4E0E8748-8C91-4C7C-B707-A63A673B7125}"/>
    <cellStyle name="Normal 9 7 3 4 3" xfId="40486" xr:uid="{1429B563-D1AD-4DD1-B20A-BCE2151F28FE}"/>
    <cellStyle name="Normal 9 7 3 5" xfId="37405" xr:uid="{42C83A64-EB9E-4FDE-9150-C2F2A75C0170}"/>
    <cellStyle name="Normal 9 7 3 5 2" xfId="45617" xr:uid="{8AAD6651-F9C1-4592-9F8C-C1F0C620AB18}"/>
    <cellStyle name="Normal 9 7 3 5 3" xfId="41512" xr:uid="{E13BEE9B-3E22-438B-9BFD-48688C29F964}"/>
    <cellStyle name="Normal 9 7 3 6" xfId="35352" xr:uid="{0862634F-7475-4E6F-B074-55F0B5FBF03F}"/>
    <cellStyle name="Normal 9 7 3 6 2" xfId="43564" xr:uid="{6F5A7B1C-3A75-4A9C-8B77-38E428D50A20}"/>
    <cellStyle name="Normal 9 7 3 6 3" xfId="39459" xr:uid="{10DAB910-5EC9-4FD3-BD4D-50386CA5860D}"/>
    <cellStyle name="Normal 9 7 3 7" xfId="42538" xr:uid="{58566DE5-18BE-49C9-BAF3-40C87FA2C98E}"/>
    <cellStyle name="Normal 9 7 3 8" xfId="38433" xr:uid="{4F926AAF-7FD4-4658-9F24-22C7DC5BB743}"/>
    <cellStyle name="Normal 9 7 4" xfId="34363" xr:uid="{8D774091-3EDB-43AF-A6A3-F3C14A055E5D}"/>
    <cellStyle name="Normal 9 7 4 2" xfId="34606" xr:uid="{8337F4EC-980F-440F-A8DF-EEB137C8BC92}"/>
    <cellStyle name="Normal 9 7 4 2 2" xfId="35089" xr:uid="{77628546-BC12-4D17-95E0-DD4D57E134F9}"/>
    <cellStyle name="Normal 9 7 4 2 2 2" xfId="37143" xr:uid="{76B72631-7958-48BD-82CC-69C8D46A2C2A}"/>
    <cellStyle name="Normal 9 7 4 2 2 2 2" xfId="45355" xr:uid="{2BA10327-7256-4AE7-9DEA-C197226C3735}"/>
    <cellStyle name="Normal 9 7 4 2 2 2 3" xfId="41250" xr:uid="{753551CE-332B-485A-BD27-D4EDD5725159}"/>
    <cellStyle name="Normal 9 7 4 2 2 3" xfId="38169" xr:uid="{48B65F4E-3036-44A4-8ADC-0E996C9FC341}"/>
    <cellStyle name="Normal 9 7 4 2 2 3 2" xfId="46381" xr:uid="{08AAD29F-809D-4382-96CB-E372EAE7550F}"/>
    <cellStyle name="Normal 9 7 4 2 2 3 3" xfId="42276" xr:uid="{C01FEFE0-4233-4498-98BF-38970298C00B}"/>
    <cellStyle name="Normal 9 7 4 2 2 4" xfId="36116" xr:uid="{CD7D7DC6-1CC0-4C00-8691-3EDBE5F88DC7}"/>
    <cellStyle name="Normal 9 7 4 2 2 4 2" xfId="44328" xr:uid="{AAB69BDC-D5B1-4259-A00F-A2F4F07A4316}"/>
    <cellStyle name="Normal 9 7 4 2 2 4 3" xfId="40223" xr:uid="{50AF2250-9A39-4949-B272-EA92CFAA29CD}"/>
    <cellStyle name="Normal 9 7 4 2 2 5" xfId="43302" xr:uid="{25C4F67D-7CE8-4165-B0CB-7E40CEC603D1}"/>
    <cellStyle name="Normal 9 7 4 2 2 6" xfId="39197" xr:uid="{C65872BC-2EF9-44B9-9E8F-846489FC7FFF}"/>
    <cellStyle name="Normal 9 7 4 2 3" xfId="36662" xr:uid="{AAB5A8D5-9447-4B8E-B3DC-7F7B42C1FED9}"/>
    <cellStyle name="Normal 9 7 4 2 3 2" xfId="44874" xr:uid="{F0873A2F-C4A6-464E-AA91-0E926F7C2044}"/>
    <cellStyle name="Normal 9 7 4 2 3 3" xfId="40769" xr:uid="{D5DE8B5C-0E6B-468F-8AE3-553C81BC150F}"/>
    <cellStyle name="Normal 9 7 4 2 4" xfId="37688" xr:uid="{6DCE95C7-7CD8-4D82-92A3-0CD7A1B87522}"/>
    <cellStyle name="Normal 9 7 4 2 4 2" xfId="45900" xr:uid="{483B8B05-908E-44C0-BD9C-79C0A72E5385}"/>
    <cellStyle name="Normal 9 7 4 2 4 3" xfId="41795" xr:uid="{25BB8615-EA97-4B43-80F7-0369DDDB5B5E}"/>
    <cellStyle name="Normal 9 7 4 2 5" xfId="35635" xr:uid="{B7929851-257A-4196-ADDD-C614AC476D92}"/>
    <cellStyle name="Normal 9 7 4 2 5 2" xfId="43847" xr:uid="{034F90E8-1426-4087-B486-2A6A594CC68C}"/>
    <cellStyle name="Normal 9 7 4 2 5 3" xfId="39742" xr:uid="{F47EE51B-F5CD-4DC4-A4DB-B8B6C587E3F2}"/>
    <cellStyle name="Normal 9 7 4 2 6" xfId="42821" xr:uid="{4DEE5A33-B611-493B-B013-549300B5CD0D}"/>
    <cellStyle name="Normal 9 7 4 2 7" xfId="38716" xr:uid="{4A126630-6CC4-4872-897B-897DF7CFD789}"/>
    <cellStyle name="Normal 9 7 4 3" xfId="34847" xr:uid="{ABB160D2-6E34-42EA-BF63-33E721ADCFDB}"/>
    <cellStyle name="Normal 9 7 4 3 2" xfId="36901" xr:uid="{A37538D7-6F1E-4465-BB61-8BC9FA5D8C8C}"/>
    <cellStyle name="Normal 9 7 4 3 2 2" xfId="45113" xr:uid="{FE20752A-C5E5-4E8C-B3E4-058825026751}"/>
    <cellStyle name="Normal 9 7 4 3 2 3" xfId="41008" xr:uid="{CC5A92C8-B6A8-4E81-AB6E-8E94E98E3C6A}"/>
    <cellStyle name="Normal 9 7 4 3 3" xfId="37927" xr:uid="{7D6D47C4-0EAA-490C-85C6-F3ADAF1CF87E}"/>
    <cellStyle name="Normal 9 7 4 3 3 2" xfId="46139" xr:uid="{7F0B800C-8631-4995-B03E-1DF10979CB9C}"/>
    <cellStyle name="Normal 9 7 4 3 3 3" xfId="42034" xr:uid="{B4BC8CC2-6AD8-474D-AA54-86F96E4A7507}"/>
    <cellStyle name="Normal 9 7 4 3 4" xfId="35874" xr:uid="{5C26014A-CDFC-4B00-A21B-3D64D66D558D}"/>
    <cellStyle name="Normal 9 7 4 3 4 2" xfId="44086" xr:uid="{B6E2975B-1093-4722-8726-F1CE4601E5FB}"/>
    <cellStyle name="Normal 9 7 4 3 4 3" xfId="39981" xr:uid="{87D5D78B-422C-428F-8351-5D560BE59C10}"/>
    <cellStyle name="Normal 9 7 4 3 5" xfId="43060" xr:uid="{7ED5D36F-C9CC-43B7-9A1F-B21C99F0C017}"/>
    <cellStyle name="Normal 9 7 4 3 6" xfId="38955" xr:uid="{2D7A3308-5FFE-4E68-A827-8A6029D9A013}"/>
    <cellStyle name="Normal 9 7 4 4" xfId="36420" xr:uid="{D932BEAB-3C48-4DAF-A8D2-F97FF998AE88}"/>
    <cellStyle name="Normal 9 7 4 4 2" xfId="44632" xr:uid="{A9E56BE7-839D-4154-B37D-F84276A4E397}"/>
    <cellStyle name="Normal 9 7 4 4 3" xfId="40527" xr:uid="{A3CD9A69-FA3D-4116-B131-C3791A154554}"/>
    <cellStyle name="Normal 9 7 4 5" xfId="37446" xr:uid="{B33CD08E-5A5B-49FB-BA5F-A8F00152CB2B}"/>
    <cellStyle name="Normal 9 7 4 5 2" xfId="45658" xr:uid="{CEBB16CD-C160-4E80-A0EB-1132D9A167A8}"/>
    <cellStyle name="Normal 9 7 4 5 3" xfId="41553" xr:uid="{7A7C613B-07BA-46DD-BC60-355DC5F70957}"/>
    <cellStyle name="Normal 9 7 4 6" xfId="35393" xr:uid="{4058093E-F37B-474B-9CE0-51368F51B760}"/>
    <cellStyle name="Normal 9 7 4 6 2" xfId="43605" xr:uid="{9B3BF192-E07D-499B-88EC-A9F739DFC716}"/>
    <cellStyle name="Normal 9 7 4 6 3" xfId="39500" xr:uid="{C6E58ECB-B96C-44A8-A0A7-AF4193918977}"/>
    <cellStyle name="Normal 9 7 4 7" xfId="42579" xr:uid="{0AA4809F-B7EC-4568-9B8F-8573A18950D0}"/>
    <cellStyle name="Normal 9 7 4 8" xfId="38474" xr:uid="{17A68E1A-6254-4CD9-A127-87AB2CFCB078}"/>
    <cellStyle name="Normal 9 7 5" xfId="34404" xr:uid="{44F169BB-1989-4068-BB07-AD7AEC70CEE0}"/>
    <cellStyle name="Normal 9 7 5 2" xfId="34647" xr:uid="{FC50B021-F247-41DB-A6C3-B3FC1895B685}"/>
    <cellStyle name="Normal 9 7 5 2 2" xfId="35130" xr:uid="{D65DDAB6-392E-4442-85AD-54412669CBA1}"/>
    <cellStyle name="Normal 9 7 5 2 2 2" xfId="37184" xr:uid="{63E6B8F4-393D-4FCC-ADC9-FCADBF33A4FE}"/>
    <cellStyle name="Normal 9 7 5 2 2 2 2" xfId="45396" xr:uid="{BEB0A356-3E71-4AFB-9F7A-ED0472F391D8}"/>
    <cellStyle name="Normal 9 7 5 2 2 2 3" xfId="41291" xr:uid="{029999E5-6862-4976-BE5E-159AE8FE8482}"/>
    <cellStyle name="Normal 9 7 5 2 2 3" xfId="38210" xr:uid="{A4FC8DA0-E51D-4297-8EB9-5CB48D0551CD}"/>
    <cellStyle name="Normal 9 7 5 2 2 3 2" xfId="46422" xr:uid="{5F8EDD3D-45BF-4883-9752-AE236BB503AC}"/>
    <cellStyle name="Normal 9 7 5 2 2 3 3" xfId="42317" xr:uid="{F00BFF64-A000-488B-A8D0-57053909D213}"/>
    <cellStyle name="Normal 9 7 5 2 2 4" xfId="36157" xr:uid="{4FB2E2F2-A8F9-433B-AA6B-4C94E4580E18}"/>
    <cellStyle name="Normal 9 7 5 2 2 4 2" xfId="44369" xr:uid="{28377E60-659B-426F-9F12-C03A71C5DDC3}"/>
    <cellStyle name="Normal 9 7 5 2 2 4 3" xfId="40264" xr:uid="{306AD35A-DFF2-45B7-9853-201A754A8E24}"/>
    <cellStyle name="Normal 9 7 5 2 2 5" xfId="43343" xr:uid="{95787A92-48AB-4DB4-909B-D776626DCB1B}"/>
    <cellStyle name="Normal 9 7 5 2 2 6" xfId="39238" xr:uid="{31593247-FEAD-435E-AC7C-B4FEC680486D}"/>
    <cellStyle name="Normal 9 7 5 2 3" xfId="36703" xr:uid="{3C7C62AB-64AE-4D43-91B1-CD21880911C2}"/>
    <cellStyle name="Normal 9 7 5 2 3 2" xfId="44915" xr:uid="{FFC39B46-AD79-4184-882D-16EE686BB9FB}"/>
    <cellStyle name="Normal 9 7 5 2 3 3" xfId="40810" xr:uid="{A0921C8F-0C68-4687-91DF-96F6245742F2}"/>
    <cellStyle name="Normal 9 7 5 2 4" xfId="37729" xr:uid="{DD5B59A8-5B67-4419-AB4A-3FE69281DA97}"/>
    <cellStyle name="Normal 9 7 5 2 4 2" xfId="45941" xr:uid="{B9103BE5-DA1A-45DD-9067-EE6D3068D8BA}"/>
    <cellStyle name="Normal 9 7 5 2 4 3" xfId="41836" xr:uid="{E091E9B1-5B66-42C5-A105-C71668CC20EA}"/>
    <cellStyle name="Normal 9 7 5 2 5" xfId="35676" xr:uid="{F29B5EB4-9B92-476A-B623-24BD7B67049F}"/>
    <cellStyle name="Normal 9 7 5 2 5 2" xfId="43888" xr:uid="{3DC7E8E5-A82B-416B-B225-A26E228B5040}"/>
    <cellStyle name="Normal 9 7 5 2 5 3" xfId="39783" xr:uid="{D3CE2009-C181-4E2F-8293-B69351BB1CD4}"/>
    <cellStyle name="Normal 9 7 5 2 6" xfId="42862" xr:uid="{0A5E35F7-8F7C-4ED0-BD83-9A69AD732FEA}"/>
    <cellStyle name="Normal 9 7 5 2 7" xfId="38757" xr:uid="{9E714452-3754-468F-95F5-0C4ABB714565}"/>
    <cellStyle name="Normal 9 7 5 3" xfId="34888" xr:uid="{C514DCFC-8E44-43F8-BB88-8ED1E196861A}"/>
    <cellStyle name="Normal 9 7 5 3 2" xfId="36942" xr:uid="{E196C557-4234-4714-B664-49E917D31377}"/>
    <cellStyle name="Normal 9 7 5 3 2 2" xfId="45154" xr:uid="{15E3E976-09B2-4219-BE2A-FFA3894ACC95}"/>
    <cellStyle name="Normal 9 7 5 3 2 3" xfId="41049" xr:uid="{B9F40335-E4CA-4FA6-9DB3-503EE42EBDE8}"/>
    <cellStyle name="Normal 9 7 5 3 3" xfId="37968" xr:uid="{C288D6B5-376B-41BF-9CB9-5BF722866B27}"/>
    <cellStyle name="Normal 9 7 5 3 3 2" xfId="46180" xr:uid="{3A037B6A-0239-4CA7-8E48-F6F8A40DA0D7}"/>
    <cellStyle name="Normal 9 7 5 3 3 3" xfId="42075" xr:uid="{2DD66359-17A1-49C8-8AA7-966D139334CB}"/>
    <cellStyle name="Normal 9 7 5 3 4" xfId="35915" xr:uid="{854DF5D3-2B52-4336-8370-4E69F6F0BE53}"/>
    <cellStyle name="Normal 9 7 5 3 4 2" xfId="44127" xr:uid="{3C953884-8CEC-4F40-A00D-15360FF2CB00}"/>
    <cellStyle name="Normal 9 7 5 3 4 3" xfId="40022" xr:uid="{7160A046-3D73-4D92-8778-445A67CF2487}"/>
    <cellStyle name="Normal 9 7 5 3 5" xfId="43101" xr:uid="{85283E21-7A1B-48D6-853E-29E9B673F9EC}"/>
    <cellStyle name="Normal 9 7 5 3 6" xfId="38996" xr:uid="{4A90C3F6-086E-47B3-9979-2E42881AB745}"/>
    <cellStyle name="Normal 9 7 5 4" xfId="36461" xr:uid="{35E37FD3-0F5A-4761-A38C-7C15385A476C}"/>
    <cellStyle name="Normal 9 7 5 4 2" xfId="44673" xr:uid="{9535CEFD-E6B2-4D89-B650-E07CD8084969}"/>
    <cellStyle name="Normal 9 7 5 4 3" xfId="40568" xr:uid="{6C838F9E-9EBD-488F-9345-C3723F4DA46C}"/>
    <cellStyle name="Normal 9 7 5 5" xfId="37487" xr:uid="{D44C7B83-9C1A-47A1-AFA6-9ECAF5563158}"/>
    <cellStyle name="Normal 9 7 5 5 2" xfId="45699" xr:uid="{EFCE0357-2D23-432C-BDD5-836D0C20BC61}"/>
    <cellStyle name="Normal 9 7 5 5 3" xfId="41594" xr:uid="{AA27566B-DFC2-4864-A9A7-B041B7481D99}"/>
    <cellStyle name="Normal 9 7 5 6" xfId="35434" xr:uid="{3E520106-B445-47D7-81F8-BC29C6618148}"/>
    <cellStyle name="Normal 9 7 5 6 2" xfId="43646" xr:uid="{4886EC1B-D7E1-4DBF-AAC7-A891B371F068}"/>
    <cellStyle name="Normal 9 7 5 6 3" xfId="39541" xr:uid="{C309060E-4309-4E61-A603-C3E333B0FC2E}"/>
    <cellStyle name="Normal 9 7 5 7" xfId="42620" xr:uid="{A117375A-4251-4909-89D4-648276090EA2}"/>
    <cellStyle name="Normal 9 7 5 8" xfId="38515" xr:uid="{2AF1EEF2-B342-4F21-8C03-7C5FA27451FB}"/>
    <cellStyle name="Normal 9 7 6" xfId="34262" xr:uid="{5E2E4EEA-583E-4FBF-B3BC-3DFE409A1C18}"/>
    <cellStyle name="Normal 9 7 6 2" xfId="34508" xr:uid="{03997C04-F202-41A3-92CA-01B864BB06C0}"/>
    <cellStyle name="Normal 9 7 6 2 2" xfId="34991" xr:uid="{82D2B65C-3BDF-49AC-8DF8-E27CAD62F00A}"/>
    <cellStyle name="Normal 9 7 6 2 2 2" xfId="37045" xr:uid="{C637C073-2045-4CED-A54B-998FF7D10250}"/>
    <cellStyle name="Normal 9 7 6 2 2 2 2" xfId="45257" xr:uid="{07EFBE82-365F-4F03-AFE0-9FD99658975E}"/>
    <cellStyle name="Normal 9 7 6 2 2 2 3" xfId="41152" xr:uid="{F2496096-18EC-4FB4-82EB-BA3F023D0237}"/>
    <cellStyle name="Normal 9 7 6 2 2 3" xfId="38071" xr:uid="{494EE380-2546-47D7-88DF-2AE3CA4E37AC}"/>
    <cellStyle name="Normal 9 7 6 2 2 3 2" xfId="46283" xr:uid="{954555CD-5A0D-4CFE-AB0A-B9343FA6B5B8}"/>
    <cellStyle name="Normal 9 7 6 2 2 3 3" xfId="42178" xr:uid="{17D235D2-736E-4221-86F1-435E5F8B698F}"/>
    <cellStyle name="Normal 9 7 6 2 2 4" xfId="36018" xr:uid="{626FE060-0D76-45F8-A2B6-0A2319789392}"/>
    <cellStyle name="Normal 9 7 6 2 2 4 2" xfId="44230" xr:uid="{676B8D35-B4E5-4576-B970-CCCA64BEB50C}"/>
    <cellStyle name="Normal 9 7 6 2 2 4 3" xfId="40125" xr:uid="{4750A518-5E8D-431D-A427-3E671A7D7761}"/>
    <cellStyle name="Normal 9 7 6 2 2 5" xfId="43204" xr:uid="{044192C3-F641-4114-857A-2E6B2AE80CFF}"/>
    <cellStyle name="Normal 9 7 6 2 2 6" xfId="39099" xr:uid="{D73E9594-C9FF-4D63-8231-10A9329D0EDD}"/>
    <cellStyle name="Normal 9 7 6 2 3" xfId="36564" xr:uid="{D693FD88-F332-4B7E-9E28-5EDFE34791C2}"/>
    <cellStyle name="Normal 9 7 6 2 3 2" xfId="44776" xr:uid="{6041DC5B-D9EC-4548-98BD-2B7E3000F738}"/>
    <cellStyle name="Normal 9 7 6 2 3 3" xfId="40671" xr:uid="{6348F577-ABDC-4834-A8D6-CD32287547CE}"/>
    <cellStyle name="Normal 9 7 6 2 4" xfId="37590" xr:uid="{D8CB7EF2-39BC-4B0E-AFD3-A7170015BB4E}"/>
    <cellStyle name="Normal 9 7 6 2 4 2" xfId="45802" xr:uid="{8348970C-129D-476F-81C6-3A7EB938A0BE}"/>
    <cellStyle name="Normal 9 7 6 2 4 3" xfId="41697" xr:uid="{C6D2A332-601A-4123-BEFF-3A09EF77C32C}"/>
    <cellStyle name="Normal 9 7 6 2 5" xfId="35537" xr:uid="{D091235B-C9BA-48B9-92BD-89C5416BEF8E}"/>
    <cellStyle name="Normal 9 7 6 2 5 2" xfId="43749" xr:uid="{F15B1C6C-EEB9-446B-ABB2-75BE249EAA69}"/>
    <cellStyle name="Normal 9 7 6 2 5 3" xfId="39644" xr:uid="{AFEB84A5-9329-4991-92FC-6EC022542F95}"/>
    <cellStyle name="Normal 9 7 6 2 6" xfId="42723" xr:uid="{A030CF3A-B22B-40B4-BD7D-52A209183FCE}"/>
    <cellStyle name="Normal 9 7 6 2 7" xfId="38618" xr:uid="{2DF3BB1A-E867-466A-94FE-B9192E8E0F58}"/>
    <cellStyle name="Normal 9 7 6 3" xfId="34748" xr:uid="{2F7FEB88-07E4-4FD8-B6A7-79DBE0C8089E}"/>
    <cellStyle name="Normal 9 7 6 3 2" xfId="36802" xr:uid="{00205E74-EE74-457A-A877-EEAA07D14BB2}"/>
    <cellStyle name="Normal 9 7 6 3 2 2" xfId="45014" xr:uid="{A7A86800-E591-410D-B17F-5A1963927DF7}"/>
    <cellStyle name="Normal 9 7 6 3 2 3" xfId="40909" xr:uid="{610A06DA-EF2F-473C-9D19-E146D9A0D45E}"/>
    <cellStyle name="Normal 9 7 6 3 3" xfId="37828" xr:uid="{A3816981-58F8-4F65-9121-DC5610FB44D8}"/>
    <cellStyle name="Normal 9 7 6 3 3 2" xfId="46040" xr:uid="{98A09905-6F3A-4F3C-B046-0B3988D28B08}"/>
    <cellStyle name="Normal 9 7 6 3 3 3" xfId="41935" xr:uid="{90A07D9D-2BF9-439E-A46E-15E0225E9B0C}"/>
    <cellStyle name="Normal 9 7 6 3 4" xfId="35775" xr:uid="{0BA511A3-20FF-46B8-A5ED-570FCE6EE3FB}"/>
    <cellStyle name="Normal 9 7 6 3 4 2" xfId="43987" xr:uid="{A9B21C89-F675-46E0-9B08-F9CAC5756460}"/>
    <cellStyle name="Normal 9 7 6 3 4 3" xfId="39882" xr:uid="{A41DCB3C-BE0F-42DE-B648-073C67335D69}"/>
    <cellStyle name="Normal 9 7 6 3 5" xfId="42961" xr:uid="{401B45F7-784D-4A68-9659-E34BD8160FE6}"/>
    <cellStyle name="Normal 9 7 6 3 6" xfId="38856" xr:uid="{692EF8C5-E42E-42ED-989D-02F343EE5064}"/>
    <cellStyle name="Normal 9 7 6 4" xfId="36321" xr:uid="{51C68F3E-0542-4369-85F9-4D487DDBA7CE}"/>
    <cellStyle name="Normal 9 7 6 4 2" xfId="44533" xr:uid="{E7DF6663-8747-4051-BBBC-89F5A9179613}"/>
    <cellStyle name="Normal 9 7 6 4 3" xfId="40428" xr:uid="{5693BE60-8F1E-44C3-A3B9-8CD3760900CF}"/>
    <cellStyle name="Normal 9 7 6 5" xfId="37347" xr:uid="{295490B2-36D7-4284-8817-96F09AA59EF1}"/>
    <cellStyle name="Normal 9 7 6 5 2" xfId="45559" xr:uid="{D87BB00B-C00F-4642-AC6A-F991C45BBDE5}"/>
    <cellStyle name="Normal 9 7 6 5 3" xfId="41454" xr:uid="{08E2D024-A0BD-4969-8B62-EA9255171237}"/>
    <cellStyle name="Normal 9 7 6 6" xfId="35294" xr:uid="{B078F377-EBCF-4B0D-A699-C08F44AB1055}"/>
    <cellStyle name="Normal 9 7 6 6 2" xfId="43506" xr:uid="{6C3BE114-48C2-4CE7-9F2F-B6EC2F7170BE}"/>
    <cellStyle name="Normal 9 7 6 6 3" xfId="39401" xr:uid="{33533C1D-252E-41D6-8837-DFB6066D1117}"/>
    <cellStyle name="Normal 9 7 6 7" xfId="42480" xr:uid="{5601F918-F59E-4D4C-85A7-010B8A87E8FE}"/>
    <cellStyle name="Normal 9 7 6 8" xfId="38375" xr:uid="{990A2E6B-892E-44C4-8190-70CEF2CAB995}"/>
    <cellStyle name="Normal 9 7 7" xfId="34452" xr:uid="{AA8F337C-7C0B-4B6A-A523-7BF5CAF9A3EB}"/>
    <cellStyle name="Normal 9 7 7 2" xfId="34935" xr:uid="{8E5CD346-7405-43E5-873F-09CAE5B0162F}"/>
    <cellStyle name="Normal 9 7 7 2 2" xfId="36989" xr:uid="{4C9E59DA-2371-4D6D-B70F-CEAC927121D4}"/>
    <cellStyle name="Normal 9 7 7 2 2 2" xfId="45201" xr:uid="{4925FF51-7DD4-4A52-9F87-70BEC67C3AEC}"/>
    <cellStyle name="Normal 9 7 7 2 2 3" xfId="41096" xr:uid="{7057FC0F-A6A1-439B-B006-F9DE965432EB}"/>
    <cellStyle name="Normal 9 7 7 2 3" xfId="38015" xr:uid="{E460F6B7-F1FB-49B8-9E4E-E852BDA32A56}"/>
    <cellStyle name="Normal 9 7 7 2 3 2" xfId="46227" xr:uid="{380DA1C8-795A-4F49-AE92-4DD94F598896}"/>
    <cellStyle name="Normal 9 7 7 2 3 3" xfId="42122" xr:uid="{96600927-F5F6-459A-BA11-1202A2D5D174}"/>
    <cellStyle name="Normal 9 7 7 2 4" xfId="35962" xr:uid="{34437AE7-3319-4B1E-BEBF-A0172F0E220B}"/>
    <cellStyle name="Normal 9 7 7 2 4 2" xfId="44174" xr:uid="{4868EC71-4084-4BBE-B6A1-B0D7B771FAAB}"/>
    <cellStyle name="Normal 9 7 7 2 4 3" xfId="40069" xr:uid="{CD200608-0502-4D58-A85D-1A47B37ECE1C}"/>
    <cellStyle name="Normal 9 7 7 2 5" xfId="43148" xr:uid="{46476669-223E-467F-8D27-47F03CFC08C1}"/>
    <cellStyle name="Normal 9 7 7 2 6" xfId="39043" xr:uid="{33FDE175-7505-4495-BA96-310E14760F87}"/>
    <cellStyle name="Normal 9 7 7 3" xfId="36508" xr:uid="{C93FACFB-28C7-4954-BED4-737660E21E56}"/>
    <cellStyle name="Normal 9 7 7 3 2" xfId="44720" xr:uid="{B55F7AA9-64DB-4F47-9494-6BBB61DA0095}"/>
    <cellStyle name="Normal 9 7 7 3 3" xfId="40615" xr:uid="{4DC401E1-50D6-4792-9F68-41DDA1EE3F73}"/>
    <cellStyle name="Normal 9 7 7 4" xfId="37534" xr:uid="{26B65294-13DC-4FE3-80A0-6DF9CFEDDE6D}"/>
    <cellStyle name="Normal 9 7 7 4 2" xfId="45746" xr:uid="{67832335-20B0-47AC-B042-AC75FE35866B}"/>
    <cellStyle name="Normal 9 7 7 4 3" xfId="41641" xr:uid="{C98B8B04-68E0-467E-8CDB-6DB3EC1AC343}"/>
    <cellStyle name="Normal 9 7 7 5" xfId="35481" xr:uid="{E60EA050-F297-41B8-BEA7-094E93C9E42E}"/>
    <cellStyle name="Normal 9 7 7 5 2" xfId="43693" xr:uid="{7E3459F3-0CD6-482B-AEDD-018A0F36111C}"/>
    <cellStyle name="Normal 9 7 7 5 3" xfId="39588" xr:uid="{90145163-68C3-408F-9142-72CFC73A88FC}"/>
    <cellStyle name="Normal 9 7 7 6" xfId="42667" xr:uid="{4154F359-BA4D-4381-8D25-4B6E1567ACB9}"/>
    <cellStyle name="Normal 9 7 7 7" xfId="38562" xr:uid="{81AD6B6E-73F9-430F-8D2F-A69A898BCE2B}"/>
    <cellStyle name="Normal 9 7 8" xfId="34204" xr:uid="{7378CD5A-5C94-4C81-BFD5-EFACCD9B8E5E}"/>
    <cellStyle name="Normal 9 7 8 2" xfId="36263" xr:uid="{BB69273D-B587-49A9-9039-3267C2058383}"/>
    <cellStyle name="Normal 9 7 8 2 2" xfId="44475" xr:uid="{CC683E77-81DB-4DC4-8522-0A7F00DAEAA5}"/>
    <cellStyle name="Normal 9 7 8 2 3" xfId="40370" xr:uid="{4287A97A-4B76-4EA9-9AA5-10A0D1D9FF96}"/>
    <cellStyle name="Normal 9 7 8 3" xfId="37289" xr:uid="{7A451805-609E-4F30-B1D9-4E39CAA01B26}"/>
    <cellStyle name="Normal 9 7 8 3 2" xfId="45501" xr:uid="{9F89CAB2-4354-4986-B90E-09324C0893BA}"/>
    <cellStyle name="Normal 9 7 8 3 3" xfId="41396" xr:uid="{7DE48B83-4FB5-4CD6-B134-B6E274A9AE0D}"/>
    <cellStyle name="Normal 9 7 8 4" xfId="35236" xr:uid="{FEE85DCB-D55B-4B25-A08F-B85E303F4E80}"/>
    <cellStyle name="Normal 9 7 8 4 2" xfId="43448" xr:uid="{8B482977-C9B3-487B-AD9B-92B9812E4B38}"/>
    <cellStyle name="Normal 9 7 8 4 3" xfId="39343" xr:uid="{59617255-5B20-4091-AD92-D3A409B596F7}"/>
    <cellStyle name="Normal 9 7 8 5" xfId="42422" xr:uid="{5527EB63-204C-4663-9C21-D21FC5125C39}"/>
    <cellStyle name="Normal 9 7 8 6" xfId="38317" xr:uid="{C71A5B27-CD13-465A-A997-7031E5B3C55B}"/>
    <cellStyle name="Normal 9 7 9" xfId="34690" xr:uid="{B61B5BDB-D2F0-44C3-8937-0108A85CF44B}"/>
    <cellStyle name="Normal 9 7 9 2" xfId="36744" xr:uid="{BD07F60E-355B-4D07-B9FE-CF98715F92A2}"/>
    <cellStyle name="Normal 9 7 9 2 2" xfId="44956" xr:uid="{7602DADD-1529-42A1-A226-10C0A10B40BA}"/>
    <cellStyle name="Normal 9 7 9 2 3" xfId="40851" xr:uid="{F5BE12F2-3AC2-408E-B671-ABB19B12CD0D}"/>
    <cellStyle name="Normal 9 7 9 3" xfId="37770" xr:uid="{C8BF3C4A-B89C-4694-B28B-F10E77FC5213}"/>
    <cellStyle name="Normal 9 7 9 3 2" xfId="45982" xr:uid="{00A6E499-53D6-448A-8720-487B53A3BD2B}"/>
    <cellStyle name="Normal 9 7 9 3 3" xfId="41877" xr:uid="{7A5C4636-5D9C-4000-8D91-377780B60D64}"/>
    <cellStyle name="Normal 9 7 9 4" xfId="35717" xr:uid="{0229964A-375F-469F-A3D7-B8351AEAB13A}"/>
    <cellStyle name="Normal 9 7 9 4 2" xfId="43929" xr:uid="{5CFB1609-78F0-4773-8FF5-299B8F1E413B}"/>
    <cellStyle name="Normal 9 7 9 4 3" xfId="39824" xr:uid="{F9B10B77-84E0-40A6-BC71-6CC11D2BF82C}"/>
    <cellStyle name="Normal 9 7 9 5" xfId="42903" xr:uid="{684255E3-386D-4846-A4A7-F648FD03F5B5}"/>
    <cellStyle name="Normal 9 7 9 6" xfId="38798" xr:uid="{57DF1957-EBD6-4365-A04B-92A6ABF248F6}"/>
    <cellStyle name="Normal 9 8" xfId="34047" xr:uid="{DC025830-F219-4FDD-91E3-23D8A5E5AC60}"/>
    <cellStyle name="Normal 9 8 10" xfId="36207" xr:uid="{0C093994-8A13-4E65-A36E-12DC1A2B922E}"/>
    <cellStyle name="Normal 9 8 10 2" xfId="44419" xr:uid="{69D1A3A2-CC99-4063-955E-B423F6E22E80}"/>
    <cellStyle name="Normal 9 8 10 3" xfId="40314" xr:uid="{BBF8A5F3-CDC1-470A-AB8C-16DF0DF50156}"/>
    <cellStyle name="Normal 9 8 11" xfId="37233" xr:uid="{79C1A317-131B-41EF-A395-7824A1F9102F}"/>
    <cellStyle name="Normal 9 8 11 2" xfId="45445" xr:uid="{6BAB2CF5-D814-4928-9487-0F06DD8EB007}"/>
    <cellStyle name="Normal 9 8 11 3" xfId="41340" xr:uid="{C581F79D-C884-4E48-8D55-458E5D8AA4D4}"/>
    <cellStyle name="Normal 9 8 12" xfId="35180" xr:uid="{158EDBDB-50D8-4BD7-B0E1-EEB6A4BE8A86}"/>
    <cellStyle name="Normal 9 8 12 2" xfId="43392" xr:uid="{DEB8F1C2-13CB-4022-8147-4DB1915286DC}"/>
    <cellStyle name="Normal 9 8 12 3" xfId="39287" xr:uid="{00C051F9-7115-4E25-B77F-FEECE00546E9}"/>
    <cellStyle name="Normal 9 8 13" xfId="42366" xr:uid="{34B8B78D-9027-4972-ABDF-288FF5C84D45}"/>
    <cellStyle name="Normal 9 8 14" xfId="38261" xr:uid="{1DFD03F3-141D-48E0-9743-33E1AB5BC3B9}"/>
    <cellStyle name="Normal 9 8 2" xfId="34185" xr:uid="{52810B7D-5B0E-4332-A4D1-902E2C75AC23}"/>
    <cellStyle name="Normal 9 8 2 10" xfId="38299" xr:uid="{91D1903D-68F5-4837-83E5-27AD7CC3D7B0}"/>
    <cellStyle name="Normal 9 8 2 2" xfId="34301" xr:uid="{7B26CAD7-C0A5-4B82-B2AD-2A94AD4E93C6}"/>
    <cellStyle name="Normal 9 8 2 2 2" xfId="34546" xr:uid="{860B5CE0-FA15-4B06-87E8-3B70BB99A51B}"/>
    <cellStyle name="Normal 9 8 2 2 2 2" xfId="35029" xr:uid="{B8A1EF09-7821-4AA8-BC3C-CF2D0B6FE2A1}"/>
    <cellStyle name="Normal 9 8 2 2 2 2 2" xfId="37083" xr:uid="{9DCA1BBA-4B20-4AAE-8697-C357F1714DC2}"/>
    <cellStyle name="Normal 9 8 2 2 2 2 2 2" xfId="45295" xr:uid="{D9F06040-4458-4DCE-BB88-240969EBAE51}"/>
    <cellStyle name="Normal 9 8 2 2 2 2 2 3" xfId="41190" xr:uid="{EDEFFA9E-625A-4F37-B554-FB8BD833C053}"/>
    <cellStyle name="Normal 9 8 2 2 2 2 3" xfId="38109" xr:uid="{50746C06-70C3-4A55-98D3-60FBA9C1AAD6}"/>
    <cellStyle name="Normal 9 8 2 2 2 2 3 2" xfId="46321" xr:uid="{F372C6DA-C2C1-4E4C-9C0C-338BD38FBC03}"/>
    <cellStyle name="Normal 9 8 2 2 2 2 3 3" xfId="42216" xr:uid="{AE698D58-9BDB-4762-BE9F-945C77851352}"/>
    <cellStyle name="Normal 9 8 2 2 2 2 4" xfId="36056" xr:uid="{F2D5755C-FD93-40B6-BC91-33513A4927CB}"/>
    <cellStyle name="Normal 9 8 2 2 2 2 4 2" xfId="44268" xr:uid="{784988E1-64D8-4947-8B5A-0D120CF04221}"/>
    <cellStyle name="Normal 9 8 2 2 2 2 4 3" xfId="40163" xr:uid="{121D0AE5-AE7E-43E4-BEC6-FE4FE4817A81}"/>
    <cellStyle name="Normal 9 8 2 2 2 2 5" xfId="43242" xr:uid="{DFBF69DD-356B-4438-A94C-8F95E40E11F2}"/>
    <cellStyle name="Normal 9 8 2 2 2 2 6" xfId="39137" xr:uid="{9EA53662-5C2B-41E4-925E-FE08C9983AF8}"/>
    <cellStyle name="Normal 9 8 2 2 2 3" xfId="36602" xr:uid="{7858A5C3-438C-4285-A3D7-2BEC7E25A342}"/>
    <cellStyle name="Normal 9 8 2 2 2 3 2" xfId="44814" xr:uid="{919964C3-1C5B-4409-8D1B-D78488EF7365}"/>
    <cellStyle name="Normal 9 8 2 2 2 3 3" xfId="40709" xr:uid="{E8B55EE9-ED30-44C1-BF6D-6F2A664ECE6E}"/>
    <cellStyle name="Normal 9 8 2 2 2 4" xfId="37628" xr:uid="{D3A46FE1-4132-42C5-9F7A-508E46CA4DFB}"/>
    <cellStyle name="Normal 9 8 2 2 2 4 2" xfId="45840" xr:uid="{EEF22F2A-64C9-43AB-8A24-61259FB10ED5}"/>
    <cellStyle name="Normal 9 8 2 2 2 4 3" xfId="41735" xr:uid="{B3A2B4A0-7324-41AC-A93E-49CF8EC438A3}"/>
    <cellStyle name="Normal 9 8 2 2 2 5" xfId="35575" xr:uid="{356AC223-1E11-47A0-BFF6-A3B8F877432A}"/>
    <cellStyle name="Normal 9 8 2 2 2 5 2" xfId="43787" xr:uid="{D820AEAD-5BEA-456C-8475-798ABDCC5A72}"/>
    <cellStyle name="Normal 9 8 2 2 2 5 3" xfId="39682" xr:uid="{8628212D-3AA3-4993-970B-208E4B86173F}"/>
    <cellStyle name="Normal 9 8 2 2 2 6" xfId="42761" xr:uid="{694738F6-8BD3-43A6-BAAE-F7FB2A79FB36}"/>
    <cellStyle name="Normal 9 8 2 2 2 7" xfId="38656" xr:uid="{6C932E53-F470-45E9-BA19-CABD77A777DF}"/>
    <cellStyle name="Normal 9 8 2 2 3" xfId="34787" xr:uid="{E1E5FC18-12C4-4009-BF11-8BA846103AEE}"/>
    <cellStyle name="Normal 9 8 2 2 3 2" xfId="36841" xr:uid="{406FAEAB-CCF3-4723-BD1F-BEC06282B1B5}"/>
    <cellStyle name="Normal 9 8 2 2 3 2 2" xfId="45053" xr:uid="{71AE2CA2-E2C6-4C2D-9148-CC675425C88C}"/>
    <cellStyle name="Normal 9 8 2 2 3 2 3" xfId="40948" xr:uid="{BE9D32D3-6268-4E2C-B9CA-725096776A6C}"/>
    <cellStyle name="Normal 9 8 2 2 3 3" xfId="37867" xr:uid="{035F054E-5871-409E-8C49-4E4623F6585E}"/>
    <cellStyle name="Normal 9 8 2 2 3 3 2" xfId="46079" xr:uid="{4007514D-A412-4002-9A31-05265017FC84}"/>
    <cellStyle name="Normal 9 8 2 2 3 3 3" xfId="41974" xr:uid="{3244C3A3-EFF8-4D76-855C-D3F800DAD9BE}"/>
    <cellStyle name="Normal 9 8 2 2 3 4" xfId="35814" xr:uid="{437D6A00-E52F-48BF-B660-6F82FF53E3B2}"/>
    <cellStyle name="Normal 9 8 2 2 3 4 2" xfId="44026" xr:uid="{A55D1A67-CF43-4934-9B36-44D74D09FDDA}"/>
    <cellStyle name="Normal 9 8 2 2 3 4 3" xfId="39921" xr:uid="{F33F30CF-74CC-4283-83ED-EC82045D6AE4}"/>
    <cellStyle name="Normal 9 8 2 2 3 5" xfId="43000" xr:uid="{6E8170D9-4A33-4CBC-96B1-55DA3CBB1965}"/>
    <cellStyle name="Normal 9 8 2 2 3 6" xfId="38895" xr:uid="{8833AF44-59CA-4F56-BDD7-FE1B7623E625}"/>
    <cellStyle name="Normal 9 8 2 2 4" xfId="36360" xr:uid="{612F0D15-966A-4CC9-A03E-AEF2E5A14D9E}"/>
    <cellStyle name="Normal 9 8 2 2 4 2" xfId="44572" xr:uid="{F09F7DBE-F1AB-4833-A97D-99958797D6B8}"/>
    <cellStyle name="Normal 9 8 2 2 4 3" xfId="40467" xr:uid="{9F1B0040-06F9-40C5-9546-46704D1FC8C5}"/>
    <cellStyle name="Normal 9 8 2 2 5" xfId="37386" xr:uid="{16F15759-CED5-49DC-B98A-6005FC552028}"/>
    <cellStyle name="Normal 9 8 2 2 5 2" xfId="45598" xr:uid="{FDD16C75-31FB-4129-B52D-6D18D8158AEC}"/>
    <cellStyle name="Normal 9 8 2 2 5 3" xfId="41493" xr:uid="{A33E0BA4-076B-4D9D-9171-21F76308F337}"/>
    <cellStyle name="Normal 9 8 2 2 6" xfId="35333" xr:uid="{8E18BF1C-C65B-447F-B73B-7F4923491DB6}"/>
    <cellStyle name="Normal 9 8 2 2 6 2" xfId="43545" xr:uid="{1B87B3B4-E198-4198-B06A-0841A995FFDD}"/>
    <cellStyle name="Normal 9 8 2 2 6 3" xfId="39440" xr:uid="{EF1FF0DE-2B40-4CFB-8C7E-C43AE9076F20}"/>
    <cellStyle name="Normal 9 8 2 2 7" xfId="42519" xr:uid="{FBB54F5C-FB94-4889-9509-AEE34B8BC1D1}"/>
    <cellStyle name="Normal 9 8 2 2 8" xfId="38414" xr:uid="{442B39E1-374B-4EA6-831F-BD1DEB8A1284}"/>
    <cellStyle name="Normal 9 8 2 3" xfId="34489" xr:uid="{DD3D0967-988B-4EAE-B827-2961F74C3B1C}"/>
    <cellStyle name="Normal 9 8 2 3 2" xfId="34972" xr:uid="{4796BA53-E089-4F1E-8227-B2E860B7E60F}"/>
    <cellStyle name="Normal 9 8 2 3 2 2" xfId="37026" xr:uid="{EED9C139-30F2-401B-B1F3-CA99BF07AE4F}"/>
    <cellStyle name="Normal 9 8 2 3 2 2 2" xfId="45238" xr:uid="{2834A66B-503E-45DA-A918-0D58CCE26AFA}"/>
    <cellStyle name="Normal 9 8 2 3 2 2 3" xfId="41133" xr:uid="{9AF425A2-A1D1-4F20-B53F-774893987EA1}"/>
    <cellStyle name="Normal 9 8 2 3 2 3" xfId="38052" xr:uid="{55747E06-3AB9-4876-9B5A-F5C5452763B1}"/>
    <cellStyle name="Normal 9 8 2 3 2 3 2" xfId="46264" xr:uid="{7407EB5C-D2A4-48B5-9BC0-63837400E64E}"/>
    <cellStyle name="Normal 9 8 2 3 2 3 3" xfId="42159" xr:uid="{B5BB32A7-D0FA-4563-B842-2D752E219D2A}"/>
    <cellStyle name="Normal 9 8 2 3 2 4" xfId="35999" xr:uid="{426ACF49-2907-4283-86AF-D62413277942}"/>
    <cellStyle name="Normal 9 8 2 3 2 4 2" xfId="44211" xr:uid="{A87195F8-35D0-40A8-AEC5-207B31ECE8F2}"/>
    <cellStyle name="Normal 9 8 2 3 2 4 3" xfId="40106" xr:uid="{7254B59A-BDC9-466F-A755-5DF104446B62}"/>
    <cellStyle name="Normal 9 8 2 3 2 5" xfId="43185" xr:uid="{301D8538-17F0-45B4-8D0F-877CDFBA5DCF}"/>
    <cellStyle name="Normal 9 8 2 3 2 6" xfId="39080" xr:uid="{718CC336-8436-4EB5-9ACC-27C707EC0148}"/>
    <cellStyle name="Normal 9 8 2 3 3" xfId="36545" xr:uid="{10E178CE-7384-40CC-837C-5A28A5CEB72C}"/>
    <cellStyle name="Normal 9 8 2 3 3 2" xfId="44757" xr:uid="{E496AC31-7458-4060-A953-6934FDC15900}"/>
    <cellStyle name="Normal 9 8 2 3 3 3" xfId="40652" xr:uid="{C09983E8-56AF-470D-A2B0-B2CC5895F4D8}"/>
    <cellStyle name="Normal 9 8 2 3 4" xfId="37571" xr:uid="{5F2D8D8E-5B10-4936-A39E-D8C4692C0285}"/>
    <cellStyle name="Normal 9 8 2 3 4 2" xfId="45783" xr:uid="{2306F6CB-FA26-4FA2-96E2-C25A24D58477}"/>
    <cellStyle name="Normal 9 8 2 3 4 3" xfId="41678" xr:uid="{51C293EF-60AA-42CD-B32C-024239BD56E2}"/>
    <cellStyle name="Normal 9 8 2 3 5" xfId="35518" xr:uid="{1A370698-1E38-4B70-8478-641851574DC9}"/>
    <cellStyle name="Normal 9 8 2 3 5 2" xfId="43730" xr:uid="{FE24CE31-EAED-4E24-A4E4-FB54489DD923}"/>
    <cellStyle name="Normal 9 8 2 3 5 3" xfId="39625" xr:uid="{F98569F8-D37C-4BB3-A170-4F72B7644E37}"/>
    <cellStyle name="Normal 9 8 2 3 6" xfId="42704" xr:uid="{37A5CCF2-C3B2-46B2-89DE-B2F5E54F7CFB}"/>
    <cellStyle name="Normal 9 8 2 3 7" xfId="38599" xr:uid="{3B7B2631-8BFC-4DA5-819D-2CE181658442}"/>
    <cellStyle name="Normal 9 8 2 4" xfId="34243" xr:uid="{E9DDAB53-8349-4895-AD7D-CE5E6FD46CE4}"/>
    <cellStyle name="Normal 9 8 2 4 2" xfId="36302" xr:uid="{2CB11238-427B-4E4D-B4E7-D1D82F58D5A9}"/>
    <cellStyle name="Normal 9 8 2 4 2 2" xfId="44514" xr:uid="{E13AE7A8-98DC-43D4-B69A-DB43F9D6F02D}"/>
    <cellStyle name="Normal 9 8 2 4 2 3" xfId="40409" xr:uid="{011E64FC-F15A-4C3C-834D-724C60AD1B7C}"/>
    <cellStyle name="Normal 9 8 2 4 3" xfId="37328" xr:uid="{CE485B91-7DE0-4CAC-91AA-278098E47911}"/>
    <cellStyle name="Normal 9 8 2 4 3 2" xfId="45540" xr:uid="{DF09A0FE-8E2A-4AAA-A832-C746F880A467}"/>
    <cellStyle name="Normal 9 8 2 4 3 3" xfId="41435" xr:uid="{13EEAA08-767B-4AB3-8A1D-60EFCDFD3C1A}"/>
    <cellStyle name="Normal 9 8 2 4 4" xfId="35275" xr:uid="{6ADDB08A-2E17-4FA3-B6C2-B2F80D72789D}"/>
    <cellStyle name="Normal 9 8 2 4 4 2" xfId="43487" xr:uid="{B2438A5A-D386-4D77-84D8-6A6C0E682C64}"/>
    <cellStyle name="Normal 9 8 2 4 4 3" xfId="39382" xr:uid="{E48E1820-D1F2-4E93-A6DE-502F4A7DC610}"/>
    <cellStyle name="Normal 9 8 2 4 5" xfId="42461" xr:uid="{366CBE72-5ABF-4CE3-9D0D-D3CAC8E5CF0C}"/>
    <cellStyle name="Normal 9 8 2 4 6" xfId="38356" xr:uid="{B8A0D14D-71D7-4183-9372-6A4F6BF7FECF}"/>
    <cellStyle name="Normal 9 8 2 5" xfId="34729" xr:uid="{D6799133-388B-418C-AAE3-06024CA5A9CF}"/>
    <cellStyle name="Normal 9 8 2 5 2" xfId="36783" xr:uid="{A38F3FC7-6EED-4D4F-9252-66CDFA8294D4}"/>
    <cellStyle name="Normal 9 8 2 5 2 2" xfId="44995" xr:uid="{7C7E0281-83B8-490E-99BA-B74FC0591D15}"/>
    <cellStyle name="Normal 9 8 2 5 2 3" xfId="40890" xr:uid="{8B38765E-5787-4354-A73D-6A44198BA0CC}"/>
    <cellStyle name="Normal 9 8 2 5 3" xfId="37809" xr:uid="{38E3E33F-554C-4C3E-81E2-3F3BCE749C7F}"/>
    <cellStyle name="Normal 9 8 2 5 3 2" xfId="46021" xr:uid="{397EF778-FFA5-4AD8-9DC1-1F13D08584C0}"/>
    <cellStyle name="Normal 9 8 2 5 3 3" xfId="41916" xr:uid="{3C4E079F-E369-42A2-89FD-CFAAEB7C0C4B}"/>
    <cellStyle name="Normal 9 8 2 5 4" xfId="35756" xr:uid="{DFCC6A10-F828-4A15-B7EF-45B73FC75A68}"/>
    <cellStyle name="Normal 9 8 2 5 4 2" xfId="43968" xr:uid="{0C6BB7B4-4BBD-47EB-8B63-D8ED03854D48}"/>
    <cellStyle name="Normal 9 8 2 5 4 3" xfId="39863" xr:uid="{DA9E6969-CA8E-4BF4-862D-497136753FAE}"/>
    <cellStyle name="Normal 9 8 2 5 5" xfId="42942" xr:uid="{42AB7B9A-CC7E-4203-9AE0-4E50A69A5395}"/>
    <cellStyle name="Normal 9 8 2 5 6" xfId="38837" xr:uid="{14FBDD0D-010E-4D4B-BCF6-5F0020A2D001}"/>
    <cellStyle name="Normal 9 8 2 6" xfId="36245" xr:uid="{09BE7DAA-5191-4760-8CD4-B29DD23AAF9F}"/>
    <cellStyle name="Normal 9 8 2 6 2" xfId="44457" xr:uid="{9AD66887-6E2A-4583-ACC6-6DFCA4422E67}"/>
    <cellStyle name="Normal 9 8 2 6 3" xfId="40352" xr:uid="{3FAA1753-AE9E-495F-AE49-4DAF6A712C87}"/>
    <cellStyle name="Normal 9 8 2 7" xfId="37271" xr:uid="{1355DE61-034B-4FAD-8471-752ADB0F4437}"/>
    <cellStyle name="Normal 9 8 2 7 2" xfId="45483" xr:uid="{307B9D13-CC6D-463D-A05E-6E42C8801973}"/>
    <cellStyle name="Normal 9 8 2 7 3" xfId="41378" xr:uid="{41A58535-ABB3-4B99-8FB9-0EBCD3E2C21E}"/>
    <cellStyle name="Normal 9 8 2 8" xfId="35218" xr:uid="{E43934CD-60BF-4F50-A2A7-F7395212B797}"/>
    <cellStyle name="Normal 9 8 2 8 2" xfId="43430" xr:uid="{D997023C-6EDF-48FD-92AA-FC67848AF65F}"/>
    <cellStyle name="Normal 9 8 2 8 3" xfId="39325" xr:uid="{BDF2D31A-C4CE-4E4E-ADF0-29FEB65ACF2B}"/>
    <cellStyle name="Normal 9 8 2 9" xfId="42404" xr:uid="{62A8F6F0-1FA3-4CE1-A5A0-552BE3288442}"/>
    <cellStyle name="Normal 9 8 3" xfId="34321" xr:uid="{9D466B54-5C1B-4164-815F-05B36924139D}"/>
    <cellStyle name="Normal 9 8 3 2" xfId="34566" xr:uid="{CA8BCD4D-EBFA-40E1-A97B-A180B4E7449D}"/>
    <cellStyle name="Normal 9 8 3 2 2" xfId="35049" xr:uid="{53C1444A-F515-4C38-9A12-BBA70F2AF3CC}"/>
    <cellStyle name="Normal 9 8 3 2 2 2" xfId="37103" xr:uid="{7B20395D-F849-4490-BAF1-940D5A5E4ECE}"/>
    <cellStyle name="Normal 9 8 3 2 2 2 2" xfId="45315" xr:uid="{659FD09F-B376-4D00-8606-7F4301C458B8}"/>
    <cellStyle name="Normal 9 8 3 2 2 2 3" xfId="41210" xr:uid="{D6744A81-62E0-4F1A-AD35-B0CAA2F1D198}"/>
    <cellStyle name="Normal 9 8 3 2 2 3" xfId="38129" xr:uid="{3E035B45-1EBA-44FC-836D-1E68F4C55985}"/>
    <cellStyle name="Normal 9 8 3 2 2 3 2" xfId="46341" xr:uid="{A2E967AC-A459-445E-B92E-DE11CE7F84A3}"/>
    <cellStyle name="Normal 9 8 3 2 2 3 3" xfId="42236" xr:uid="{B8BCF162-EFAF-4540-BCB5-7ABEA8D754A0}"/>
    <cellStyle name="Normal 9 8 3 2 2 4" xfId="36076" xr:uid="{96BD1AE6-7E4F-4C1E-8FEA-D49C7F9904E6}"/>
    <cellStyle name="Normal 9 8 3 2 2 4 2" xfId="44288" xr:uid="{EB1978EB-7248-4609-ABDD-80B155255A2D}"/>
    <cellStyle name="Normal 9 8 3 2 2 4 3" xfId="40183" xr:uid="{E84F635A-69CA-436D-9307-C41E8E22C953}"/>
    <cellStyle name="Normal 9 8 3 2 2 5" xfId="43262" xr:uid="{157BA915-C060-431F-BB78-BECF38B58177}"/>
    <cellStyle name="Normal 9 8 3 2 2 6" xfId="39157" xr:uid="{A62856AA-BEC4-49B9-85C4-8A8C0CCED723}"/>
    <cellStyle name="Normal 9 8 3 2 3" xfId="36622" xr:uid="{CB5818E7-97B3-4210-A4D0-83DDCA102D50}"/>
    <cellStyle name="Normal 9 8 3 2 3 2" xfId="44834" xr:uid="{9A60E6EB-1E7A-48B0-8F10-8E107055A3B8}"/>
    <cellStyle name="Normal 9 8 3 2 3 3" xfId="40729" xr:uid="{31B901B1-A2B7-49D7-B9D4-A511DED2EBB0}"/>
    <cellStyle name="Normal 9 8 3 2 4" xfId="37648" xr:uid="{5A9FC560-8E76-44D3-99CE-E7D3A51EE105}"/>
    <cellStyle name="Normal 9 8 3 2 4 2" xfId="45860" xr:uid="{E3F09934-4F7F-4517-B482-82D575A3441D}"/>
    <cellStyle name="Normal 9 8 3 2 4 3" xfId="41755" xr:uid="{ACA51C48-8890-4F25-8746-EFD346AC5114}"/>
    <cellStyle name="Normal 9 8 3 2 5" xfId="35595" xr:uid="{6A65C015-BA9F-41B0-BC1C-2B0DB4DADDE8}"/>
    <cellStyle name="Normal 9 8 3 2 5 2" xfId="43807" xr:uid="{622FE482-B82D-4CEE-AA0D-5A2BE656649B}"/>
    <cellStyle name="Normal 9 8 3 2 5 3" xfId="39702" xr:uid="{19C5DC35-B943-4D23-BE50-6931A169B1E0}"/>
    <cellStyle name="Normal 9 8 3 2 6" xfId="42781" xr:uid="{93FFE6E8-E89B-482F-B63F-64FB67F4C553}"/>
    <cellStyle name="Normal 9 8 3 2 7" xfId="38676" xr:uid="{AA172F03-A112-44C1-9FE5-6182E81882F2}"/>
    <cellStyle name="Normal 9 8 3 3" xfId="34807" xr:uid="{182122C0-7D33-40CA-B5E1-8A02630D16B7}"/>
    <cellStyle name="Normal 9 8 3 3 2" xfId="36861" xr:uid="{9FB7D475-4FF7-408B-AF07-D7D3A0A62047}"/>
    <cellStyle name="Normal 9 8 3 3 2 2" xfId="45073" xr:uid="{87708C1E-DF51-4BF2-894B-B862B25D3974}"/>
    <cellStyle name="Normal 9 8 3 3 2 3" xfId="40968" xr:uid="{11672A8A-066D-479B-A1CE-6CD103B9721E}"/>
    <cellStyle name="Normal 9 8 3 3 3" xfId="37887" xr:uid="{3D6682BD-65DC-4CE2-BC2F-4B176EEC710D}"/>
    <cellStyle name="Normal 9 8 3 3 3 2" xfId="46099" xr:uid="{9ABD272A-66B1-43F8-A6B6-FA1997B47A07}"/>
    <cellStyle name="Normal 9 8 3 3 3 3" xfId="41994" xr:uid="{3D2EA142-2B51-42D7-83C5-C9F4DDB14BE9}"/>
    <cellStyle name="Normal 9 8 3 3 4" xfId="35834" xr:uid="{92B96F83-FE8B-41BC-9FA6-4192F8F339F2}"/>
    <cellStyle name="Normal 9 8 3 3 4 2" xfId="44046" xr:uid="{D58B84A5-C318-48FB-B33C-2D682D89E777}"/>
    <cellStyle name="Normal 9 8 3 3 4 3" xfId="39941" xr:uid="{03159D58-2EB4-4E33-B94D-500C1518DD79}"/>
    <cellStyle name="Normal 9 8 3 3 5" xfId="43020" xr:uid="{A59ADE36-91D4-43C1-9D36-1B4E8679E04C}"/>
    <cellStyle name="Normal 9 8 3 3 6" xfId="38915" xr:uid="{55A6C4EA-3727-4733-8C07-10221C55FEDD}"/>
    <cellStyle name="Normal 9 8 3 4" xfId="36380" xr:uid="{5C165EDB-D722-4A71-BAAD-7E49FBE4FB95}"/>
    <cellStyle name="Normal 9 8 3 4 2" xfId="44592" xr:uid="{AA3480AA-A941-482C-9F27-81E78807F002}"/>
    <cellStyle name="Normal 9 8 3 4 3" xfId="40487" xr:uid="{B3C27AFB-ED2A-4306-9EF9-779FEE6F1C08}"/>
    <cellStyle name="Normal 9 8 3 5" xfId="37406" xr:uid="{C1A510E7-C462-4173-AD41-C4B9F18DBCB2}"/>
    <cellStyle name="Normal 9 8 3 5 2" xfId="45618" xr:uid="{1163D963-1D82-4A67-8709-ED4861008603}"/>
    <cellStyle name="Normal 9 8 3 5 3" xfId="41513" xr:uid="{0E63DEE0-6855-468C-9C64-FD69BD65B309}"/>
    <cellStyle name="Normal 9 8 3 6" xfId="35353" xr:uid="{D62B2369-859C-4F0A-92F3-1CB71EFF9D3A}"/>
    <cellStyle name="Normal 9 8 3 6 2" xfId="43565" xr:uid="{36751609-6F8D-40AB-9274-0D7DB679AFB1}"/>
    <cellStyle name="Normal 9 8 3 6 3" xfId="39460" xr:uid="{1B21B8E6-5C9E-47F9-8E62-0CFB31C695D2}"/>
    <cellStyle name="Normal 9 8 3 7" xfId="42539" xr:uid="{ACCB4EF7-E90F-4673-8E77-ABBC6AAA253E}"/>
    <cellStyle name="Normal 9 8 3 8" xfId="38434" xr:uid="{5213E3E9-7DFF-4110-9B20-88577E7456AF}"/>
    <cellStyle name="Normal 9 8 4" xfId="34364" xr:uid="{08EF870A-82E5-4033-BCD9-49FA9D452D79}"/>
    <cellStyle name="Normal 9 8 4 2" xfId="34607" xr:uid="{2335A928-5714-49CC-AD05-0E355DE5A552}"/>
    <cellStyle name="Normal 9 8 4 2 2" xfId="35090" xr:uid="{2F827E67-30A0-43D9-9692-7FA6C9F4B9A1}"/>
    <cellStyle name="Normal 9 8 4 2 2 2" xfId="37144" xr:uid="{C5E288F0-5608-45EE-9FA8-D69007339869}"/>
    <cellStyle name="Normal 9 8 4 2 2 2 2" xfId="45356" xr:uid="{A19E13AA-5237-4DB3-931B-D8CB249AE3C2}"/>
    <cellStyle name="Normal 9 8 4 2 2 2 3" xfId="41251" xr:uid="{3E510A7C-A0EC-4EE2-8AB4-A9EBAA834B18}"/>
    <cellStyle name="Normal 9 8 4 2 2 3" xfId="38170" xr:uid="{85B72AFA-6FC7-472E-BC73-A6D555FE9F52}"/>
    <cellStyle name="Normal 9 8 4 2 2 3 2" xfId="46382" xr:uid="{C142B992-A6DC-4276-842E-579EE9E8751F}"/>
    <cellStyle name="Normal 9 8 4 2 2 3 3" xfId="42277" xr:uid="{78BECDEB-9515-4553-B0AD-23FE96AFE0F0}"/>
    <cellStyle name="Normal 9 8 4 2 2 4" xfId="36117" xr:uid="{776151B1-2E0A-479C-BAD9-165A57DB01D7}"/>
    <cellStyle name="Normal 9 8 4 2 2 4 2" xfId="44329" xr:uid="{33D2F1C1-40D6-49EE-B80A-6058C468AFC9}"/>
    <cellStyle name="Normal 9 8 4 2 2 4 3" xfId="40224" xr:uid="{D01E17B7-CCFA-445B-BD15-3F54B3E57095}"/>
    <cellStyle name="Normal 9 8 4 2 2 5" xfId="43303" xr:uid="{B17BB6D5-F6E3-43C2-80C0-0FB270E1F65B}"/>
    <cellStyle name="Normal 9 8 4 2 2 6" xfId="39198" xr:uid="{450656BD-99DD-4691-BEA1-D555F006CED9}"/>
    <cellStyle name="Normal 9 8 4 2 3" xfId="36663" xr:uid="{6C926D57-E2BD-4563-9A66-4648165D2F6D}"/>
    <cellStyle name="Normal 9 8 4 2 3 2" xfId="44875" xr:uid="{45DC567D-69FE-4DE8-98F5-8EC8C5EFBE53}"/>
    <cellStyle name="Normal 9 8 4 2 3 3" xfId="40770" xr:uid="{86B2489B-64DF-4BB8-9EA8-98C5D6673D5A}"/>
    <cellStyle name="Normal 9 8 4 2 4" xfId="37689" xr:uid="{25CC19CB-84CA-4138-B472-56006851468C}"/>
    <cellStyle name="Normal 9 8 4 2 4 2" xfId="45901" xr:uid="{D81A1613-94B8-4D86-9FF4-411CF4C815C7}"/>
    <cellStyle name="Normal 9 8 4 2 4 3" xfId="41796" xr:uid="{BEB25BED-E9E8-44F6-B196-26B5AB3E6AF8}"/>
    <cellStyle name="Normal 9 8 4 2 5" xfId="35636" xr:uid="{DA92AD93-2BD8-4124-BAC3-6DDC6E99FD4C}"/>
    <cellStyle name="Normal 9 8 4 2 5 2" xfId="43848" xr:uid="{38016361-8311-4809-B604-5E6B5B7AF03E}"/>
    <cellStyle name="Normal 9 8 4 2 5 3" xfId="39743" xr:uid="{2184EBC1-526F-4223-BFCC-F206A29B4288}"/>
    <cellStyle name="Normal 9 8 4 2 6" xfId="42822" xr:uid="{5D61EEE1-FB5F-42A1-9D83-8096C0514036}"/>
    <cellStyle name="Normal 9 8 4 2 7" xfId="38717" xr:uid="{130FA439-2893-458F-B4E5-F628FBC1298F}"/>
    <cellStyle name="Normal 9 8 4 3" xfId="34848" xr:uid="{C1321A30-EC9F-4B8A-B539-69DB8081B226}"/>
    <cellStyle name="Normal 9 8 4 3 2" xfId="36902" xr:uid="{5311A460-A2E4-43F9-AE8C-FF2610962C99}"/>
    <cellStyle name="Normal 9 8 4 3 2 2" xfId="45114" xr:uid="{BA1B6654-2107-4207-9DE2-EE4DC9F59B64}"/>
    <cellStyle name="Normal 9 8 4 3 2 3" xfId="41009" xr:uid="{13AADBBE-A756-40F5-A850-7320C62B3556}"/>
    <cellStyle name="Normal 9 8 4 3 3" xfId="37928" xr:uid="{FAC4DBB1-380D-42DC-A688-5C735D362621}"/>
    <cellStyle name="Normal 9 8 4 3 3 2" xfId="46140" xr:uid="{7207D944-0471-4E19-B576-676B1ABEE88D}"/>
    <cellStyle name="Normal 9 8 4 3 3 3" xfId="42035" xr:uid="{486DC079-8823-482A-AE5C-7A35F437EE68}"/>
    <cellStyle name="Normal 9 8 4 3 4" xfId="35875" xr:uid="{0A041999-761C-4A50-9406-BD1ACBB29001}"/>
    <cellStyle name="Normal 9 8 4 3 4 2" xfId="44087" xr:uid="{87FA7535-9FC4-403D-924B-E2FED7291197}"/>
    <cellStyle name="Normal 9 8 4 3 4 3" xfId="39982" xr:uid="{026E2BBD-46C4-45FF-81B4-3F6D98934990}"/>
    <cellStyle name="Normal 9 8 4 3 5" xfId="43061" xr:uid="{F7650CF2-DC7C-4A3D-ADB1-F53ED115E5A5}"/>
    <cellStyle name="Normal 9 8 4 3 6" xfId="38956" xr:uid="{96E8E2DC-9354-43AA-93E4-EBC8BD9AE8CD}"/>
    <cellStyle name="Normal 9 8 4 4" xfId="36421" xr:uid="{52466B65-50FC-4EDB-A4A6-0F651AAC5FC2}"/>
    <cellStyle name="Normal 9 8 4 4 2" xfId="44633" xr:uid="{F72B5FE1-D0D6-41CC-BCC4-B91B3CE5CAB4}"/>
    <cellStyle name="Normal 9 8 4 4 3" xfId="40528" xr:uid="{AF67F568-388F-4633-BB4E-14FAD3988496}"/>
    <cellStyle name="Normal 9 8 4 5" xfId="37447" xr:uid="{689B9216-A6B3-45E8-9E44-5136476B43CD}"/>
    <cellStyle name="Normal 9 8 4 5 2" xfId="45659" xr:uid="{EA1F21E7-B50B-4F7B-9493-535C56156344}"/>
    <cellStyle name="Normal 9 8 4 5 3" xfId="41554" xr:uid="{567D6451-F92A-4D32-8649-93112E2942B7}"/>
    <cellStyle name="Normal 9 8 4 6" xfId="35394" xr:uid="{89313112-1899-4E84-A094-F84E9568C230}"/>
    <cellStyle name="Normal 9 8 4 6 2" xfId="43606" xr:uid="{11BA0174-23ED-4C5C-93B9-41B0E4938EF8}"/>
    <cellStyle name="Normal 9 8 4 6 3" xfId="39501" xr:uid="{8155DE63-1B32-4B5D-A641-073606639509}"/>
    <cellStyle name="Normal 9 8 4 7" xfId="42580" xr:uid="{FFE8604F-BD64-40CE-9077-D4920753D7B9}"/>
    <cellStyle name="Normal 9 8 4 8" xfId="38475" xr:uid="{2157C12E-61BE-4CE8-B63F-F0A4DAFE5FC1}"/>
    <cellStyle name="Normal 9 8 5" xfId="34405" xr:uid="{3F3DB0D1-53E9-42C2-B2A3-AA974122FC68}"/>
    <cellStyle name="Normal 9 8 5 2" xfId="34648" xr:uid="{98EA6CDA-367B-4755-8523-02F00C56FDD5}"/>
    <cellStyle name="Normal 9 8 5 2 2" xfId="35131" xr:uid="{00CF12A6-278C-4D3A-902A-708D88077D5F}"/>
    <cellStyle name="Normal 9 8 5 2 2 2" xfId="37185" xr:uid="{FED1EB9A-00BA-4527-BA4E-CABDAD7E665B}"/>
    <cellStyle name="Normal 9 8 5 2 2 2 2" xfId="45397" xr:uid="{1BF6B97C-1D40-4C61-9636-3414C865F6DA}"/>
    <cellStyle name="Normal 9 8 5 2 2 2 3" xfId="41292" xr:uid="{7F30001A-F4A9-47F2-BCC7-C4D7128C6346}"/>
    <cellStyle name="Normal 9 8 5 2 2 3" xfId="38211" xr:uid="{0776D1F2-5DC4-414A-AB3F-E18420D518A7}"/>
    <cellStyle name="Normal 9 8 5 2 2 3 2" xfId="46423" xr:uid="{4BC5BD4F-5666-4462-B701-3845DD95AF91}"/>
    <cellStyle name="Normal 9 8 5 2 2 3 3" xfId="42318" xr:uid="{44840D0D-6EA7-4F67-AA94-CECEE3C54FDC}"/>
    <cellStyle name="Normal 9 8 5 2 2 4" xfId="36158" xr:uid="{CEC728F9-2D4F-4228-A9D0-25EE9E3FD1E7}"/>
    <cellStyle name="Normal 9 8 5 2 2 4 2" xfId="44370" xr:uid="{6E3D5291-8FD2-4F85-BA25-130E7AB72642}"/>
    <cellStyle name="Normal 9 8 5 2 2 4 3" xfId="40265" xr:uid="{F70ABBFE-2ADD-417F-95C4-80D70A0EA661}"/>
    <cellStyle name="Normal 9 8 5 2 2 5" xfId="43344" xr:uid="{8FCF538D-D4C8-4831-98F8-D7219C2DE6CC}"/>
    <cellStyle name="Normal 9 8 5 2 2 6" xfId="39239" xr:uid="{04E7A6EF-56E1-4078-A3AB-69EFD39F2364}"/>
    <cellStyle name="Normal 9 8 5 2 3" xfId="36704" xr:uid="{469279DD-12E1-492F-AEF2-2D24E585B84A}"/>
    <cellStyle name="Normal 9 8 5 2 3 2" xfId="44916" xr:uid="{CC34E1F9-3077-4651-9EAD-959CBA6C014E}"/>
    <cellStyle name="Normal 9 8 5 2 3 3" xfId="40811" xr:uid="{A4F40CA4-E7FD-44FC-B6FA-2A208F006835}"/>
    <cellStyle name="Normal 9 8 5 2 4" xfId="37730" xr:uid="{F7DA5FEB-BC7B-4237-9E62-1A4C6699A8CB}"/>
    <cellStyle name="Normal 9 8 5 2 4 2" xfId="45942" xr:uid="{65648764-D242-44E6-B482-DFE6C32C3C8B}"/>
    <cellStyle name="Normal 9 8 5 2 4 3" xfId="41837" xr:uid="{30D6686C-26A5-4C10-AAA2-9A29CCB61CD9}"/>
    <cellStyle name="Normal 9 8 5 2 5" xfId="35677" xr:uid="{10B30FC9-42F3-449F-87C5-DACDB5542EB7}"/>
    <cellStyle name="Normal 9 8 5 2 5 2" xfId="43889" xr:uid="{719577E7-9AF7-491B-A9F8-014E03C94DE0}"/>
    <cellStyle name="Normal 9 8 5 2 5 3" xfId="39784" xr:uid="{A1CD899F-1DD1-4573-ACF0-D626DC45E35B}"/>
    <cellStyle name="Normal 9 8 5 2 6" xfId="42863" xr:uid="{AC1F7000-FD6A-4986-9A1E-9FA2FD65A234}"/>
    <cellStyle name="Normal 9 8 5 2 7" xfId="38758" xr:uid="{83D06BF6-CBB6-486A-B2BC-08ABCA233017}"/>
    <cellStyle name="Normal 9 8 5 3" xfId="34889" xr:uid="{FCAFA7BA-9A2B-4884-8E11-805868F7CD3F}"/>
    <cellStyle name="Normal 9 8 5 3 2" xfId="36943" xr:uid="{D582B505-CFB0-434C-9CBD-18E7B48EE149}"/>
    <cellStyle name="Normal 9 8 5 3 2 2" xfId="45155" xr:uid="{C54ED535-D305-460C-9F28-4017C7BB4293}"/>
    <cellStyle name="Normal 9 8 5 3 2 3" xfId="41050" xr:uid="{30BFAB95-3DFB-4DB2-80EE-6DFEDD21DF66}"/>
    <cellStyle name="Normal 9 8 5 3 3" xfId="37969" xr:uid="{90460E6E-B480-48F7-A6DD-48E9B76DBD72}"/>
    <cellStyle name="Normal 9 8 5 3 3 2" xfId="46181" xr:uid="{681F76AD-E15E-46A5-8B13-CC520D83D1B3}"/>
    <cellStyle name="Normal 9 8 5 3 3 3" xfId="42076" xr:uid="{D8C7CCF7-2A4B-4765-9015-EF116AAED5D2}"/>
    <cellStyle name="Normal 9 8 5 3 4" xfId="35916" xr:uid="{4BDE4AA9-9DB0-4B66-B148-9A98A192F383}"/>
    <cellStyle name="Normal 9 8 5 3 4 2" xfId="44128" xr:uid="{3214A632-9B36-4261-B3D6-4AB3A7455438}"/>
    <cellStyle name="Normal 9 8 5 3 4 3" xfId="40023" xr:uid="{69D2CD2C-3643-468A-BD98-CD8C52D0A61B}"/>
    <cellStyle name="Normal 9 8 5 3 5" xfId="43102" xr:uid="{D2E8EDDC-AF9A-4C26-AFF8-399BF9AC6BDA}"/>
    <cellStyle name="Normal 9 8 5 3 6" xfId="38997" xr:uid="{6B55961F-51F7-4EF1-B39B-356F8BE1BFF5}"/>
    <cellStyle name="Normal 9 8 5 4" xfId="36462" xr:uid="{D87F1562-856C-4752-B93C-5D172583CB6A}"/>
    <cellStyle name="Normal 9 8 5 4 2" xfId="44674" xr:uid="{C8B56E10-7C79-4815-8F89-147666D72BC2}"/>
    <cellStyle name="Normal 9 8 5 4 3" xfId="40569" xr:uid="{800EF84E-7D10-4274-8604-C420712F4F60}"/>
    <cellStyle name="Normal 9 8 5 5" xfId="37488" xr:uid="{6F9A38A6-748D-4620-8F95-6A9EC53C2494}"/>
    <cellStyle name="Normal 9 8 5 5 2" xfId="45700" xr:uid="{3E5E9F13-2741-4F08-8363-591A38AC090C}"/>
    <cellStyle name="Normal 9 8 5 5 3" xfId="41595" xr:uid="{1B0A876B-30DB-4478-81A7-68C033C10E96}"/>
    <cellStyle name="Normal 9 8 5 6" xfId="35435" xr:uid="{644B5B7F-7631-447B-84A7-C875A33DEFF6}"/>
    <cellStyle name="Normal 9 8 5 6 2" xfId="43647" xr:uid="{9FE420DC-620E-49F7-B65C-FFF42F1A6074}"/>
    <cellStyle name="Normal 9 8 5 6 3" xfId="39542" xr:uid="{E287B3C6-D977-4F91-95B9-46635769D276}"/>
    <cellStyle name="Normal 9 8 5 7" xfId="42621" xr:uid="{E699ADF4-805F-4157-9F3D-8BB85F81A807}"/>
    <cellStyle name="Normal 9 8 5 8" xfId="38516" xr:uid="{A678A35A-4278-41DD-A2A9-4ECF7D4C557C}"/>
    <cellStyle name="Normal 9 8 6" xfId="34263" xr:uid="{D7219D6C-9D67-4328-8C40-1DD8EAF69865}"/>
    <cellStyle name="Normal 9 8 6 2" xfId="34509" xr:uid="{5A37E7F9-88BF-4DF6-A9C5-F987922FDA41}"/>
    <cellStyle name="Normal 9 8 6 2 2" xfId="34992" xr:uid="{5F31AD29-BFFE-4871-8954-DBE4B38FD299}"/>
    <cellStyle name="Normal 9 8 6 2 2 2" xfId="37046" xr:uid="{6E36F765-94FB-40F1-8357-F2377EAFBC8B}"/>
    <cellStyle name="Normal 9 8 6 2 2 2 2" xfId="45258" xr:uid="{C85A38CB-2D6A-4A00-9792-EDA669577197}"/>
    <cellStyle name="Normal 9 8 6 2 2 2 3" xfId="41153" xr:uid="{F9FEE97A-0DCE-42FD-AB46-F05B5C0F6AE5}"/>
    <cellStyle name="Normal 9 8 6 2 2 3" xfId="38072" xr:uid="{80FA4642-AD73-443A-B0C7-0168E0CD2FAF}"/>
    <cellStyle name="Normal 9 8 6 2 2 3 2" xfId="46284" xr:uid="{99FA2EF2-F93B-4349-95E7-C528518954BE}"/>
    <cellStyle name="Normal 9 8 6 2 2 3 3" xfId="42179" xr:uid="{102C2573-E239-4B0E-BD57-FAEC76C7CC36}"/>
    <cellStyle name="Normal 9 8 6 2 2 4" xfId="36019" xr:uid="{3F1C2210-BF08-40CE-BEDC-7FE6C8690353}"/>
    <cellStyle name="Normal 9 8 6 2 2 4 2" xfId="44231" xr:uid="{0E2E3B04-AA31-42F4-9B84-5E72D1B22F68}"/>
    <cellStyle name="Normal 9 8 6 2 2 4 3" xfId="40126" xr:uid="{78E1F34F-2E79-4EF8-89B3-EBB5CAEACC61}"/>
    <cellStyle name="Normal 9 8 6 2 2 5" xfId="43205" xr:uid="{13A89A3F-C98D-4FFD-91F0-C07D3CAB8ED9}"/>
    <cellStyle name="Normal 9 8 6 2 2 6" xfId="39100" xr:uid="{93FEC62C-58C8-4FA8-842F-98F934EFC725}"/>
    <cellStyle name="Normal 9 8 6 2 3" xfId="36565" xr:uid="{6FC25B17-4635-4DC0-B2D8-0DB217F0F7E2}"/>
    <cellStyle name="Normal 9 8 6 2 3 2" xfId="44777" xr:uid="{E8B95079-B20A-4364-A3B5-A1D9D98994C6}"/>
    <cellStyle name="Normal 9 8 6 2 3 3" xfId="40672" xr:uid="{9F431A70-C5E5-4B54-B65E-219B924CE280}"/>
    <cellStyle name="Normal 9 8 6 2 4" xfId="37591" xr:uid="{D86F2A1D-5B6A-4925-BC4D-42C81038B36F}"/>
    <cellStyle name="Normal 9 8 6 2 4 2" xfId="45803" xr:uid="{15734409-C330-4D83-86B4-FEA7B2245D8A}"/>
    <cellStyle name="Normal 9 8 6 2 4 3" xfId="41698" xr:uid="{4DBA43A5-78DA-4ACE-AF83-331EDDE6219F}"/>
    <cellStyle name="Normal 9 8 6 2 5" xfId="35538" xr:uid="{ECD2F9F7-AED4-465D-BAD4-8F9CCC637AFF}"/>
    <cellStyle name="Normal 9 8 6 2 5 2" xfId="43750" xr:uid="{2B27A665-ED0C-4934-A248-0688129D3BDA}"/>
    <cellStyle name="Normal 9 8 6 2 5 3" xfId="39645" xr:uid="{08344093-974D-4C1B-A85F-815D04EE8722}"/>
    <cellStyle name="Normal 9 8 6 2 6" xfId="42724" xr:uid="{23D12DBA-FD1A-482C-BA99-B013D610222E}"/>
    <cellStyle name="Normal 9 8 6 2 7" xfId="38619" xr:uid="{1B8EF706-45D0-4D26-9EF3-8B5124001BCC}"/>
    <cellStyle name="Normal 9 8 6 3" xfId="34749" xr:uid="{EBA21B42-FB8B-4D1A-9568-5D716A3BE8FD}"/>
    <cellStyle name="Normal 9 8 6 3 2" xfId="36803" xr:uid="{9827F235-80F6-4942-8737-BB8844CD5F85}"/>
    <cellStyle name="Normal 9 8 6 3 2 2" xfId="45015" xr:uid="{BC5152A2-60F4-4230-BF7D-A97781FD437E}"/>
    <cellStyle name="Normal 9 8 6 3 2 3" xfId="40910" xr:uid="{3A703460-E7D2-457B-8A96-20F5259964DC}"/>
    <cellStyle name="Normal 9 8 6 3 3" xfId="37829" xr:uid="{1C27CABE-14A1-470B-88B7-7E7CE0E41737}"/>
    <cellStyle name="Normal 9 8 6 3 3 2" xfId="46041" xr:uid="{ADD94CEA-0B1B-41FE-A54D-A5FEF5A79C0C}"/>
    <cellStyle name="Normal 9 8 6 3 3 3" xfId="41936" xr:uid="{BD03BCF1-DEA3-44A1-9D2A-EB9823485E03}"/>
    <cellStyle name="Normal 9 8 6 3 4" xfId="35776" xr:uid="{9069E54C-9BAD-4459-BC5C-A38FB17B7CE5}"/>
    <cellStyle name="Normal 9 8 6 3 4 2" xfId="43988" xr:uid="{519604A8-DF13-46A7-B888-F461B1889B18}"/>
    <cellStyle name="Normal 9 8 6 3 4 3" xfId="39883" xr:uid="{7F1EEC92-0338-4A3E-8355-06683FCA2159}"/>
    <cellStyle name="Normal 9 8 6 3 5" xfId="42962" xr:uid="{95BFC940-C26C-4266-9824-4FA7E89A3A9A}"/>
    <cellStyle name="Normal 9 8 6 3 6" xfId="38857" xr:uid="{D1D061C6-DC67-4597-9884-8E8F2A217E4A}"/>
    <cellStyle name="Normal 9 8 6 4" xfId="36322" xr:uid="{805DBCE1-B931-41C8-B00C-230769E247A6}"/>
    <cellStyle name="Normal 9 8 6 4 2" xfId="44534" xr:uid="{E54CBA52-5A9E-4011-89F5-3BDCDCEC3DAE}"/>
    <cellStyle name="Normal 9 8 6 4 3" xfId="40429" xr:uid="{E28B3D17-85C1-4851-A913-E1AC0844E4C7}"/>
    <cellStyle name="Normal 9 8 6 5" xfId="37348" xr:uid="{3B927422-0EA0-4379-B20C-B425E68331CE}"/>
    <cellStyle name="Normal 9 8 6 5 2" xfId="45560" xr:uid="{0F07EFC3-9F09-4BEA-8061-25FABEEBA273}"/>
    <cellStyle name="Normal 9 8 6 5 3" xfId="41455" xr:uid="{D1DD19F0-9EC2-44A7-A5F2-AAFA60B6F16A}"/>
    <cellStyle name="Normal 9 8 6 6" xfId="35295" xr:uid="{54547904-E8C0-4DF1-83E7-7C56E21DF348}"/>
    <cellStyle name="Normal 9 8 6 6 2" xfId="43507" xr:uid="{A0532F1B-24E8-4C20-ADC8-A5A0DB2FC3CE}"/>
    <cellStyle name="Normal 9 8 6 6 3" xfId="39402" xr:uid="{F966B463-E5ED-4420-9869-2B1B7986A07F}"/>
    <cellStyle name="Normal 9 8 6 7" xfId="42481" xr:uid="{4D6D888E-58AA-41EE-B899-2FF5B5AFDAF2}"/>
    <cellStyle name="Normal 9 8 6 8" xfId="38376" xr:uid="{6ED3BA3F-F5F5-40F2-AE23-A0E0DC652FDB}"/>
    <cellStyle name="Normal 9 8 7" xfId="34453" xr:uid="{E2CDE1A9-1F0A-45E3-A943-86152C4DC1EB}"/>
    <cellStyle name="Normal 9 8 7 2" xfId="34936" xr:uid="{06701982-67CE-4F03-B9CF-28B7F072E883}"/>
    <cellStyle name="Normal 9 8 7 2 2" xfId="36990" xr:uid="{6BFBB539-D3FF-45F9-A4C7-7BC4C17D6745}"/>
    <cellStyle name="Normal 9 8 7 2 2 2" xfId="45202" xr:uid="{4B1E5E0D-0AED-4B2A-B9AD-76978A49C880}"/>
    <cellStyle name="Normal 9 8 7 2 2 3" xfId="41097" xr:uid="{BD9F07DD-0190-43A2-AAB9-400B0D43EBB1}"/>
    <cellStyle name="Normal 9 8 7 2 3" xfId="38016" xr:uid="{1B8204F8-6C6A-4931-9E14-1934AF76586B}"/>
    <cellStyle name="Normal 9 8 7 2 3 2" xfId="46228" xr:uid="{550E0FA0-1464-441D-9D5A-EB75D81B3059}"/>
    <cellStyle name="Normal 9 8 7 2 3 3" xfId="42123" xr:uid="{EEB58CC6-B301-4101-82E3-67EB53E53EB6}"/>
    <cellStyle name="Normal 9 8 7 2 4" xfId="35963" xr:uid="{AE3D9481-188A-48D5-9ADC-B72DCE8DC40A}"/>
    <cellStyle name="Normal 9 8 7 2 4 2" xfId="44175" xr:uid="{11046D4F-66CB-4186-AFB5-A7521C8A3A16}"/>
    <cellStyle name="Normal 9 8 7 2 4 3" xfId="40070" xr:uid="{20E0A15C-1B9C-4048-A705-0E0A4476A8B6}"/>
    <cellStyle name="Normal 9 8 7 2 5" xfId="43149" xr:uid="{05313266-F3BE-4C2D-A79B-C93575F5A760}"/>
    <cellStyle name="Normal 9 8 7 2 6" xfId="39044" xr:uid="{A94C1AE5-04B4-427C-88CC-890E964BC2E7}"/>
    <cellStyle name="Normal 9 8 7 3" xfId="36509" xr:uid="{50AEF866-522E-4A63-BDBC-2EC2B23BD786}"/>
    <cellStyle name="Normal 9 8 7 3 2" xfId="44721" xr:uid="{5F6739C7-C709-49C5-9A51-417D656B41A1}"/>
    <cellStyle name="Normal 9 8 7 3 3" xfId="40616" xr:uid="{4F3D9153-FEC4-4676-A48C-DCD4DE1EB36A}"/>
    <cellStyle name="Normal 9 8 7 4" xfId="37535" xr:uid="{6FA7E0CA-4668-4893-93F0-A831ED95C8D0}"/>
    <cellStyle name="Normal 9 8 7 4 2" xfId="45747" xr:uid="{B89C73B6-970F-46DB-B61E-0261E38A9B99}"/>
    <cellStyle name="Normal 9 8 7 4 3" xfId="41642" xr:uid="{79FEF762-78D5-478B-A562-1B4B61637B82}"/>
    <cellStyle name="Normal 9 8 7 5" xfId="35482" xr:uid="{459965FA-F4E8-40ED-9E46-66890C4D8EFF}"/>
    <cellStyle name="Normal 9 8 7 5 2" xfId="43694" xr:uid="{BD70F013-4499-4C28-8E8B-789DE78AE18E}"/>
    <cellStyle name="Normal 9 8 7 5 3" xfId="39589" xr:uid="{9456A2E5-4781-4EDE-811D-8E8CD5D9C970}"/>
    <cellStyle name="Normal 9 8 7 6" xfId="42668" xr:uid="{C852D5BD-0B0A-42E4-BF15-79C9E13B180F}"/>
    <cellStyle name="Normal 9 8 7 7" xfId="38563" xr:uid="{31CF5EEE-5F8A-4323-93E6-A5FE9CF3F183}"/>
    <cellStyle name="Normal 9 8 8" xfId="34205" xr:uid="{943956FA-8CFC-4B90-95D9-747EF48CB7EF}"/>
    <cellStyle name="Normal 9 8 8 2" xfId="36264" xr:uid="{870B3957-E2DE-4092-B0BA-5D83369F4C40}"/>
    <cellStyle name="Normal 9 8 8 2 2" xfId="44476" xr:uid="{CB86CD10-C2D8-48C4-9F84-55AFFFFE5128}"/>
    <cellStyle name="Normal 9 8 8 2 3" xfId="40371" xr:uid="{C4032013-8098-4069-85A6-7C5F2438B29A}"/>
    <cellStyle name="Normal 9 8 8 3" xfId="37290" xr:uid="{D963D241-799B-4D6A-863E-5D720BE0C3D8}"/>
    <cellStyle name="Normal 9 8 8 3 2" xfId="45502" xr:uid="{73BD0211-D7D7-448E-BC19-914FC41E577F}"/>
    <cellStyle name="Normal 9 8 8 3 3" xfId="41397" xr:uid="{D05D4448-7849-4527-8D1E-F3B9759C7F92}"/>
    <cellStyle name="Normal 9 8 8 4" xfId="35237" xr:uid="{249220D1-2185-4E71-9F05-3DFE07CC32C0}"/>
    <cellStyle name="Normal 9 8 8 4 2" xfId="43449" xr:uid="{978CEEFB-E64F-4B38-A052-DFCA326B3454}"/>
    <cellStyle name="Normal 9 8 8 4 3" xfId="39344" xr:uid="{B83A3C60-831C-4900-A33F-90E3D3D10522}"/>
    <cellStyle name="Normal 9 8 8 5" xfId="42423" xr:uid="{406A99AA-B945-4FCB-8757-849A4225C84F}"/>
    <cellStyle name="Normal 9 8 8 6" xfId="38318" xr:uid="{2B9ABF9C-D526-4BBB-82DA-5072DD1036E4}"/>
    <cellStyle name="Normal 9 8 9" xfId="34691" xr:uid="{10B0B065-7D4B-471D-882A-BA3DCF744489}"/>
    <cellStyle name="Normal 9 8 9 2" xfId="36745" xr:uid="{C854A689-EE81-4E44-9B4F-CD131BABA695}"/>
    <cellStyle name="Normal 9 8 9 2 2" xfId="44957" xr:uid="{46F080BA-7B85-41FA-A7A7-8B2B1068C411}"/>
    <cellStyle name="Normal 9 8 9 2 3" xfId="40852" xr:uid="{68043E37-2BD2-4A07-8EDC-BE7591B20775}"/>
    <cellStyle name="Normal 9 8 9 3" xfId="37771" xr:uid="{DC07A5A9-736F-4D9A-9AD1-BCEC139A7E83}"/>
    <cellStyle name="Normal 9 8 9 3 2" xfId="45983" xr:uid="{43ED309C-6749-4A8B-BEEC-169C3F732DAE}"/>
    <cellStyle name="Normal 9 8 9 3 3" xfId="41878" xr:uid="{119C47D6-4686-405E-BB9C-D751A27B5D73}"/>
    <cellStyle name="Normal 9 8 9 4" xfId="35718" xr:uid="{C88A9EBE-9327-4760-8967-49DFEEBDD176}"/>
    <cellStyle name="Normal 9 8 9 4 2" xfId="43930" xr:uid="{C6453AF4-B36F-49F4-BCED-E4B6FC06967D}"/>
    <cellStyle name="Normal 9 8 9 4 3" xfId="39825" xr:uid="{C27C30EB-387C-44AD-A6B7-A69DA2921078}"/>
    <cellStyle name="Normal 9 8 9 5" xfId="42904" xr:uid="{566BDA62-A2C4-40D8-ABA2-B8F32518B2A2}"/>
    <cellStyle name="Normal 9 8 9 6" xfId="38799" xr:uid="{2810948D-7553-4607-AEEC-DFC6AD56DB8E}"/>
    <cellStyle name="Normal 9 9" xfId="34143" xr:uid="{0C19F22A-1C4C-4F8F-9FDF-0EAE466B0100}"/>
    <cellStyle name="Normal 9 9 10" xfId="36208" xr:uid="{013260EF-A0F6-44D2-8B83-8A097618366F}"/>
    <cellStyle name="Normal 9 9 10 2" xfId="44420" xr:uid="{2B1318FE-B0B4-47A0-8A69-4C20FCA1637D}"/>
    <cellStyle name="Normal 9 9 10 3" xfId="40315" xr:uid="{20D65280-4132-46B3-B0FE-105088E76999}"/>
    <cellStyle name="Normal 9 9 11" xfId="37234" xr:uid="{A75974D4-FCC2-45D9-A2F2-B7EA4B71AD7D}"/>
    <cellStyle name="Normal 9 9 11 2" xfId="45446" xr:uid="{2A77887D-42F9-435F-9181-20C971B066B0}"/>
    <cellStyle name="Normal 9 9 11 3" xfId="41341" xr:uid="{598C802A-A7F4-4F59-B96C-AFB53ED5B803}"/>
    <cellStyle name="Normal 9 9 12" xfId="35181" xr:uid="{5843A589-63A8-44C4-8B9E-C22C54255407}"/>
    <cellStyle name="Normal 9 9 12 2" xfId="43393" xr:uid="{B82AEF4A-7B7B-46BA-8922-AE3FC1C5A422}"/>
    <cellStyle name="Normal 9 9 12 3" xfId="39288" xr:uid="{E2E955CF-3327-4FEC-85E4-E74B9B7546AC}"/>
    <cellStyle name="Normal 9 9 13" xfId="42367" xr:uid="{56226560-B107-4CC7-A01E-CCF0C05E0B8E}"/>
    <cellStyle name="Normal 9 9 14" xfId="38262" xr:uid="{43A47413-62A6-48A8-B335-1CE47FE491E9}"/>
    <cellStyle name="Normal 9 9 2" xfId="34186" xr:uid="{31FACCB2-B759-4487-83DC-DD515026E27D}"/>
    <cellStyle name="Normal 9 9 2 10" xfId="38300" xr:uid="{4624FB90-5A12-45BE-BBA1-0346BD3E0739}"/>
    <cellStyle name="Normal 9 9 2 2" xfId="34302" xr:uid="{AF9F8F8C-2547-4C57-A634-1C4D8465EDF2}"/>
    <cellStyle name="Normal 9 9 2 2 2" xfId="34547" xr:uid="{5AC7C873-69B8-4299-A45F-21785BBD9A3A}"/>
    <cellStyle name="Normal 9 9 2 2 2 2" xfId="35030" xr:uid="{50C45F47-FDB0-4CD4-B8AE-D57A19204428}"/>
    <cellStyle name="Normal 9 9 2 2 2 2 2" xfId="37084" xr:uid="{6DE8DBC0-4BD5-4801-AF25-47AB7101706E}"/>
    <cellStyle name="Normal 9 9 2 2 2 2 2 2" xfId="45296" xr:uid="{AF19B154-A833-48EC-8396-185180A4BE03}"/>
    <cellStyle name="Normal 9 9 2 2 2 2 2 3" xfId="41191" xr:uid="{2DF935E6-1111-41D3-86ED-EDA9B35D7086}"/>
    <cellStyle name="Normal 9 9 2 2 2 2 3" xfId="38110" xr:uid="{E0C26683-6B6F-44F6-BBAD-0EC8B58B2E44}"/>
    <cellStyle name="Normal 9 9 2 2 2 2 3 2" xfId="46322" xr:uid="{780F358F-BEC9-48F6-ADEB-7DBD6CDCA5C7}"/>
    <cellStyle name="Normal 9 9 2 2 2 2 3 3" xfId="42217" xr:uid="{5F606699-47C8-46CA-8695-0BE2757AC05F}"/>
    <cellStyle name="Normal 9 9 2 2 2 2 4" xfId="36057" xr:uid="{2DE6F708-A4B5-4C05-80DC-9F0E287A4EF9}"/>
    <cellStyle name="Normal 9 9 2 2 2 2 4 2" xfId="44269" xr:uid="{FAC537CD-044C-4328-ADEA-1A04924AAFC7}"/>
    <cellStyle name="Normal 9 9 2 2 2 2 4 3" xfId="40164" xr:uid="{7F1DE7A7-30EB-431D-BFD0-572EF2EB3446}"/>
    <cellStyle name="Normal 9 9 2 2 2 2 5" xfId="43243" xr:uid="{FDF2B963-B9B3-47FF-8474-1359934BD552}"/>
    <cellStyle name="Normal 9 9 2 2 2 2 6" xfId="39138" xr:uid="{A4E417C4-FCCF-4F1A-8255-9B7FD40FB5C5}"/>
    <cellStyle name="Normal 9 9 2 2 2 3" xfId="36603" xr:uid="{02944D91-8D79-419F-8D47-841BD23C3884}"/>
    <cellStyle name="Normal 9 9 2 2 2 3 2" xfId="44815" xr:uid="{1583EF56-A3E8-40C7-931A-437D73C8F69E}"/>
    <cellStyle name="Normal 9 9 2 2 2 3 3" xfId="40710" xr:uid="{056700A9-74FC-4787-A059-4F08073B3211}"/>
    <cellStyle name="Normal 9 9 2 2 2 4" xfId="37629" xr:uid="{7301B122-F5DB-4F5D-9B34-17B0008C00C5}"/>
    <cellStyle name="Normal 9 9 2 2 2 4 2" xfId="45841" xr:uid="{9AE6CA26-1666-4E71-B680-3F7CBB86DA6C}"/>
    <cellStyle name="Normal 9 9 2 2 2 4 3" xfId="41736" xr:uid="{8EAA0EAD-E92D-44D2-BC18-4AE032D6F0C0}"/>
    <cellStyle name="Normal 9 9 2 2 2 5" xfId="35576" xr:uid="{0630F410-BFB9-406C-A56F-6787360AC9DC}"/>
    <cellStyle name="Normal 9 9 2 2 2 5 2" xfId="43788" xr:uid="{18864D9E-3752-41B2-9708-952236D901A1}"/>
    <cellStyle name="Normal 9 9 2 2 2 5 3" xfId="39683" xr:uid="{C8272FEC-ACCD-44EF-A896-C27473F494D1}"/>
    <cellStyle name="Normal 9 9 2 2 2 6" xfId="42762" xr:uid="{8297D02D-9F8A-4B6A-841D-40F5AA022A3C}"/>
    <cellStyle name="Normal 9 9 2 2 2 7" xfId="38657" xr:uid="{70BB2316-C68E-4608-8908-A805CF7A08A9}"/>
    <cellStyle name="Normal 9 9 2 2 3" xfId="34788" xr:uid="{8DE35F99-8E76-44C5-A724-CF4841F3CD55}"/>
    <cellStyle name="Normal 9 9 2 2 3 2" xfId="36842" xr:uid="{82134E23-7483-4C8A-93A4-B9948F17934E}"/>
    <cellStyle name="Normal 9 9 2 2 3 2 2" xfId="45054" xr:uid="{A88DE326-4E13-4572-A568-EF57FAD2FB49}"/>
    <cellStyle name="Normal 9 9 2 2 3 2 3" xfId="40949" xr:uid="{4C7C2961-230F-4D27-8A57-B9A7411830C7}"/>
    <cellStyle name="Normal 9 9 2 2 3 3" xfId="37868" xr:uid="{0786E2ED-4B99-4898-A4C2-F9C1D44EE7E6}"/>
    <cellStyle name="Normal 9 9 2 2 3 3 2" xfId="46080" xr:uid="{64F61A76-7F3C-4D77-9285-482279D61602}"/>
    <cellStyle name="Normal 9 9 2 2 3 3 3" xfId="41975" xr:uid="{B8254868-2544-4DC5-ADB0-6B9ECB4A7DE5}"/>
    <cellStyle name="Normal 9 9 2 2 3 4" xfId="35815" xr:uid="{2642B5FB-578A-4F76-8268-307DB370CFA2}"/>
    <cellStyle name="Normal 9 9 2 2 3 4 2" xfId="44027" xr:uid="{67F3FD1E-2F0C-49A9-A788-D42CDCCD47B8}"/>
    <cellStyle name="Normal 9 9 2 2 3 4 3" xfId="39922" xr:uid="{AFF809C8-9C37-400F-AB27-2D3B1F4E4486}"/>
    <cellStyle name="Normal 9 9 2 2 3 5" xfId="43001" xr:uid="{C127AFFC-D0E3-4031-8577-227EEE4F668F}"/>
    <cellStyle name="Normal 9 9 2 2 3 6" xfId="38896" xr:uid="{30BFF163-81B7-4DB1-9ECA-EA38A270409B}"/>
    <cellStyle name="Normal 9 9 2 2 4" xfId="36361" xr:uid="{5F30DFA5-053C-4C91-AD02-128E460A4D24}"/>
    <cellStyle name="Normal 9 9 2 2 4 2" xfId="44573" xr:uid="{A74C2F93-FE97-436B-82EC-9EA49A72BBCA}"/>
    <cellStyle name="Normal 9 9 2 2 4 3" xfId="40468" xr:uid="{5D33B396-D682-4D66-9D84-F7A6F9A04661}"/>
    <cellStyle name="Normal 9 9 2 2 5" xfId="37387" xr:uid="{F1C08CAF-2083-4899-B9DE-E4AEA541EAB3}"/>
    <cellStyle name="Normal 9 9 2 2 5 2" xfId="45599" xr:uid="{4EB4926F-0D31-4151-BCD2-12D01C7441F7}"/>
    <cellStyle name="Normal 9 9 2 2 5 3" xfId="41494" xr:uid="{6D905E7E-8176-468F-BDF6-9A468346AABA}"/>
    <cellStyle name="Normal 9 9 2 2 6" xfId="35334" xr:uid="{9D4BA60C-D4A0-4B11-B436-772390DA3E0E}"/>
    <cellStyle name="Normal 9 9 2 2 6 2" xfId="43546" xr:uid="{9E19E483-DF7A-48E4-9DC3-E4A92AA0A041}"/>
    <cellStyle name="Normal 9 9 2 2 6 3" xfId="39441" xr:uid="{265B4511-AE97-4AB9-8852-8AF055AE5BCC}"/>
    <cellStyle name="Normal 9 9 2 2 7" xfId="42520" xr:uid="{D35BBA66-5D5A-4774-899D-32CA3B9CD61A}"/>
    <cellStyle name="Normal 9 9 2 2 8" xfId="38415" xr:uid="{94E891A7-3927-49EA-A267-8F1BE3D16409}"/>
    <cellStyle name="Normal 9 9 2 3" xfId="34490" xr:uid="{AD0FF847-1660-49F7-ACD7-D58B02428E0F}"/>
    <cellStyle name="Normal 9 9 2 3 2" xfId="34973" xr:uid="{C4A74EDD-EF10-4811-A4F5-C809A8460CB4}"/>
    <cellStyle name="Normal 9 9 2 3 2 2" xfId="37027" xr:uid="{ED0EC3B5-3DED-4BA4-AFD7-02C0DCA210AB}"/>
    <cellStyle name="Normal 9 9 2 3 2 2 2" xfId="45239" xr:uid="{87F674E5-B655-47E4-A9D1-75B543F2072F}"/>
    <cellStyle name="Normal 9 9 2 3 2 2 3" xfId="41134" xr:uid="{8DDF3001-1815-4AF9-B1D4-9407E669C09C}"/>
    <cellStyle name="Normal 9 9 2 3 2 3" xfId="38053" xr:uid="{7AACA477-E8BE-4734-9989-A2921B413FD4}"/>
    <cellStyle name="Normal 9 9 2 3 2 3 2" xfId="46265" xr:uid="{6FA3B2C5-AC42-4358-ADF8-0E6D332EE52C}"/>
    <cellStyle name="Normal 9 9 2 3 2 3 3" xfId="42160" xr:uid="{F30275EF-E29C-499B-80B9-A63D62B8D909}"/>
    <cellStyle name="Normal 9 9 2 3 2 4" xfId="36000" xr:uid="{1B2C2CE5-D46D-420B-AFA0-67BC0F641FFB}"/>
    <cellStyle name="Normal 9 9 2 3 2 4 2" xfId="44212" xr:uid="{1F2083CF-F69D-43E5-8EF7-E2E0CF0F6CD0}"/>
    <cellStyle name="Normal 9 9 2 3 2 4 3" xfId="40107" xr:uid="{61852DEE-7E8B-435D-B05C-3E2BE23FD170}"/>
    <cellStyle name="Normal 9 9 2 3 2 5" xfId="43186" xr:uid="{B00ED612-66DD-4F9E-80BC-78200B3B493E}"/>
    <cellStyle name="Normal 9 9 2 3 2 6" xfId="39081" xr:uid="{AF3E38B6-2C38-4772-BEEC-7686912ECF6C}"/>
    <cellStyle name="Normal 9 9 2 3 3" xfId="36546" xr:uid="{D2B1AE49-E29A-4E7E-AE59-D5E2CDB22252}"/>
    <cellStyle name="Normal 9 9 2 3 3 2" xfId="44758" xr:uid="{E37402C2-5E51-41A7-9B99-4CC604E98DA4}"/>
    <cellStyle name="Normal 9 9 2 3 3 3" xfId="40653" xr:uid="{CDB846F4-992B-4680-AC8A-79AFCA76BBAA}"/>
    <cellStyle name="Normal 9 9 2 3 4" xfId="37572" xr:uid="{FF2C5771-BEC4-4650-8473-BF4401308528}"/>
    <cellStyle name="Normal 9 9 2 3 4 2" xfId="45784" xr:uid="{F1093060-AD69-4D34-AE2E-F9E8690BF263}"/>
    <cellStyle name="Normal 9 9 2 3 4 3" xfId="41679" xr:uid="{E85D8C7B-C602-40B9-A75F-B292B2465561}"/>
    <cellStyle name="Normal 9 9 2 3 5" xfId="35519" xr:uid="{D85795FC-8D63-4159-8009-FA706D5C5333}"/>
    <cellStyle name="Normal 9 9 2 3 5 2" xfId="43731" xr:uid="{829F5C19-4A71-4BDF-B30F-54D372D0E895}"/>
    <cellStyle name="Normal 9 9 2 3 5 3" xfId="39626" xr:uid="{365A08BB-05F7-4CC4-A1D0-1CBA176249EE}"/>
    <cellStyle name="Normal 9 9 2 3 6" xfId="42705" xr:uid="{B11AA87E-CB28-4367-A5AB-1B422244C91B}"/>
    <cellStyle name="Normal 9 9 2 3 7" xfId="38600" xr:uid="{E6CB1085-43B6-44F3-AAF6-C9A5579CB962}"/>
    <cellStyle name="Normal 9 9 2 4" xfId="34244" xr:uid="{98C9B635-A476-48CC-A681-9FCD034EC753}"/>
    <cellStyle name="Normal 9 9 2 4 2" xfId="36303" xr:uid="{F0A42351-A3B2-4D2A-BF0E-8B84975667D8}"/>
    <cellStyle name="Normal 9 9 2 4 2 2" xfId="44515" xr:uid="{7CA19D99-8F7E-44AD-B46F-ECCAD4319C5B}"/>
    <cellStyle name="Normal 9 9 2 4 2 3" xfId="40410" xr:uid="{5E81F290-F6B8-4B5E-8871-76BDC87D2AF2}"/>
    <cellStyle name="Normal 9 9 2 4 3" xfId="37329" xr:uid="{ACFE92CB-0862-4D35-B364-25EE7BD73572}"/>
    <cellStyle name="Normal 9 9 2 4 3 2" xfId="45541" xr:uid="{BCCD8D91-61AD-4EEC-AD4F-CE18147268F4}"/>
    <cellStyle name="Normal 9 9 2 4 3 3" xfId="41436" xr:uid="{3457761D-E446-4185-A614-A811FB91357E}"/>
    <cellStyle name="Normal 9 9 2 4 4" xfId="35276" xr:uid="{2CE0126D-B8F5-42EA-8662-95C607646791}"/>
    <cellStyle name="Normal 9 9 2 4 4 2" xfId="43488" xr:uid="{D2068B2E-B29E-4375-9D6A-BD5E4F3ECF39}"/>
    <cellStyle name="Normal 9 9 2 4 4 3" xfId="39383" xr:uid="{2059BEC5-72F2-4EBB-AA29-51FBB77E01FE}"/>
    <cellStyle name="Normal 9 9 2 4 5" xfId="42462" xr:uid="{D7E05192-2B39-454C-A757-82FF4782F918}"/>
    <cellStyle name="Normal 9 9 2 4 6" xfId="38357" xr:uid="{C59BBEFC-9223-45A0-B2DF-925CCEC692D0}"/>
    <cellStyle name="Normal 9 9 2 5" xfId="34730" xr:uid="{94509E25-3764-4FCB-A602-8D68311C41B4}"/>
    <cellStyle name="Normal 9 9 2 5 2" xfId="36784" xr:uid="{4CFE88D5-27E7-4BC2-8198-BE349D9450BC}"/>
    <cellStyle name="Normal 9 9 2 5 2 2" xfId="44996" xr:uid="{8AEDCBB4-A2D8-4E6F-BB08-7313EC721EE1}"/>
    <cellStyle name="Normal 9 9 2 5 2 3" xfId="40891" xr:uid="{E0A235BE-E532-4CF1-BA5C-7ED7B3B51061}"/>
    <cellStyle name="Normal 9 9 2 5 3" xfId="37810" xr:uid="{16CBA5B2-29A1-40D2-9DE7-95A6BB503E1A}"/>
    <cellStyle name="Normal 9 9 2 5 3 2" xfId="46022" xr:uid="{95B55FB8-44E8-45C2-BED6-202BEECBF41E}"/>
    <cellStyle name="Normal 9 9 2 5 3 3" xfId="41917" xr:uid="{F04483F2-23F2-4365-9505-BC705C223309}"/>
    <cellStyle name="Normal 9 9 2 5 4" xfId="35757" xr:uid="{104481D5-D5D4-448A-A30B-1A44E156B723}"/>
    <cellStyle name="Normal 9 9 2 5 4 2" xfId="43969" xr:uid="{C8119331-D431-4161-8532-46B0BB91FF2B}"/>
    <cellStyle name="Normal 9 9 2 5 4 3" xfId="39864" xr:uid="{96ABCE9E-37A6-4FBE-89B2-064F84F4CA76}"/>
    <cellStyle name="Normal 9 9 2 5 5" xfId="42943" xr:uid="{C00E5CE7-733F-4A9F-8F12-22A0A1E8EF7C}"/>
    <cellStyle name="Normal 9 9 2 5 6" xfId="38838" xr:uid="{087648DD-A55E-4851-8EE9-383B53347B73}"/>
    <cellStyle name="Normal 9 9 2 6" xfId="36246" xr:uid="{DD259DF9-EC0B-46B1-94AF-27609629AA31}"/>
    <cellStyle name="Normal 9 9 2 6 2" xfId="44458" xr:uid="{08B88F36-D5A9-489C-98EE-8FA98520E213}"/>
    <cellStyle name="Normal 9 9 2 6 3" xfId="40353" xr:uid="{B33B99EE-A478-4E6D-9D19-C078404DF840}"/>
    <cellStyle name="Normal 9 9 2 7" xfId="37272" xr:uid="{59C82ACA-1320-4904-877E-09F39FA09D50}"/>
    <cellStyle name="Normal 9 9 2 7 2" xfId="45484" xr:uid="{43578E0E-2FE0-4368-B1D2-66E4A9DBC9A1}"/>
    <cellStyle name="Normal 9 9 2 7 3" xfId="41379" xr:uid="{107661AA-E537-484F-A3FC-2C96B62F8189}"/>
    <cellStyle name="Normal 9 9 2 8" xfId="35219" xr:uid="{7DD54121-8D5C-4A75-B77E-1CE387368FA7}"/>
    <cellStyle name="Normal 9 9 2 8 2" xfId="43431" xr:uid="{09B4E2D2-1324-4724-A1D9-A1A5A57CABF1}"/>
    <cellStyle name="Normal 9 9 2 8 3" xfId="39326" xr:uid="{3A13410A-6D23-4173-9709-4CD15FA6749D}"/>
    <cellStyle name="Normal 9 9 2 9" xfId="42405" xr:uid="{18E9ABDA-1C8F-4E79-B75F-0260E9E42CFA}"/>
    <cellStyle name="Normal 9 9 3" xfId="34322" xr:uid="{5A878759-339E-4A81-AAE7-A95A265094B7}"/>
    <cellStyle name="Normal 9 9 3 2" xfId="34567" xr:uid="{21E223C5-5218-41DB-A73D-9FCD0692DA0B}"/>
    <cellStyle name="Normal 9 9 3 2 2" xfId="35050" xr:uid="{2207AFE6-3E3C-4539-A7B3-6DC0E3C77B2F}"/>
    <cellStyle name="Normal 9 9 3 2 2 2" xfId="37104" xr:uid="{C728CAC1-5D20-4FF9-A49E-85E7CA6DD456}"/>
    <cellStyle name="Normal 9 9 3 2 2 2 2" xfId="45316" xr:uid="{1079C5B2-2BCE-4BB8-8447-09DF8E24009F}"/>
    <cellStyle name="Normal 9 9 3 2 2 2 3" xfId="41211" xr:uid="{976C9ACF-0E0F-473D-9A21-EBE4EE81E1F8}"/>
    <cellStyle name="Normal 9 9 3 2 2 3" xfId="38130" xr:uid="{E7173CF9-FB31-4669-97E3-109A270E84B8}"/>
    <cellStyle name="Normal 9 9 3 2 2 3 2" xfId="46342" xr:uid="{1BDC5CC1-561F-4469-B66F-FB3229CECAB7}"/>
    <cellStyle name="Normal 9 9 3 2 2 3 3" xfId="42237" xr:uid="{2AECAAFA-CE71-4EBA-8906-E0E5A9ACC56F}"/>
    <cellStyle name="Normal 9 9 3 2 2 4" xfId="36077" xr:uid="{6A3656A0-F362-4601-A7AD-95D9E12BC235}"/>
    <cellStyle name="Normal 9 9 3 2 2 4 2" xfId="44289" xr:uid="{3A5B1C24-F3C9-496C-BA7A-A2EE2ACDCD0F}"/>
    <cellStyle name="Normal 9 9 3 2 2 4 3" xfId="40184" xr:uid="{247E986E-BF4E-4885-B071-2ABCA0D57C79}"/>
    <cellStyle name="Normal 9 9 3 2 2 5" xfId="43263" xr:uid="{BF8B857C-8DBD-445A-BF8D-78E257D7D887}"/>
    <cellStyle name="Normal 9 9 3 2 2 6" xfId="39158" xr:uid="{AE3B44CF-2DE3-4C55-9880-6FB1F4226F4C}"/>
    <cellStyle name="Normal 9 9 3 2 3" xfId="36623" xr:uid="{6BE3DDD5-0583-44A5-BC2A-EDEE08941720}"/>
    <cellStyle name="Normal 9 9 3 2 3 2" xfId="44835" xr:uid="{404E8F58-F999-400D-8E7F-B4F162692DE4}"/>
    <cellStyle name="Normal 9 9 3 2 3 3" xfId="40730" xr:uid="{57F59A77-4516-4E88-9438-2B1BEB789AA6}"/>
    <cellStyle name="Normal 9 9 3 2 4" xfId="37649" xr:uid="{C8923B93-391B-4B93-AA9C-458A0ABDB134}"/>
    <cellStyle name="Normal 9 9 3 2 4 2" xfId="45861" xr:uid="{61712C94-4DB5-47AC-A83A-ABAF618498F7}"/>
    <cellStyle name="Normal 9 9 3 2 4 3" xfId="41756" xr:uid="{A7CA06C8-86E7-4970-9147-39E26E6E154E}"/>
    <cellStyle name="Normal 9 9 3 2 5" xfId="35596" xr:uid="{B4C12462-178D-4C9C-8E10-30F10DC16A61}"/>
    <cellStyle name="Normal 9 9 3 2 5 2" xfId="43808" xr:uid="{C365DCD8-569D-4A27-B924-E88FBB533C98}"/>
    <cellStyle name="Normal 9 9 3 2 5 3" xfId="39703" xr:uid="{9D1F65F0-69D0-4BD3-A7FB-D12D6697E1D9}"/>
    <cellStyle name="Normal 9 9 3 2 6" xfId="42782" xr:uid="{98FAC9C8-5E12-4DD2-9651-78B4B32859BB}"/>
    <cellStyle name="Normal 9 9 3 2 7" xfId="38677" xr:uid="{39FD9533-63D7-4ACD-9CF7-E7BA85624404}"/>
    <cellStyle name="Normal 9 9 3 3" xfId="34808" xr:uid="{A3804EA1-F31E-460C-933A-AC3DE8AFA410}"/>
    <cellStyle name="Normal 9 9 3 3 2" xfId="36862" xr:uid="{423EA355-46C2-4BA4-9576-46D73D2AE6C9}"/>
    <cellStyle name="Normal 9 9 3 3 2 2" xfId="45074" xr:uid="{D6499445-2EC4-494E-98C2-0DFF5AA418F6}"/>
    <cellStyle name="Normal 9 9 3 3 2 3" xfId="40969" xr:uid="{31F7A5B4-FF15-4061-BF33-9E85B7BC41F1}"/>
    <cellStyle name="Normal 9 9 3 3 3" xfId="37888" xr:uid="{A8A95963-AE27-47EB-9F12-1B283911DFAE}"/>
    <cellStyle name="Normal 9 9 3 3 3 2" xfId="46100" xr:uid="{E8374BA4-9028-411B-A9EB-3C2A32B5A047}"/>
    <cellStyle name="Normal 9 9 3 3 3 3" xfId="41995" xr:uid="{005CD8BB-C43F-46A3-B002-5285103AEB24}"/>
    <cellStyle name="Normal 9 9 3 3 4" xfId="35835" xr:uid="{72AF13D1-2009-4054-8ED7-FE7026841FBE}"/>
    <cellStyle name="Normal 9 9 3 3 4 2" xfId="44047" xr:uid="{391FBB7B-B4C0-437B-A33A-F36DB3CD6A82}"/>
    <cellStyle name="Normal 9 9 3 3 4 3" xfId="39942" xr:uid="{1BDD0B4A-C194-4D2C-A2BD-5BC2124FC4AF}"/>
    <cellStyle name="Normal 9 9 3 3 5" xfId="43021" xr:uid="{68B1FCD1-2CE7-4F76-9CBD-EFC0CC2F9E03}"/>
    <cellStyle name="Normal 9 9 3 3 6" xfId="38916" xr:uid="{F58445C6-95F8-45DC-AC62-7F721E0955CC}"/>
    <cellStyle name="Normal 9 9 3 4" xfId="36381" xr:uid="{F1DEEC0C-D07A-4F8E-BB18-62B4A30C8D34}"/>
    <cellStyle name="Normal 9 9 3 4 2" xfId="44593" xr:uid="{BF791E75-C469-4C82-B2D3-A3E944C45922}"/>
    <cellStyle name="Normal 9 9 3 4 3" xfId="40488" xr:uid="{961B8D6F-A72B-4A72-971F-EF7CDC849DDD}"/>
    <cellStyle name="Normal 9 9 3 5" xfId="37407" xr:uid="{D9511F5A-C877-4FC4-92B9-0A13640CD4B6}"/>
    <cellStyle name="Normal 9 9 3 5 2" xfId="45619" xr:uid="{02B7C93F-5CC0-40AE-ACDB-3DAE9C502247}"/>
    <cellStyle name="Normal 9 9 3 5 3" xfId="41514" xr:uid="{5FBDC2A4-7E50-4CFD-AE2D-4EBA32D94472}"/>
    <cellStyle name="Normal 9 9 3 6" xfId="35354" xr:uid="{A70EFB0B-49E9-402D-B91E-DAB8708D104A}"/>
    <cellStyle name="Normal 9 9 3 6 2" xfId="43566" xr:uid="{F13E02B4-4CA6-4178-9408-CFBB54D24EDF}"/>
    <cellStyle name="Normal 9 9 3 6 3" xfId="39461" xr:uid="{0AFC5E77-AA2E-4ED7-B926-B88CFB95285B}"/>
    <cellStyle name="Normal 9 9 3 7" xfId="42540" xr:uid="{9ACDEF4D-B20B-4404-8391-B4DC718E6FA2}"/>
    <cellStyle name="Normal 9 9 3 8" xfId="38435" xr:uid="{E2FCC11A-0EE4-4E21-B435-2BDE61B3FAD3}"/>
    <cellStyle name="Normal 9 9 4" xfId="34365" xr:uid="{0C259F09-A1BC-404A-91FE-D74B7C54C6F5}"/>
    <cellStyle name="Normal 9 9 4 2" xfId="34608" xr:uid="{72C150A5-536B-40AB-A1BC-DED89D20F0BA}"/>
    <cellStyle name="Normal 9 9 4 2 2" xfId="35091" xr:uid="{3355FB1A-3595-46E2-9C8A-5E61BE8A6F74}"/>
    <cellStyle name="Normal 9 9 4 2 2 2" xfId="37145" xr:uid="{6F28181B-5317-4DC3-A966-2BD7F4A79EA9}"/>
    <cellStyle name="Normal 9 9 4 2 2 2 2" xfId="45357" xr:uid="{A794E7FD-9BA6-46BB-BC92-7EA43409C72E}"/>
    <cellStyle name="Normal 9 9 4 2 2 2 3" xfId="41252" xr:uid="{35CA5886-2154-49D0-939B-58F8C55A7D9A}"/>
    <cellStyle name="Normal 9 9 4 2 2 3" xfId="38171" xr:uid="{7F65B0A0-4093-4C4D-B29D-FD19C54BF8FE}"/>
    <cellStyle name="Normal 9 9 4 2 2 3 2" xfId="46383" xr:uid="{DF03B330-DE43-4A2F-A6BF-A2B014A82269}"/>
    <cellStyle name="Normal 9 9 4 2 2 3 3" xfId="42278" xr:uid="{3E5C445C-C772-4759-B5ED-F04A7494FD1A}"/>
    <cellStyle name="Normal 9 9 4 2 2 4" xfId="36118" xr:uid="{82CFFF55-9F68-4B2F-B86E-9810645678A9}"/>
    <cellStyle name="Normal 9 9 4 2 2 4 2" xfId="44330" xr:uid="{A8780627-575E-497D-8BC7-36ECA90BFC38}"/>
    <cellStyle name="Normal 9 9 4 2 2 4 3" xfId="40225" xr:uid="{0A9014BA-B406-4525-8FAE-DB9D64C20F36}"/>
    <cellStyle name="Normal 9 9 4 2 2 5" xfId="43304" xr:uid="{7453EF1C-D88B-4E9B-A2F2-F31391B0AA8D}"/>
    <cellStyle name="Normal 9 9 4 2 2 6" xfId="39199" xr:uid="{80D84E5C-2115-44B1-9FD8-CB38A11232EF}"/>
    <cellStyle name="Normal 9 9 4 2 3" xfId="36664" xr:uid="{3C48DEA8-8ABB-4941-A3BB-012389899FFD}"/>
    <cellStyle name="Normal 9 9 4 2 3 2" xfId="44876" xr:uid="{45B9AC1E-4BE6-4B4C-B59F-A0954EDCD89E}"/>
    <cellStyle name="Normal 9 9 4 2 3 3" xfId="40771" xr:uid="{1D0BB534-0B66-4EAB-BFDA-8E330810251A}"/>
    <cellStyle name="Normal 9 9 4 2 4" xfId="37690" xr:uid="{A9FA3087-E402-4E15-B88B-F000D5954E7E}"/>
    <cellStyle name="Normal 9 9 4 2 4 2" xfId="45902" xr:uid="{0850CC85-79EB-49B6-9879-385F667F7FA9}"/>
    <cellStyle name="Normal 9 9 4 2 4 3" xfId="41797" xr:uid="{5D93A16B-3717-4F04-8B90-169325627012}"/>
    <cellStyle name="Normal 9 9 4 2 5" xfId="35637" xr:uid="{3ECD4857-3743-44A4-81B0-B4FDCB44503F}"/>
    <cellStyle name="Normal 9 9 4 2 5 2" xfId="43849" xr:uid="{E9B42C45-F595-4118-B96D-E0EAE3B41621}"/>
    <cellStyle name="Normal 9 9 4 2 5 3" xfId="39744" xr:uid="{407943F7-0254-4E4A-B68B-5F727BC0DE57}"/>
    <cellStyle name="Normal 9 9 4 2 6" xfId="42823" xr:uid="{3C2CA350-19C5-4ABF-BD64-A2FFF8ECA0DB}"/>
    <cellStyle name="Normal 9 9 4 2 7" xfId="38718" xr:uid="{FAB527CF-7150-4EA3-9B68-F3865864AF5E}"/>
    <cellStyle name="Normal 9 9 4 3" xfId="34849" xr:uid="{B80DE5FD-BBFC-489A-9045-F249082BDFB6}"/>
    <cellStyle name="Normal 9 9 4 3 2" xfId="36903" xr:uid="{2DBD46CC-D219-45BB-8C66-F7F3B06250DD}"/>
    <cellStyle name="Normal 9 9 4 3 2 2" xfId="45115" xr:uid="{37496EC5-B0DF-46A6-98DF-0EACF8AD2269}"/>
    <cellStyle name="Normal 9 9 4 3 2 3" xfId="41010" xr:uid="{3CBFE46F-6DCF-4DA9-89B8-B7B6EE6E3B55}"/>
    <cellStyle name="Normal 9 9 4 3 3" xfId="37929" xr:uid="{057F1B4C-8373-446B-B16F-B7993F22EEB7}"/>
    <cellStyle name="Normal 9 9 4 3 3 2" xfId="46141" xr:uid="{BD875469-55A5-49BE-9076-3927A4DF57E4}"/>
    <cellStyle name="Normal 9 9 4 3 3 3" xfId="42036" xr:uid="{0D96B589-D7A8-4068-95B1-BD24F9D7992F}"/>
    <cellStyle name="Normal 9 9 4 3 4" xfId="35876" xr:uid="{1C91AB7B-81E4-4FE9-AD94-5D2A3D60EA84}"/>
    <cellStyle name="Normal 9 9 4 3 4 2" xfId="44088" xr:uid="{A2D04475-ED0A-49AF-B7E6-44154C88E443}"/>
    <cellStyle name="Normal 9 9 4 3 4 3" xfId="39983" xr:uid="{874A63CE-808E-4FC3-AB8B-EA04B616D90A}"/>
    <cellStyle name="Normal 9 9 4 3 5" xfId="43062" xr:uid="{4A83B7AB-7D3F-4C3D-978F-42530ACB25B7}"/>
    <cellStyle name="Normal 9 9 4 3 6" xfId="38957" xr:uid="{D63C2C67-449C-4BAD-9CE4-C9321F03C76A}"/>
    <cellStyle name="Normal 9 9 4 4" xfId="36422" xr:uid="{2B24D160-97E4-4571-BAF6-1B111357A08F}"/>
    <cellStyle name="Normal 9 9 4 4 2" xfId="44634" xr:uid="{84786805-3D72-4DC0-B71A-7EA4D9788D0B}"/>
    <cellStyle name="Normal 9 9 4 4 3" xfId="40529" xr:uid="{0572E980-F8F8-4A8B-A2C3-E656AA89CA39}"/>
    <cellStyle name="Normal 9 9 4 5" xfId="37448" xr:uid="{7F7DB4A9-36D7-4969-A8E3-C689B542F3B4}"/>
    <cellStyle name="Normal 9 9 4 5 2" xfId="45660" xr:uid="{39E9E3DF-F5E7-487C-866B-11215156E22F}"/>
    <cellStyle name="Normal 9 9 4 5 3" xfId="41555" xr:uid="{46B09487-3B1D-4361-A3F6-21BD48FB5E78}"/>
    <cellStyle name="Normal 9 9 4 6" xfId="35395" xr:uid="{4E014605-79CE-4ABE-88F5-E6F876C03EE3}"/>
    <cellStyle name="Normal 9 9 4 6 2" xfId="43607" xr:uid="{23FA38D2-1E9D-41DB-822F-6950243050A1}"/>
    <cellStyle name="Normal 9 9 4 6 3" xfId="39502" xr:uid="{565F572F-9EA4-47A5-9D77-358E0CCF32DE}"/>
    <cellStyle name="Normal 9 9 4 7" xfId="42581" xr:uid="{126A56A3-44C6-4C84-B57E-5A3132525B26}"/>
    <cellStyle name="Normal 9 9 4 8" xfId="38476" xr:uid="{5CA2E9A5-D4D0-4269-A1C0-474A4BE320C2}"/>
    <cellStyle name="Normal 9 9 5" xfId="34406" xr:uid="{DFA1C824-B225-4A81-B8A2-F4207E424D36}"/>
    <cellStyle name="Normal 9 9 5 2" xfId="34649" xr:uid="{02578725-B0FB-44E0-BA29-6CF801CFEF7A}"/>
    <cellStyle name="Normal 9 9 5 2 2" xfId="35132" xr:uid="{4CAC2A23-DC0C-4717-8A4C-0A6E7EA455D4}"/>
    <cellStyle name="Normal 9 9 5 2 2 2" xfId="37186" xr:uid="{397B9C2C-AC09-4AA4-B6F1-3FE599CB6105}"/>
    <cellStyle name="Normal 9 9 5 2 2 2 2" xfId="45398" xr:uid="{BAA7CF2A-F17C-4701-85CD-F345CDE3286F}"/>
    <cellStyle name="Normal 9 9 5 2 2 2 3" xfId="41293" xr:uid="{61DA30E9-12BE-4F08-A8DE-801C60D3E28A}"/>
    <cellStyle name="Normal 9 9 5 2 2 3" xfId="38212" xr:uid="{418D288F-06E4-4966-B2A5-E75DEBDBFBB7}"/>
    <cellStyle name="Normal 9 9 5 2 2 3 2" xfId="46424" xr:uid="{6B873587-9365-4979-AE0B-9B7D3951E4E8}"/>
    <cellStyle name="Normal 9 9 5 2 2 3 3" xfId="42319" xr:uid="{9B9FF338-5712-4067-A799-D03D6244F16D}"/>
    <cellStyle name="Normal 9 9 5 2 2 4" xfId="36159" xr:uid="{5BFE1B0E-96E5-4783-8DE6-92ACD39E0A9B}"/>
    <cellStyle name="Normal 9 9 5 2 2 4 2" xfId="44371" xr:uid="{42EBD461-3A99-4552-9B16-6F8303A0CFA8}"/>
    <cellStyle name="Normal 9 9 5 2 2 4 3" xfId="40266" xr:uid="{949A9F26-3CF0-4671-A30D-2B7B140D67DB}"/>
    <cellStyle name="Normal 9 9 5 2 2 5" xfId="43345" xr:uid="{97785EFC-9D68-4837-A32E-A619AAD7510F}"/>
    <cellStyle name="Normal 9 9 5 2 2 6" xfId="39240" xr:uid="{302E2CF3-8205-42DD-9334-77C55C98CEBF}"/>
    <cellStyle name="Normal 9 9 5 2 3" xfId="36705" xr:uid="{1CBE1320-0329-48AF-834E-165E6F806D08}"/>
    <cellStyle name="Normal 9 9 5 2 3 2" xfId="44917" xr:uid="{097F9F1D-6D85-4575-A5C3-54514203FEC9}"/>
    <cellStyle name="Normal 9 9 5 2 3 3" xfId="40812" xr:uid="{CB539206-1201-4E23-AD61-8A36A8EA2774}"/>
    <cellStyle name="Normal 9 9 5 2 4" xfId="37731" xr:uid="{7791AEEF-B1E5-43D9-B2D6-0877CA8D711B}"/>
    <cellStyle name="Normal 9 9 5 2 4 2" xfId="45943" xr:uid="{D2399F85-8A62-4506-A1CD-E918F428918A}"/>
    <cellStyle name="Normal 9 9 5 2 4 3" xfId="41838" xr:uid="{AB202092-29F1-4EDF-9F8C-C520B7C38A4D}"/>
    <cellStyle name="Normal 9 9 5 2 5" xfId="35678" xr:uid="{44746DCB-B6FB-48AD-BFE0-8A521F78DA65}"/>
    <cellStyle name="Normal 9 9 5 2 5 2" xfId="43890" xr:uid="{3D4AE017-0955-4A76-85CF-3C8A1AF9D459}"/>
    <cellStyle name="Normal 9 9 5 2 5 3" xfId="39785" xr:uid="{6E6CACA3-6D1B-4BB0-B996-9103F07B5216}"/>
    <cellStyle name="Normal 9 9 5 2 6" xfId="42864" xr:uid="{5909C7D2-94AD-40E7-B4B4-F0C88EF21EE2}"/>
    <cellStyle name="Normal 9 9 5 2 7" xfId="38759" xr:uid="{340A2A2B-AA97-41E9-9D7B-E3AE45BEB2B8}"/>
    <cellStyle name="Normal 9 9 5 3" xfId="34890" xr:uid="{30062796-A3EF-4CBC-8DC1-3CBE550A5753}"/>
    <cellStyle name="Normal 9 9 5 3 2" xfId="36944" xr:uid="{70A3C0CA-FC1E-4778-9DFF-79C4B6FD5536}"/>
    <cellStyle name="Normal 9 9 5 3 2 2" xfId="45156" xr:uid="{298F80F4-4F5A-4F71-9BF7-9C036402D8A1}"/>
    <cellStyle name="Normal 9 9 5 3 2 3" xfId="41051" xr:uid="{B3D37774-AA31-45A7-B2D6-FDEF75827264}"/>
    <cellStyle name="Normal 9 9 5 3 3" xfId="37970" xr:uid="{1F6B6382-596B-4DB6-B58F-11E5AA270C86}"/>
    <cellStyle name="Normal 9 9 5 3 3 2" xfId="46182" xr:uid="{3C017CED-BAF6-40ED-98B4-2D3400FA71B9}"/>
    <cellStyle name="Normal 9 9 5 3 3 3" xfId="42077" xr:uid="{68951603-0DB1-4EA3-8699-8A24A35EC875}"/>
    <cellStyle name="Normal 9 9 5 3 4" xfId="35917" xr:uid="{7BEF3468-45FA-40EB-B708-02F0526CCC47}"/>
    <cellStyle name="Normal 9 9 5 3 4 2" xfId="44129" xr:uid="{2B064FFC-58F4-497A-94FA-A0DA6134B2E8}"/>
    <cellStyle name="Normal 9 9 5 3 4 3" xfId="40024" xr:uid="{FDC4441E-7445-4EBF-A384-AEF31873D724}"/>
    <cellStyle name="Normal 9 9 5 3 5" xfId="43103" xr:uid="{B87E93E9-4A3B-415F-9AA7-831710A79100}"/>
    <cellStyle name="Normal 9 9 5 3 6" xfId="38998" xr:uid="{070A69A1-0BDE-4BC9-BB3F-206E70CACAC5}"/>
    <cellStyle name="Normal 9 9 5 4" xfId="36463" xr:uid="{0655C56B-C29F-4211-9E0B-B02CAED0E399}"/>
    <cellStyle name="Normal 9 9 5 4 2" xfId="44675" xr:uid="{6090D1B8-9030-4AB9-8778-B7AE9E325555}"/>
    <cellStyle name="Normal 9 9 5 4 3" xfId="40570" xr:uid="{1F593067-C007-433C-B33C-C653A931AD4E}"/>
    <cellStyle name="Normal 9 9 5 5" xfId="37489" xr:uid="{69CF2E93-27E0-4E56-B2A7-A51A15407D6F}"/>
    <cellStyle name="Normal 9 9 5 5 2" xfId="45701" xr:uid="{453B1312-2C90-4C41-9F0E-CA0483400318}"/>
    <cellStyle name="Normal 9 9 5 5 3" xfId="41596" xr:uid="{C5944542-3B05-4926-BCAB-4039DB2CF204}"/>
    <cellStyle name="Normal 9 9 5 6" xfId="35436" xr:uid="{568A9E87-C96D-4C96-A057-798095864CF0}"/>
    <cellStyle name="Normal 9 9 5 6 2" xfId="43648" xr:uid="{5549D4F5-DA53-459D-8E24-AA686574D11D}"/>
    <cellStyle name="Normal 9 9 5 6 3" xfId="39543" xr:uid="{D4BBD4FE-0373-4634-AAE4-CA513944ACA0}"/>
    <cellStyle name="Normal 9 9 5 7" xfId="42622" xr:uid="{E84CF140-760E-4C5A-B476-5B7744B031A5}"/>
    <cellStyle name="Normal 9 9 5 8" xfId="38517" xr:uid="{CAD42127-DA4B-48DC-A380-B0461C7E0064}"/>
    <cellStyle name="Normal 9 9 6" xfId="34264" xr:uid="{9B39F7C5-7DBD-463E-B64B-067384D28E5C}"/>
    <cellStyle name="Normal 9 9 6 2" xfId="34510" xr:uid="{901486CC-C8F1-41BE-86C4-0B2E1D8424BC}"/>
    <cellStyle name="Normal 9 9 6 2 2" xfId="34993" xr:uid="{EC5EED49-C008-4512-BA25-6377ACF70A21}"/>
    <cellStyle name="Normal 9 9 6 2 2 2" xfId="37047" xr:uid="{65C2FE86-824E-4572-8AC3-2E410D19A575}"/>
    <cellStyle name="Normal 9 9 6 2 2 2 2" xfId="45259" xr:uid="{AE74E8E2-F0BF-4DCF-92AA-6D8F3E0A8EB9}"/>
    <cellStyle name="Normal 9 9 6 2 2 2 3" xfId="41154" xr:uid="{7A752764-AD44-46AB-8481-98693C039D2C}"/>
    <cellStyle name="Normal 9 9 6 2 2 3" xfId="38073" xr:uid="{F44C3243-77E4-4F4E-BAD9-F20A17BF5B75}"/>
    <cellStyle name="Normal 9 9 6 2 2 3 2" xfId="46285" xr:uid="{C0A4DE70-2C24-470F-B3FD-1350AD612ABF}"/>
    <cellStyle name="Normal 9 9 6 2 2 3 3" xfId="42180" xr:uid="{684850CA-E23F-437A-9977-3DA99E5312A7}"/>
    <cellStyle name="Normal 9 9 6 2 2 4" xfId="36020" xr:uid="{EC6B44C9-83F2-459A-8B61-32EEFF8DCCB4}"/>
    <cellStyle name="Normal 9 9 6 2 2 4 2" xfId="44232" xr:uid="{5FD4F0D5-1993-4A70-8D19-FDB283197DD5}"/>
    <cellStyle name="Normal 9 9 6 2 2 4 3" xfId="40127" xr:uid="{E7114A40-0491-4C0F-951B-D9CFAE0150D6}"/>
    <cellStyle name="Normal 9 9 6 2 2 5" xfId="43206" xr:uid="{43C64738-92F3-410B-AE01-C8A00C9B5882}"/>
    <cellStyle name="Normal 9 9 6 2 2 6" xfId="39101" xr:uid="{1EE96246-7F57-4934-8203-65CB21FD5311}"/>
    <cellStyle name="Normal 9 9 6 2 3" xfId="36566" xr:uid="{FF139B39-37E8-456E-9216-4F786BCE8221}"/>
    <cellStyle name="Normal 9 9 6 2 3 2" xfId="44778" xr:uid="{A45A6A34-B53A-4022-932C-EE6F9A345682}"/>
    <cellStyle name="Normal 9 9 6 2 3 3" xfId="40673" xr:uid="{1465C589-2259-4E9C-8FA4-F9E5A6964B22}"/>
    <cellStyle name="Normal 9 9 6 2 4" xfId="37592" xr:uid="{3E22E397-F110-49FB-846B-6EA996E9624C}"/>
    <cellStyle name="Normal 9 9 6 2 4 2" xfId="45804" xr:uid="{BDFBC842-B118-42C1-A293-E005AA976836}"/>
    <cellStyle name="Normal 9 9 6 2 4 3" xfId="41699" xr:uid="{F1C0DE28-9005-46A9-B5DB-9EC4DADE9642}"/>
    <cellStyle name="Normal 9 9 6 2 5" xfId="35539" xr:uid="{7D89E66A-EB3B-41F2-9B09-8157C682883D}"/>
    <cellStyle name="Normal 9 9 6 2 5 2" xfId="43751" xr:uid="{2BD82148-7ACD-4F28-82F9-5103EFD56FBA}"/>
    <cellStyle name="Normal 9 9 6 2 5 3" xfId="39646" xr:uid="{CD997CEA-01EE-43CF-B11D-1637D38A14BF}"/>
    <cellStyle name="Normal 9 9 6 2 6" xfId="42725" xr:uid="{7E8AE182-8AA8-4429-8AC5-EB8B82B6E6DA}"/>
    <cellStyle name="Normal 9 9 6 2 7" xfId="38620" xr:uid="{5B8C9D5E-DF19-4095-B8E7-D0058C46EE2C}"/>
    <cellStyle name="Normal 9 9 6 3" xfId="34750" xr:uid="{A3205E18-2EE2-431D-8F18-8CDC93835553}"/>
    <cellStyle name="Normal 9 9 6 3 2" xfId="36804" xr:uid="{3A3D12F2-8B62-4CB6-A9AB-57C8870C2CFF}"/>
    <cellStyle name="Normal 9 9 6 3 2 2" xfId="45016" xr:uid="{3605CEF2-EB89-42A5-9BA9-51A0CF5E7D84}"/>
    <cellStyle name="Normal 9 9 6 3 2 3" xfId="40911" xr:uid="{023977B6-9B02-4968-B0B2-C7A90605EC2A}"/>
    <cellStyle name="Normal 9 9 6 3 3" xfId="37830" xr:uid="{C65A1948-3EF4-48B3-8B35-FA01FA89C6A8}"/>
    <cellStyle name="Normal 9 9 6 3 3 2" xfId="46042" xr:uid="{7D6CFC7A-87E5-4792-AB15-2869C9C8D17D}"/>
    <cellStyle name="Normal 9 9 6 3 3 3" xfId="41937" xr:uid="{AE9DA172-720D-40FE-86D8-F09DD69A0BA6}"/>
    <cellStyle name="Normal 9 9 6 3 4" xfId="35777" xr:uid="{2193F8E3-C159-46BA-BA5E-0177D8933499}"/>
    <cellStyle name="Normal 9 9 6 3 4 2" xfId="43989" xr:uid="{F09F8FC4-ECFC-4E92-9F84-80637F84E334}"/>
    <cellStyle name="Normal 9 9 6 3 4 3" xfId="39884" xr:uid="{0D762EEE-7564-42F1-802C-8AF5B875216E}"/>
    <cellStyle name="Normal 9 9 6 3 5" xfId="42963" xr:uid="{3015C064-3118-47A5-869B-2C0019D3469E}"/>
    <cellStyle name="Normal 9 9 6 3 6" xfId="38858" xr:uid="{DE245D0F-4AAD-4493-8AE1-819AAC7D04BA}"/>
    <cellStyle name="Normal 9 9 6 4" xfId="36323" xr:uid="{3751BD64-80B6-44FB-AA13-666381A97673}"/>
    <cellStyle name="Normal 9 9 6 4 2" xfId="44535" xr:uid="{039A7390-4D2C-45AC-8810-D3751084BC1D}"/>
    <cellStyle name="Normal 9 9 6 4 3" xfId="40430" xr:uid="{C56220F4-5C9B-4A77-9ECA-C2F930878E9D}"/>
    <cellStyle name="Normal 9 9 6 5" xfId="37349" xr:uid="{186BB35E-8B18-4ECC-81BF-DCE6FA622469}"/>
    <cellStyle name="Normal 9 9 6 5 2" xfId="45561" xr:uid="{E17453A5-E5C9-42D8-90A2-3EE4182A9457}"/>
    <cellStyle name="Normal 9 9 6 5 3" xfId="41456" xr:uid="{25C983C2-9241-4456-A325-53BC0F93C54B}"/>
    <cellStyle name="Normal 9 9 6 6" xfId="35296" xr:uid="{E7481057-D896-4C95-8AF5-29B113E09A8C}"/>
    <cellStyle name="Normal 9 9 6 6 2" xfId="43508" xr:uid="{8FB32C1D-3484-4DEB-9F0B-F5A8A8BD7291}"/>
    <cellStyle name="Normal 9 9 6 6 3" xfId="39403" xr:uid="{8AF7733F-8540-47D2-A7AA-657D5A1F92CB}"/>
    <cellStyle name="Normal 9 9 6 7" xfId="42482" xr:uid="{99B04170-AC1E-4625-8722-474509D2712E}"/>
    <cellStyle name="Normal 9 9 6 8" xfId="38377" xr:uid="{938CAA63-4AC1-46C2-8574-9A1AC7EF52D3}"/>
    <cellStyle name="Normal 9 9 7" xfId="34454" xr:uid="{3C34CC2C-3A36-4E18-9BF7-C4297E5FF3A0}"/>
    <cellStyle name="Normal 9 9 7 2" xfId="34937" xr:uid="{C39510A4-FDC2-45D6-8514-71E80A0CF470}"/>
    <cellStyle name="Normal 9 9 7 2 2" xfId="36991" xr:uid="{38896852-1C1A-4229-9198-3D5C8A286B57}"/>
    <cellStyle name="Normal 9 9 7 2 2 2" xfId="45203" xr:uid="{2B5F6F15-3799-44E1-8F7C-5BA05A76CA35}"/>
    <cellStyle name="Normal 9 9 7 2 2 3" xfId="41098" xr:uid="{76179DF8-835C-47A3-921D-7A5AE8FC2A29}"/>
    <cellStyle name="Normal 9 9 7 2 3" xfId="38017" xr:uid="{77468FBC-9392-4555-A5AE-1C131FA3505C}"/>
    <cellStyle name="Normal 9 9 7 2 3 2" xfId="46229" xr:uid="{48E6CBAE-61CF-4495-BB28-26B1E28F1CD6}"/>
    <cellStyle name="Normal 9 9 7 2 3 3" xfId="42124" xr:uid="{80FE1A14-AF83-421B-9E44-05EBC101B8B1}"/>
    <cellStyle name="Normal 9 9 7 2 4" xfId="35964" xr:uid="{F29A2F57-62BA-4194-B2C7-9EA54D1BCA7E}"/>
    <cellStyle name="Normal 9 9 7 2 4 2" xfId="44176" xr:uid="{B1A6F853-31EF-430A-8A4F-6FB829153BFB}"/>
    <cellStyle name="Normal 9 9 7 2 4 3" xfId="40071" xr:uid="{9A273A8B-1461-46CF-8BD1-B0B0293BF3A7}"/>
    <cellStyle name="Normal 9 9 7 2 5" xfId="43150" xr:uid="{FD9EFAC0-3CDC-4CCA-923D-A04908385F1C}"/>
    <cellStyle name="Normal 9 9 7 2 6" xfId="39045" xr:uid="{0D6923C8-99EB-4929-AE07-5A37F1C77A4A}"/>
    <cellStyle name="Normal 9 9 7 3" xfId="36510" xr:uid="{6E34C9E4-65D2-49A4-96D1-544AF61637FD}"/>
    <cellStyle name="Normal 9 9 7 3 2" xfId="44722" xr:uid="{486B818A-A15F-464B-B459-BBF6D07A6048}"/>
    <cellStyle name="Normal 9 9 7 3 3" xfId="40617" xr:uid="{0173DE8B-C7A0-4281-B1B6-C40269E9D1E7}"/>
    <cellStyle name="Normal 9 9 7 4" xfId="37536" xr:uid="{0EA6D9FF-DB07-4F0A-BDD0-70FF72532B56}"/>
    <cellStyle name="Normal 9 9 7 4 2" xfId="45748" xr:uid="{AABDDB92-8991-4E5C-A021-D7FFA8416760}"/>
    <cellStyle name="Normal 9 9 7 4 3" xfId="41643" xr:uid="{FF8B2C2D-73FA-4E1B-91F0-940CE758F35F}"/>
    <cellStyle name="Normal 9 9 7 5" xfId="35483" xr:uid="{796D6D13-7321-4BFF-BB11-B116D6FAFFA9}"/>
    <cellStyle name="Normal 9 9 7 5 2" xfId="43695" xr:uid="{4B505C94-A824-4C59-957C-FA417DA4439A}"/>
    <cellStyle name="Normal 9 9 7 5 3" xfId="39590" xr:uid="{2A7B3657-8305-4B45-8427-55226BD35461}"/>
    <cellStyle name="Normal 9 9 7 6" xfId="42669" xr:uid="{EB2844C0-CD15-4B35-83CE-DBEDBAB313CF}"/>
    <cellStyle name="Normal 9 9 7 7" xfId="38564" xr:uid="{E68A1BC8-74B4-4F1C-B84A-A03BED0FE0C5}"/>
    <cellStyle name="Normal 9 9 8" xfId="34206" xr:uid="{9D4B4DAD-4786-411E-8A5B-C02A65DCE465}"/>
    <cellStyle name="Normal 9 9 8 2" xfId="36265" xr:uid="{F05A297B-64E2-4D83-8B4B-E3719A0F02F0}"/>
    <cellStyle name="Normal 9 9 8 2 2" xfId="44477" xr:uid="{A43DA15A-78A4-4B1D-A3C7-A55D0513912B}"/>
    <cellStyle name="Normal 9 9 8 2 3" xfId="40372" xr:uid="{95CE15B8-A5EE-4ECE-8893-E06208BBCFEC}"/>
    <cellStyle name="Normal 9 9 8 3" xfId="37291" xr:uid="{05A57F09-E566-4CC0-967E-3481A82E6195}"/>
    <cellStyle name="Normal 9 9 8 3 2" xfId="45503" xr:uid="{2EB12CA5-F613-4D18-9A47-4E5961BBA150}"/>
    <cellStyle name="Normal 9 9 8 3 3" xfId="41398" xr:uid="{70D57145-0ED2-4AEC-8664-1B3F73780E67}"/>
    <cellStyle name="Normal 9 9 8 4" xfId="35238" xr:uid="{178A9F44-3C3E-433A-A4FC-F381E864DA84}"/>
    <cellStyle name="Normal 9 9 8 4 2" xfId="43450" xr:uid="{BB92A050-5ED1-45DD-B907-8A977B2C6CA0}"/>
    <cellStyle name="Normal 9 9 8 4 3" xfId="39345" xr:uid="{A6C47F77-F8E9-44A3-B6A4-B7921DCD3364}"/>
    <cellStyle name="Normal 9 9 8 5" xfId="42424" xr:uid="{7387C5A5-794D-40B6-B123-6AE1275C747E}"/>
    <cellStyle name="Normal 9 9 8 6" xfId="38319" xr:uid="{20C7A33A-E6CB-4101-8B5A-50AF666CEE5F}"/>
    <cellStyle name="Normal 9 9 9" xfId="34692" xr:uid="{F00E55D8-C3DF-447E-A097-547191521C5C}"/>
    <cellStyle name="Normal 9 9 9 2" xfId="36746" xr:uid="{6E418095-8BF1-4D07-98B4-58D6F5E42AB2}"/>
    <cellStyle name="Normal 9 9 9 2 2" xfId="44958" xr:uid="{96185511-DD20-4E80-BA1C-DBFC90CF0084}"/>
    <cellStyle name="Normal 9 9 9 2 3" xfId="40853" xr:uid="{A8E440DE-FAD2-4595-B337-0F0C93CE07C3}"/>
    <cellStyle name="Normal 9 9 9 3" xfId="37772" xr:uid="{49E268C1-9A17-429C-84ED-900570F3155A}"/>
    <cellStyle name="Normal 9 9 9 3 2" xfId="45984" xr:uid="{0BBF778C-E99F-4E23-91CB-EA6073922E87}"/>
    <cellStyle name="Normal 9 9 9 3 3" xfId="41879" xr:uid="{F6580210-975E-41D2-B686-BB9262A404C7}"/>
    <cellStyle name="Normal 9 9 9 4" xfId="35719" xr:uid="{215FDE68-B103-490B-BED1-F30E7A3E683F}"/>
    <cellStyle name="Normal 9 9 9 4 2" xfId="43931" xr:uid="{F80C48A0-3785-443A-B88F-730BAA99B6C1}"/>
    <cellStyle name="Normal 9 9 9 4 3" xfId="39826" xr:uid="{23FCE85D-64B8-4BC2-A974-B1219F43E157}"/>
    <cellStyle name="Normal 9 9 9 5" xfId="42905" xr:uid="{4B494AA1-92DB-44F8-BD29-A9CDBEADDEB5}"/>
    <cellStyle name="Normal 9 9 9 6" xfId="38800" xr:uid="{9E5AE605-9892-4EB6-B456-4869A9C9FF87}"/>
    <cellStyle name="Note" xfId="17" builtinId="10" hidden="1" customBuiltin="1"/>
    <cellStyle name="Note" xfId="294" builtinId="10" hidden="1" customBuiltin="1"/>
    <cellStyle name="Note" xfId="101" builtinId="10" hidden="1" customBuiltin="1"/>
    <cellStyle name="Note" xfId="16950" builtinId="10" hidden="1" customBuiltin="1"/>
    <cellStyle name="Note" xfId="186" builtinId="10" hidden="1" customBuiltin="1"/>
    <cellStyle name="Note" xfId="4254" builtinId="10" hidden="1" customBuiltin="1"/>
    <cellStyle name="Note" xfId="257" builtinId="10" hidden="1" customBuiltin="1"/>
    <cellStyle name="Note" xfId="66" builtinId="10" hidden="1" customBuiltin="1"/>
    <cellStyle name="Note" xfId="328" builtinId="10" hidden="1" customBuiltin="1"/>
    <cellStyle name="Note" xfId="16982" builtinId="10" hidden="1" customBuiltin="1"/>
    <cellStyle name="Note" xfId="14426" builtinId="10" hidden="1" customBuiltin="1"/>
    <cellStyle name="Note" xfId="5323" builtinId="10" hidden="1" customBuiltin="1"/>
    <cellStyle name="Note" xfId="23447" builtinId="10" hidden="1" customBuiltin="1"/>
    <cellStyle name="Note" xfId="7891" builtinId="10" hidden="1" customBuiltin="1"/>
    <cellStyle name="Note" xfId="14303" builtinId="10" hidden="1" customBuiltin="1"/>
    <cellStyle name="Note" xfId="363" builtinId="10" hidden="1" customBuiltin="1"/>
    <cellStyle name="Note" xfId="5549" builtinId="10" hidden="1" customBuiltin="1"/>
    <cellStyle name="Note" xfId="5796" builtinId="10" hidden="1" customBuiltin="1"/>
    <cellStyle name="Note" xfId="3985" builtinId="10" hidden="1" customBuiltin="1"/>
    <cellStyle name="Note" xfId="5963" builtinId="10" hidden="1" customBuiltin="1"/>
    <cellStyle name="Note" xfId="5535" builtinId="10" hidden="1" customBuiltin="1"/>
    <cellStyle name="Note" xfId="20239" builtinId="10" hidden="1" customBuiltin="1"/>
    <cellStyle name="Note" xfId="3914" builtinId="10" hidden="1" customBuiltin="1"/>
    <cellStyle name="Note" xfId="3948" builtinId="10" hidden="1" customBuiltin="1"/>
    <cellStyle name="Note" xfId="143" builtinId="10" hidden="1" customBuiltin="1"/>
    <cellStyle name="Note" xfId="4022" builtinId="10" hidden="1" customBuiltin="1"/>
    <cellStyle name="Note" xfId="4056" builtinId="10" hidden="1" customBuiltin="1"/>
    <cellStyle name="Note" xfId="8518" builtinId="10" hidden="1" customBuiltin="1"/>
    <cellStyle name="Note" xfId="7898" builtinId="10" hidden="1" customBuiltin="1"/>
    <cellStyle name="Note" xfId="8509" builtinId="10" hidden="1" customBuiltin="1"/>
    <cellStyle name="Note" xfId="5370" builtinId="10" hidden="1" customBuiltin="1"/>
    <cellStyle name="Note" xfId="8091" builtinId="10" hidden="1" customBuiltin="1"/>
    <cellStyle name="Note" xfId="5156" builtinId="10" hidden="1" customBuiltin="1"/>
    <cellStyle name="Note" xfId="220" builtinId="10" hidden="1" customBuiltin="1"/>
    <cellStyle name="Note" xfId="5351" builtinId="10" hidden="1" customBuiltin="1"/>
    <cellStyle name="Note" xfId="7962" builtinId="10" hidden="1" customBuiltin="1"/>
    <cellStyle name="Note" xfId="5472" builtinId="10" hidden="1" customBuiltin="1"/>
    <cellStyle name="Note" xfId="5856" builtinId="10" hidden="1" customBuiltin="1"/>
    <cellStyle name="Note" xfId="4241" builtinId="10" hidden="1" customBuiltin="1"/>
    <cellStyle name="Note" xfId="14790" builtinId="10" hidden="1" customBuiltin="1"/>
    <cellStyle name="Note" xfId="14251" builtinId="10" hidden="1" customBuiltin="1"/>
    <cellStyle name="Note" xfId="14782" builtinId="10" hidden="1" customBuiltin="1"/>
    <cellStyle name="Note" xfId="8249" builtinId="10" hidden="1" customBuiltin="1"/>
    <cellStyle name="Note" xfId="5425" builtinId="10" hidden="1" customBuiltin="1"/>
    <cellStyle name="Note" xfId="7929" builtinId="10" hidden="1" customBuiltin="1"/>
    <cellStyle name="Note" xfId="10837" builtinId="10" hidden="1" customBuiltin="1"/>
    <cellStyle name="Note" xfId="10778" builtinId="10" hidden="1" customBuiltin="1"/>
    <cellStyle name="Note" xfId="20128" builtinId="10" hidden="1" customBuiltin="1"/>
    <cellStyle name="Note" xfId="10743" builtinId="10" hidden="1" customBuiltin="1"/>
    <cellStyle name="Note" xfId="5355" builtinId="10" hidden="1" customBuiltin="1"/>
    <cellStyle name="Note" xfId="6219" builtinId="10" hidden="1" customBuiltin="1"/>
    <cellStyle name="Note" xfId="14501" builtinId="10" hidden="1" customBuiltin="1"/>
    <cellStyle name="Note 10" xfId="485" hidden="1" xr:uid="{00000000-0005-0000-0000-00009C790000}"/>
    <cellStyle name="Note 10" xfId="645" hidden="1" xr:uid="{00000000-0005-0000-0000-00009D790000}"/>
    <cellStyle name="Note 10" xfId="28616" hidden="1" xr:uid="{00000000-0005-0000-0000-0000B6790000}"/>
    <cellStyle name="Note 10" xfId="13653" hidden="1" xr:uid="{00000000-0005-0000-0000-0000A8790000}"/>
    <cellStyle name="Note 10" xfId="4611" hidden="1" xr:uid="{00000000-0005-0000-0000-0000A9790000}"/>
    <cellStyle name="Note 10" xfId="22989" hidden="1" xr:uid="{00000000-0005-0000-0000-0000B1790000}"/>
    <cellStyle name="Note 10" xfId="25277" hidden="1" xr:uid="{00000000-0005-0000-0000-0000B2790000}"/>
    <cellStyle name="Note 10" xfId="25813" hidden="1" xr:uid="{00000000-0005-0000-0000-0000B3790000}"/>
    <cellStyle name="Note 10" xfId="19736" hidden="1" xr:uid="{00000000-0005-0000-0000-0000AE790000}"/>
    <cellStyle name="Note 10" xfId="22103" hidden="1" xr:uid="{00000000-0005-0000-0000-0000AF790000}"/>
    <cellStyle name="Note 10" xfId="22647" hidden="1" xr:uid="{00000000-0005-0000-0000-0000B0790000}"/>
    <cellStyle name="Note 10" xfId="6872" hidden="1" xr:uid="{00000000-0005-0000-0000-0000A1790000}"/>
    <cellStyle name="Note 10" xfId="7216" hidden="1" xr:uid="{00000000-0005-0000-0000-0000A2790000}"/>
    <cellStyle name="Note 10" xfId="30416" hidden="1" xr:uid="{00000000-0005-0000-0000-0000C4790000}"/>
    <cellStyle name="Note 10" xfId="30482" hidden="1" xr:uid="{00000000-0005-0000-0000-0000C5790000}"/>
    <cellStyle name="Note 10" xfId="28481" hidden="1" xr:uid="{00000000-0005-0000-0000-0000B4790000}"/>
    <cellStyle name="Note 10" xfId="28538" hidden="1" xr:uid="{00000000-0005-0000-0000-0000B5790000}"/>
    <cellStyle name="Note 10" xfId="982" hidden="1" xr:uid="{00000000-0005-0000-0000-00009E790000}"/>
    <cellStyle name="Note 10" xfId="1324" hidden="1" xr:uid="{00000000-0005-0000-0000-00009F790000}"/>
    <cellStyle name="Note 10" xfId="29030" hidden="1" xr:uid="{00000000-0005-0000-0000-0000C1790000}"/>
    <cellStyle name="Note 10" xfId="30121" hidden="1" xr:uid="{00000000-0005-0000-0000-0000C2790000}"/>
    <cellStyle name="Note 10" xfId="29550" hidden="1" xr:uid="{00000000-0005-0000-0000-0000C3790000}"/>
    <cellStyle name="Note 10" xfId="18846" hidden="1" xr:uid="{00000000-0005-0000-0000-0000AC790000}"/>
    <cellStyle name="Note 10" xfId="19394" hidden="1" xr:uid="{00000000-0005-0000-0000-0000AD790000}"/>
    <cellStyle name="Note 10" xfId="30560" hidden="1" xr:uid="{00000000-0005-0000-0000-0000C6790000}"/>
    <cellStyle name="Note 10" xfId="12750" hidden="1" xr:uid="{00000000-0005-0000-0000-0000A6790000}"/>
    <cellStyle name="Note 10" xfId="13311" hidden="1" xr:uid="{00000000-0005-0000-0000-0000A7790000}"/>
    <cellStyle name="Note 10" xfId="28694" hidden="1" xr:uid="{00000000-0005-0000-0000-0000B7790000}"/>
    <cellStyle name="Note 10" xfId="29276" hidden="1" xr:uid="{00000000-0005-0000-0000-0000B8790000}"/>
    <cellStyle name="Note 10" xfId="31156" hidden="1" xr:uid="{00000000-0005-0000-0000-0000CB790000}"/>
    <cellStyle name="Note 10" xfId="31781" hidden="1" xr:uid="{00000000-0005-0000-0000-0000D5790000}"/>
    <cellStyle name="Note 10" xfId="32671" hidden="1" xr:uid="{00000000-0005-0000-0000-0000D6790000}"/>
    <cellStyle name="Note 10" xfId="31408" hidden="1" xr:uid="{00000000-0005-0000-0000-0000CE790000}"/>
    <cellStyle name="Note 10" xfId="31486" hidden="1" xr:uid="{00000000-0005-0000-0000-0000CF790000}"/>
    <cellStyle name="Note 10" xfId="32068" hidden="1" xr:uid="{00000000-0005-0000-0000-0000D0790000}"/>
    <cellStyle name="Note 10" xfId="29950" hidden="1" xr:uid="{00000000-0005-0000-0000-0000BF790000}"/>
    <cellStyle name="Note 10" xfId="30028" hidden="1" xr:uid="{00000000-0005-0000-0000-0000C0790000}"/>
    <cellStyle name="Note 10" xfId="6533" hidden="1" xr:uid="{00000000-0005-0000-0000-0000A0790000}"/>
    <cellStyle name="Note 10" xfId="14241" hidden="1" xr:uid="{00000000-0005-0000-0000-0000AA790000}"/>
    <cellStyle name="Note 10" xfId="8170" hidden="1" xr:uid="{00000000-0005-0000-0000-0000AB790000}"/>
    <cellStyle name="Note 10" xfId="6083" hidden="1" xr:uid="{00000000-0005-0000-0000-0000A3790000}"/>
    <cellStyle name="Note 10" xfId="7885" hidden="1" xr:uid="{00000000-0005-0000-0000-0000A4790000}"/>
    <cellStyle name="Note 10" xfId="4162" hidden="1" xr:uid="{00000000-0005-0000-0000-0000A5790000}"/>
    <cellStyle name="Note 10" xfId="30753" hidden="1" xr:uid="{00000000-0005-0000-0000-0000C7790000}"/>
    <cellStyle name="Note 10" xfId="30819" hidden="1" xr:uid="{00000000-0005-0000-0000-0000C8790000}"/>
    <cellStyle name="Note 10" xfId="33689" hidden="1" xr:uid="{00000000-0005-0000-0000-0000E1790000}"/>
    <cellStyle name="Note 10" xfId="32020" hidden="1" xr:uid="{00000000-0005-0000-0000-0000D3790000}"/>
    <cellStyle name="Note 10" xfId="32327" hidden="1" xr:uid="{00000000-0005-0000-0000-0000D4790000}"/>
    <cellStyle name="Note 10" xfId="33208" hidden="1" xr:uid="{00000000-0005-0000-0000-0000DC790000}"/>
    <cellStyle name="Note 10" xfId="33274" hidden="1" xr:uid="{00000000-0005-0000-0000-0000DD790000}"/>
    <cellStyle name="Note 10" xfId="33352" hidden="1" xr:uid="{00000000-0005-0000-0000-0000DE790000}"/>
    <cellStyle name="Note 10" xfId="31822" hidden="1" xr:uid="{00000000-0005-0000-0000-0000D9790000}"/>
    <cellStyle name="Note 10" xfId="32913" hidden="1" xr:uid="{00000000-0005-0000-0000-0000DA790000}"/>
    <cellStyle name="Note 10" xfId="32342" hidden="1" xr:uid="{00000000-0005-0000-0000-0000DB790000}"/>
    <cellStyle name="Note 10" xfId="31273" hidden="1" xr:uid="{00000000-0005-0000-0000-0000CC790000}"/>
    <cellStyle name="Note 10" xfId="31330" hidden="1" xr:uid="{00000000-0005-0000-0000-0000CD790000}"/>
    <cellStyle name="Note 10" xfId="29535" hidden="1" xr:uid="{00000000-0005-0000-0000-0000BC790000}"/>
    <cellStyle name="Note 10" xfId="28989" hidden="1" xr:uid="{00000000-0005-0000-0000-0000BD790000}"/>
    <cellStyle name="Note 10" xfId="33545" hidden="1" xr:uid="{00000000-0005-0000-0000-0000DF790000}"/>
    <cellStyle name="Note 10" xfId="33611" hidden="1" xr:uid="{00000000-0005-0000-0000-0000E0790000}"/>
    <cellStyle name="Note 10" xfId="30897" hidden="1" xr:uid="{00000000-0005-0000-0000-0000C9790000}"/>
    <cellStyle name="Note 10" xfId="31090" hidden="1" xr:uid="{00000000-0005-0000-0000-0000CA790000}"/>
    <cellStyle name="Note 10" xfId="29355" hidden="1" xr:uid="{00000000-0005-0000-0000-0000B9790000}"/>
    <cellStyle name="Note 10" xfId="29434" hidden="1" xr:uid="{00000000-0005-0000-0000-0000BA790000}"/>
    <cellStyle name="Note 10" xfId="29228" hidden="1" xr:uid="{00000000-0005-0000-0000-0000BB790000}"/>
    <cellStyle name="Note 10" xfId="32742" hidden="1" xr:uid="{00000000-0005-0000-0000-0000D7790000}"/>
    <cellStyle name="Note 10" xfId="32820" hidden="1" xr:uid="{00000000-0005-0000-0000-0000D8790000}"/>
    <cellStyle name="Note 10" xfId="29879" hidden="1" xr:uid="{00000000-0005-0000-0000-0000BE790000}"/>
    <cellStyle name="Note 10" xfId="32147" hidden="1" xr:uid="{00000000-0005-0000-0000-0000D1790000}"/>
    <cellStyle name="Note 10" xfId="32226" hidden="1" xr:uid="{00000000-0005-0000-0000-0000D2790000}"/>
    <cellStyle name="Note 10" xfId="33882" hidden="1" xr:uid="{00000000-0005-0000-0000-0000E2790000}"/>
    <cellStyle name="Note 10" xfId="33948" hidden="1" xr:uid="{00000000-0005-0000-0000-0000E3790000}"/>
    <cellStyle name="Note 11" xfId="521" hidden="1" xr:uid="{00000000-0005-0000-0000-0000E4790000}"/>
    <cellStyle name="Note 11" xfId="845" hidden="1" xr:uid="{00000000-0005-0000-0000-0000E5790000}"/>
    <cellStyle name="Note 11" xfId="28644" hidden="1" xr:uid="{00000000-0005-0000-0000-0000FE790000}"/>
    <cellStyle name="Note 11" xfId="13837" hidden="1" xr:uid="{00000000-0005-0000-0000-0000F0790000}"/>
    <cellStyle name="Note 11" xfId="14710" hidden="1" xr:uid="{00000000-0005-0000-0000-0000F1790000}"/>
    <cellStyle name="Note 11" xfId="23173" hidden="1" xr:uid="{00000000-0005-0000-0000-0000F9790000}"/>
    <cellStyle name="Note 11" xfId="25676" hidden="1" xr:uid="{00000000-0005-0000-0000-0000FA790000}"/>
    <cellStyle name="Note 11" xfId="25997" hidden="1" xr:uid="{00000000-0005-0000-0000-0000FB790000}"/>
    <cellStyle name="Note 11" xfId="19920" hidden="1" xr:uid="{00000000-0005-0000-0000-0000F6790000}"/>
    <cellStyle name="Note 11" xfId="22509" hidden="1" xr:uid="{00000000-0005-0000-0000-0000F7790000}"/>
    <cellStyle name="Note 11" xfId="22831" hidden="1" xr:uid="{00000000-0005-0000-0000-0000F8790000}"/>
    <cellStyle name="Note 11" xfId="7057" hidden="1" xr:uid="{00000000-0005-0000-0000-0000E9790000}"/>
    <cellStyle name="Note 11" xfId="7403" hidden="1" xr:uid="{00000000-0005-0000-0000-0000EA790000}"/>
    <cellStyle name="Note 11" xfId="30434" hidden="1" xr:uid="{00000000-0005-0000-0000-00000C7A0000}"/>
    <cellStyle name="Note 11" xfId="30510" hidden="1" xr:uid="{00000000-0005-0000-0000-00000D7A0000}"/>
    <cellStyle name="Note 11" xfId="28494" hidden="1" xr:uid="{00000000-0005-0000-0000-0000FC790000}"/>
    <cellStyle name="Note 11" xfId="28568" hidden="1" xr:uid="{00000000-0005-0000-0000-0000FD790000}"/>
    <cellStyle name="Note 11" xfId="1166" hidden="1" xr:uid="{00000000-0005-0000-0000-0000E6790000}"/>
    <cellStyle name="Note 11" xfId="1508" hidden="1" xr:uid="{00000000-0005-0000-0000-0000E7790000}"/>
    <cellStyle name="Note 11" xfId="30146" hidden="1" xr:uid="{00000000-0005-0000-0000-0000097A0000}"/>
    <cellStyle name="Note 11" xfId="29038" hidden="1" xr:uid="{00000000-0005-0000-0000-00000A7A0000}"/>
    <cellStyle name="Note 11" xfId="29246" hidden="1" xr:uid="{00000000-0005-0000-0000-00000B7A0000}"/>
    <cellStyle name="Note 11" xfId="19256" hidden="1" xr:uid="{00000000-0005-0000-0000-0000F4790000}"/>
    <cellStyle name="Note 11" xfId="19578" hidden="1" xr:uid="{00000000-0005-0000-0000-0000F5790000}"/>
    <cellStyle name="Note 11" xfId="30588" hidden="1" xr:uid="{00000000-0005-0000-0000-00000E7A0000}"/>
    <cellStyle name="Note 11" xfId="13174" hidden="1" xr:uid="{00000000-0005-0000-0000-0000EE790000}"/>
    <cellStyle name="Note 11" xfId="13495" hidden="1" xr:uid="{00000000-0005-0000-0000-0000EF790000}"/>
    <cellStyle name="Note 11" xfId="28722" hidden="1" xr:uid="{00000000-0005-0000-0000-0000FF790000}"/>
    <cellStyle name="Note 11" xfId="29307" hidden="1" xr:uid="{00000000-0005-0000-0000-0000007A0000}"/>
    <cellStyle name="Note 11" xfId="31184" hidden="1" xr:uid="{00000000-0005-0000-0000-0000137A0000}"/>
    <cellStyle name="Note 11" xfId="32018" hidden="1" xr:uid="{00000000-0005-0000-0000-00001D7A0000}"/>
    <cellStyle name="Note 11" xfId="32694" hidden="1" xr:uid="{00000000-0005-0000-0000-00001E7A0000}"/>
    <cellStyle name="Note 11" xfId="31436" hidden="1" xr:uid="{00000000-0005-0000-0000-0000167A0000}"/>
    <cellStyle name="Note 11" xfId="31514" hidden="1" xr:uid="{00000000-0005-0000-0000-0000177A0000}"/>
    <cellStyle name="Note 11" xfId="32099" hidden="1" xr:uid="{00000000-0005-0000-0000-0000187A0000}"/>
    <cellStyle name="Note 11" xfId="29978" hidden="1" xr:uid="{00000000-0005-0000-0000-0000077A0000}"/>
    <cellStyle name="Note 11" xfId="30056" hidden="1" xr:uid="{00000000-0005-0000-0000-0000087A0000}"/>
    <cellStyle name="Note 11" xfId="6735" hidden="1" xr:uid="{00000000-0005-0000-0000-0000E8790000}"/>
    <cellStyle name="Note 11" xfId="4667" hidden="1" xr:uid="{00000000-0005-0000-0000-0000F2790000}"/>
    <cellStyle name="Note 11" xfId="6229" hidden="1" xr:uid="{00000000-0005-0000-0000-0000F3790000}"/>
    <cellStyle name="Note 11" xfId="8428" hidden="1" xr:uid="{00000000-0005-0000-0000-0000EB790000}"/>
    <cellStyle name="Note 11" xfId="6258" hidden="1" xr:uid="{00000000-0005-0000-0000-0000EC790000}"/>
    <cellStyle name="Note 11" xfId="6073" hidden="1" xr:uid="{00000000-0005-0000-0000-0000ED790000}"/>
    <cellStyle name="Note 11" xfId="30771" hidden="1" xr:uid="{00000000-0005-0000-0000-00000F7A0000}"/>
    <cellStyle name="Note 11" xfId="30847" hidden="1" xr:uid="{00000000-0005-0000-0000-0000107A0000}"/>
    <cellStyle name="Note 11" xfId="33717" hidden="1" xr:uid="{00000000-0005-0000-0000-0000297A0000}"/>
    <cellStyle name="Note 11" xfId="32367" hidden="1" xr:uid="{00000000-0005-0000-0000-00001B7A0000}"/>
    <cellStyle name="Note 11" xfId="32041" hidden="1" xr:uid="{00000000-0005-0000-0000-00001C7A0000}"/>
    <cellStyle name="Note 11" xfId="33226" hidden="1" xr:uid="{00000000-0005-0000-0000-0000247A0000}"/>
    <cellStyle name="Note 11" xfId="33302" hidden="1" xr:uid="{00000000-0005-0000-0000-0000257A0000}"/>
    <cellStyle name="Note 11" xfId="33380" hidden="1" xr:uid="{00000000-0005-0000-0000-0000267A0000}"/>
    <cellStyle name="Note 11" xfId="32938" hidden="1" xr:uid="{00000000-0005-0000-0000-0000217A0000}"/>
    <cellStyle name="Note 11" xfId="31830" hidden="1" xr:uid="{00000000-0005-0000-0000-0000227A0000}"/>
    <cellStyle name="Note 11" xfId="32038" hidden="1" xr:uid="{00000000-0005-0000-0000-0000237A0000}"/>
    <cellStyle name="Note 11" xfId="31286" hidden="1" xr:uid="{00000000-0005-0000-0000-0000147A0000}"/>
    <cellStyle name="Note 11" xfId="31360" hidden="1" xr:uid="{00000000-0005-0000-0000-0000157A0000}"/>
    <cellStyle name="Note 11" xfId="29249" hidden="1" xr:uid="{00000000-0005-0000-0000-0000047A0000}"/>
    <cellStyle name="Note 11" xfId="29226" hidden="1" xr:uid="{00000000-0005-0000-0000-0000057A0000}"/>
    <cellStyle name="Note 11" xfId="33563" hidden="1" xr:uid="{00000000-0005-0000-0000-0000277A0000}"/>
    <cellStyle name="Note 11" xfId="33639" hidden="1" xr:uid="{00000000-0005-0000-0000-0000287A0000}"/>
    <cellStyle name="Note 11" xfId="30925" hidden="1" xr:uid="{00000000-0005-0000-0000-0000117A0000}"/>
    <cellStyle name="Note 11" xfId="31108" hidden="1" xr:uid="{00000000-0005-0000-0000-0000127A0000}"/>
    <cellStyle name="Note 11" xfId="29383" hidden="1" xr:uid="{00000000-0005-0000-0000-0000017A0000}"/>
    <cellStyle name="Note 11" xfId="29462" hidden="1" xr:uid="{00000000-0005-0000-0000-0000027A0000}"/>
    <cellStyle name="Note 11" xfId="29575" hidden="1" xr:uid="{00000000-0005-0000-0000-0000037A0000}"/>
    <cellStyle name="Note 11" xfId="32770" hidden="1" xr:uid="{00000000-0005-0000-0000-00001F7A0000}"/>
    <cellStyle name="Note 11" xfId="32848" hidden="1" xr:uid="{00000000-0005-0000-0000-0000207A0000}"/>
    <cellStyle name="Note 11" xfId="29902" hidden="1" xr:uid="{00000000-0005-0000-0000-0000067A0000}"/>
    <cellStyle name="Note 11" xfId="32175" hidden="1" xr:uid="{00000000-0005-0000-0000-0000197A0000}"/>
    <cellStyle name="Note 11" xfId="32254" hidden="1" xr:uid="{00000000-0005-0000-0000-00001A7A0000}"/>
    <cellStyle name="Note 11" xfId="33900" hidden="1" xr:uid="{00000000-0005-0000-0000-00002A7A0000}"/>
    <cellStyle name="Note 11" xfId="33976" hidden="1" xr:uid="{00000000-0005-0000-0000-00002B7A0000}"/>
    <cellStyle name="Note 12" xfId="557" hidden="1" xr:uid="{00000000-0005-0000-0000-00002C7A0000}"/>
    <cellStyle name="Note 12" xfId="881" hidden="1" xr:uid="{00000000-0005-0000-0000-00002D7A0000}"/>
    <cellStyle name="Note 12" xfId="28657" hidden="1" xr:uid="{00000000-0005-0000-0000-0000467A0000}"/>
    <cellStyle name="Note 12" xfId="13873" hidden="1" xr:uid="{00000000-0005-0000-0000-0000387A0000}"/>
    <cellStyle name="Note 12" xfId="14138" hidden="1" xr:uid="{00000000-0005-0000-0000-0000397A0000}"/>
    <cellStyle name="Note 12" xfId="23209" hidden="1" xr:uid="{00000000-0005-0000-0000-0000417A0000}"/>
    <cellStyle name="Note 12" xfId="25712" hidden="1" xr:uid="{00000000-0005-0000-0000-0000427A0000}"/>
    <cellStyle name="Note 12" xfId="26033" hidden="1" xr:uid="{00000000-0005-0000-0000-0000437A0000}"/>
    <cellStyle name="Note 12" xfId="19956" hidden="1" xr:uid="{00000000-0005-0000-0000-00003E7A0000}"/>
    <cellStyle name="Note 12" xfId="22546" hidden="1" xr:uid="{00000000-0005-0000-0000-00003F7A0000}"/>
    <cellStyle name="Note 12" xfId="22867" hidden="1" xr:uid="{00000000-0005-0000-0000-0000407A0000}"/>
    <cellStyle name="Note 12" xfId="7093" hidden="1" xr:uid="{00000000-0005-0000-0000-0000317A0000}"/>
    <cellStyle name="Note 12" xfId="7439" hidden="1" xr:uid="{00000000-0005-0000-0000-0000327A0000}"/>
    <cellStyle name="Note 12" xfId="30447" hidden="1" xr:uid="{00000000-0005-0000-0000-0000547A0000}"/>
    <cellStyle name="Note 12" xfId="30523" hidden="1" xr:uid="{00000000-0005-0000-0000-0000557A0000}"/>
    <cellStyle name="Note 12" xfId="28507" hidden="1" xr:uid="{00000000-0005-0000-0000-0000447A0000}"/>
    <cellStyle name="Note 12" xfId="28581" hidden="1" xr:uid="{00000000-0005-0000-0000-0000457A0000}"/>
    <cellStyle name="Note 12" xfId="1202" hidden="1" xr:uid="{00000000-0005-0000-0000-00002E7A0000}"/>
    <cellStyle name="Note 12" xfId="1544" hidden="1" xr:uid="{00000000-0005-0000-0000-00002F7A0000}"/>
    <cellStyle name="Note 12" xfId="30111" hidden="1" xr:uid="{00000000-0005-0000-0000-0000517A0000}"/>
    <cellStyle name="Note 12" xfId="29546" hidden="1" xr:uid="{00000000-0005-0000-0000-0000527A0000}"/>
    <cellStyle name="Note 12" xfId="29876" hidden="1" xr:uid="{00000000-0005-0000-0000-0000537A0000}"/>
    <cellStyle name="Note 12" xfId="19293" hidden="1" xr:uid="{00000000-0005-0000-0000-00003C7A0000}"/>
    <cellStyle name="Note 12" xfId="19614" hidden="1" xr:uid="{00000000-0005-0000-0000-00003D7A0000}"/>
    <cellStyle name="Note 12" xfId="30601" hidden="1" xr:uid="{00000000-0005-0000-0000-0000567A0000}"/>
    <cellStyle name="Note 12" xfId="13210" hidden="1" xr:uid="{00000000-0005-0000-0000-0000367A0000}"/>
    <cellStyle name="Note 12" xfId="13531" hidden="1" xr:uid="{00000000-0005-0000-0000-0000377A0000}"/>
    <cellStyle name="Note 12" xfId="28735" hidden="1" xr:uid="{00000000-0005-0000-0000-0000477A0000}"/>
    <cellStyle name="Note 12" xfId="29320" hidden="1" xr:uid="{00000000-0005-0000-0000-0000487A0000}"/>
    <cellStyle name="Note 12" xfId="31197" hidden="1" xr:uid="{00000000-0005-0000-0000-00005B7A0000}"/>
    <cellStyle name="Note 12" xfId="31797" hidden="1" xr:uid="{00000000-0005-0000-0000-0000657A0000}"/>
    <cellStyle name="Note 12" xfId="32707" hidden="1" xr:uid="{00000000-0005-0000-0000-0000667A0000}"/>
    <cellStyle name="Note 12" xfId="31449" hidden="1" xr:uid="{00000000-0005-0000-0000-00005E7A0000}"/>
    <cellStyle name="Note 12" xfId="31527" hidden="1" xr:uid="{00000000-0005-0000-0000-00005F7A0000}"/>
    <cellStyle name="Note 12" xfId="32112" hidden="1" xr:uid="{00000000-0005-0000-0000-0000607A0000}"/>
    <cellStyle name="Note 12" xfId="29991" hidden="1" xr:uid="{00000000-0005-0000-0000-00004F7A0000}"/>
    <cellStyle name="Note 12" xfId="30069" hidden="1" xr:uid="{00000000-0005-0000-0000-0000507A0000}"/>
    <cellStyle name="Note 12" xfId="6771" hidden="1" xr:uid="{00000000-0005-0000-0000-0000307A0000}"/>
    <cellStyle name="Note 12" xfId="8135" hidden="1" xr:uid="{00000000-0005-0000-0000-00003A7A0000}"/>
    <cellStyle name="Note 12" xfId="12503" hidden="1" xr:uid="{00000000-0005-0000-0000-00003B7A0000}"/>
    <cellStyle name="Note 12" xfId="7757" hidden="1" xr:uid="{00000000-0005-0000-0000-0000337A0000}"/>
    <cellStyle name="Note 12" xfId="5404" hidden="1" xr:uid="{00000000-0005-0000-0000-0000347A0000}"/>
    <cellStyle name="Note 12" xfId="4360" hidden="1" xr:uid="{00000000-0005-0000-0000-0000357A0000}"/>
    <cellStyle name="Note 12" xfId="30784" hidden="1" xr:uid="{00000000-0005-0000-0000-0000577A0000}"/>
    <cellStyle name="Note 12" xfId="30860" hidden="1" xr:uid="{00000000-0005-0000-0000-0000587A0000}"/>
    <cellStyle name="Note 12" xfId="33730" hidden="1" xr:uid="{00000000-0005-0000-0000-0000717A0000}"/>
    <cellStyle name="Note 12" xfId="32315" hidden="1" xr:uid="{00000000-0005-0000-0000-0000637A0000}"/>
    <cellStyle name="Note 12" xfId="31928" hidden="1" xr:uid="{00000000-0005-0000-0000-0000647A0000}"/>
    <cellStyle name="Note 12" xfId="33239" hidden="1" xr:uid="{00000000-0005-0000-0000-00006C7A0000}"/>
    <cellStyle name="Note 12" xfId="33315" hidden="1" xr:uid="{00000000-0005-0000-0000-00006D7A0000}"/>
    <cellStyle name="Note 12" xfId="33393" hidden="1" xr:uid="{00000000-0005-0000-0000-00006E7A0000}"/>
    <cellStyle name="Note 12" xfId="32903" hidden="1" xr:uid="{00000000-0005-0000-0000-0000697A0000}"/>
    <cellStyle name="Note 12" xfId="32338" hidden="1" xr:uid="{00000000-0005-0000-0000-00006A7A0000}"/>
    <cellStyle name="Note 12" xfId="32668" hidden="1" xr:uid="{00000000-0005-0000-0000-00006B7A0000}"/>
    <cellStyle name="Note 12" xfId="31299" hidden="1" xr:uid="{00000000-0005-0000-0000-00005C7A0000}"/>
    <cellStyle name="Note 12" xfId="31373" hidden="1" xr:uid="{00000000-0005-0000-0000-00005D7A0000}"/>
    <cellStyle name="Note 12" xfId="29136" hidden="1" xr:uid="{00000000-0005-0000-0000-00004C7A0000}"/>
    <cellStyle name="Note 12" xfId="29005" hidden="1" xr:uid="{00000000-0005-0000-0000-00004D7A0000}"/>
    <cellStyle name="Note 12" xfId="33576" hidden="1" xr:uid="{00000000-0005-0000-0000-00006F7A0000}"/>
    <cellStyle name="Note 12" xfId="33652" hidden="1" xr:uid="{00000000-0005-0000-0000-0000707A0000}"/>
    <cellStyle name="Note 12" xfId="30938" hidden="1" xr:uid="{00000000-0005-0000-0000-0000597A0000}"/>
    <cellStyle name="Note 12" xfId="31121" hidden="1" xr:uid="{00000000-0005-0000-0000-00005A7A0000}"/>
    <cellStyle name="Note 12" xfId="29396" hidden="1" xr:uid="{00000000-0005-0000-0000-0000497A0000}"/>
    <cellStyle name="Note 12" xfId="29475" hidden="1" xr:uid="{00000000-0005-0000-0000-00004A7A0000}"/>
    <cellStyle name="Note 12" xfId="29523" hidden="1" xr:uid="{00000000-0005-0000-0000-00004B7A0000}"/>
    <cellStyle name="Note 12" xfId="32783" hidden="1" xr:uid="{00000000-0005-0000-0000-0000677A0000}"/>
    <cellStyle name="Note 12" xfId="32861" hidden="1" xr:uid="{00000000-0005-0000-0000-0000687A0000}"/>
    <cellStyle name="Note 12" xfId="29915" hidden="1" xr:uid="{00000000-0005-0000-0000-00004E7A0000}"/>
    <cellStyle name="Note 12" xfId="32188" hidden="1" xr:uid="{00000000-0005-0000-0000-0000617A0000}"/>
    <cellStyle name="Note 12" xfId="32267" hidden="1" xr:uid="{00000000-0005-0000-0000-0000627A0000}"/>
    <cellStyle name="Note 12" xfId="33913" hidden="1" xr:uid="{00000000-0005-0000-0000-0000727A0000}"/>
    <cellStyle name="Note 12" xfId="33989" hidden="1" xr:uid="{00000000-0005-0000-0000-0000737A0000}"/>
    <cellStyle name="Note 13" xfId="591" hidden="1" xr:uid="{00000000-0005-0000-0000-0000747A0000}"/>
    <cellStyle name="Note 13" xfId="916" hidden="1" xr:uid="{00000000-0005-0000-0000-0000757A0000}"/>
    <cellStyle name="Note 13" xfId="28670" hidden="1" xr:uid="{00000000-0005-0000-0000-00008E7A0000}"/>
    <cellStyle name="Note 13" xfId="13907" hidden="1" xr:uid="{00000000-0005-0000-0000-0000807A0000}"/>
    <cellStyle name="Note 13" xfId="14530" hidden="1" xr:uid="{00000000-0005-0000-0000-0000817A0000}"/>
    <cellStyle name="Note 13" xfId="23243" hidden="1" xr:uid="{00000000-0005-0000-0000-0000897A0000}"/>
    <cellStyle name="Note 13" xfId="25747" hidden="1" xr:uid="{00000000-0005-0000-0000-00008A7A0000}"/>
    <cellStyle name="Note 13" xfId="26067" hidden="1" xr:uid="{00000000-0005-0000-0000-00008B7A0000}"/>
    <cellStyle name="Note 13" xfId="19990" hidden="1" xr:uid="{00000000-0005-0000-0000-0000867A0000}"/>
    <cellStyle name="Note 13" xfId="22581" hidden="1" xr:uid="{00000000-0005-0000-0000-0000877A0000}"/>
    <cellStyle name="Note 13" xfId="22901" hidden="1" xr:uid="{00000000-0005-0000-0000-0000887A0000}"/>
    <cellStyle name="Note 13" xfId="7127" hidden="1" xr:uid="{00000000-0005-0000-0000-0000797A0000}"/>
    <cellStyle name="Note 13" xfId="7473" hidden="1" xr:uid="{00000000-0005-0000-0000-00007A7A0000}"/>
    <cellStyle name="Note 13" xfId="30461" hidden="1" xr:uid="{00000000-0005-0000-0000-00009C7A0000}"/>
    <cellStyle name="Note 13" xfId="30536" hidden="1" xr:uid="{00000000-0005-0000-0000-00009D7A0000}"/>
    <cellStyle name="Note 13" xfId="28520" hidden="1" xr:uid="{00000000-0005-0000-0000-00008C7A0000}"/>
    <cellStyle name="Note 13" xfId="28595" hidden="1" xr:uid="{00000000-0005-0000-0000-00008D7A0000}"/>
    <cellStyle name="Note 13" xfId="1236" hidden="1" xr:uid="{00000000-0005-0000-0000-0000767A0000}"/>
    <cellStyle name="Note 13" xfId="1578" hidden="1" xr:uid="{00000000-0005-0000-0000-0000777A0000}"/>
    <cellStyle name="Note 13" xfId="30136" hidden="1" xr:uid="{00000000-0005-0000-0000-0000997A0000}"/>
    <cellStyle name="Note 13" xfId="29035" hidden="1" xr:uid="{00000000-0005-0000-0000-00009A7A0000}"/>
    <cellStyle name="Note 13" xfId="29193" hidden="1" xr:uid="{00000000-0005-0000-0000-00009B7A0000}"/>
    <cellStyle name="Note 13" xfId="19328" hidden="1" xr:uid="{00000000-0005-0000-0000-0000847A0000}"/>
    <cellStyle name="Note 13" xfId="19648" hidden="1" xr:uid="{00000000-0005-0000-0000-0000857A0000}"/>
    <cellStyle name="Note 13" xfId="30614" hidden="1" xr:uid="{00000000-0005-0000-0000-00009E7A0000}"/>
    <cellStyle name="Note 13" xfId="13245" hidden="1" xr:uid="{00000000-0005-0000-0000-00007E7A0000}"/>
    <cellStyle name="Note 13" xfId="13565" hidden="1" xr:uid="{00000000-0005-0000-0000-00007F7A0000}"/>
    <cellStyle name="Note 13" xfId="28748" hidden="1" xr:uid="{00000000-0005-0000-0000-00008F7A0000}"/>
    <cellStyle name="Note 13" xfId="29334" hidden="1" xr:uid="{00000000-0005-0000-0000-0000907A0000}"/>
    <cellStyle name="Note 13" xfId="31210" hidden="1" xr:uid="{00000000-0005-0000-0000-0000A37A0000}"/>
    <cellStyle name="Note 13" xfId="31778" hidden="1" xr:uid="{00000000-0005-0000-0000-0000AD7A0000}"/>
    <cellStyle name="Note 13" xfId="32721" hidden="1" xr:uid="{00000000-0005-0000-0000-0000AE7A0000}"/>
    <cellStyle name="Note 13" xfId="31462" hidden="1" xr:uid="{00000000-0005-0000-0000-0000A67A0000}"/>
    <cellStyle name="Note 13" xfId="31540" hidden="1" xr:uid="{00000000-0005-0000-0000-0000A77A0000}"/>
    <cellStyle name="Note 13" xfId="32126" hidden="1" xr:uid="{00000000-0005-0000-0000-0000A87A0000}"/>
    <cellStyle name="Note 13" xfId="30004" hidden="1" xr:uid="{00000000-0005-0000-0000-0000977A0000}"/>
    <cellStyle name="Note 13" xfId="30082" hidden="1" xr:uid="{00000000-0005-0000-0000-0000987A0000}"/>
    <cellStyle name="Note 13" xfId="6806" hidden="1" xr:uid="{00000000-0005-0000-0000-0000787A0000}"/>
    <cellStyle name="Note 13" xfId="4643" hidden="1" xr:uid="{00000000-0005-0000-0000-0000827A0000}"/>
    <cellStyle name="Note 13" xfId="5833" hidden="1" xr:uid="{00000000-0005-0000-0000-0000837A0000}"/>
    <cellStyle name="Note 13" xfId="8216" hidden="1" xr:uid="{00000000-0005-0000-0000-00007B7A0000}"/>
    <cellStyle name="Note 13" xfId="5009" hidden="1" xr:uid="{00000000-0005-0000-0000-00007C7A0000}"/>
    <cellStyle name="Note 13" xfId="4151" hidden="1" xr:uid="{00000000-0005-0000-0000-00007D7A0000}"/>
    <cellStyle name="Note 13" xfId="30798" hidden="1" xr:uid="{00000000-0005-0000-0000-00009F7A0000}"/>
    <cellStyle name="Note 13" xfId="30873" hidden="1" xr:uid="{00000000-0005-0000-0000-0000A07A0000}"/>
    <cellStyle name="Note 13" xfId="33743" hidden="1" xr:uid="{00000000-0005-0000-0000-0000B97A0000}"/>
    <cellStyle name="Note 13" xfId="32348" hidden="1" xr:uid="{00000000-0005-0000-0000-0000AB7A0000}"/>
    <cellStyle name="Note 13" xfId="31877" hidden="1" xr:uid="{00000000-0005-0000-0000-0000AC7A0000}"/>
    <cellStyle name="Note 13" xfId="33253" hidden="1" xr:uid="{00000000-0005-0000-0000-0000B47A0000}"/>
    <cellStyle name="Note 13" xfId="33328" hidden="1" xr:uid="{00000000-0005-0000-0000-0000B57A0000}"/>
    <cellStyle name="Note 13" xfId="33406" hidden="1" xr:uid="{00000000-0005-0000-0000-0000B67A0000}"/>
    <cellStyle name="Note 13" xfId="32928" hidden="1" xr:uid="{00000000-0005-0000-0000-0000B17A0000}"/>
    <cellStyle name="Note 13" xfId="31827" hidden="1" xr:uid="{00000000-0005-0000-0000-0000B27A0000}"/>
    <cellStyle name="Note 13" xfId="31985" hidden="1" xr:uid="{00000000-0005-0000-0000-0000B37A0000}"/>
    <cellStyle name="Note 13" xfId="31312" hidden="1" xr:uid="{00000000-0005-0000-0000-0000A47A0000}"/>
    <cellStyle name="Note 13" xfId="31387" hidden="1" xr:uid="{00000000-0005-0000-0000-0000A57A0000}"/>
    <cellStyle name="Note 13" xfId="29085" hidden="1" xr:uid="{00000000-0005-0000-0000-0000947A0000}"/>
    <cellStyle name="Note 13" xfId="28986" hidden="1" xr:uid="{00000000-0005-0000-0000-0000957A0000}"/>
    <cellStyle name="Note 13" xfId="33590" hidden="1" xr:uid="{00000000-0005-0000-0000-0000B77A0000}"/>
    <cellStyle name="Note 13" xfId="33665" hidden="1" xr:uid="{00000000-0005-0000-0000-0000B87A0000}"/>
    <cellStyle name="Note 13" xfId="30951" hidden="1" xr:uid="{00000000-0005-0000-0000-0000A17A0000}"/>
    <cellStyle name="Note 13" xfId="31135" hidden="1" xr:uid="{00000000-0005-0000-0000-0000A27A0000}"/>
    <cellStyle name="Note 13" xfId="29409" hidden="1" xr:uid="{00000000-0005-0000-0000-0000917A0000}"/>
    <cellStyle name="Note 13" xfId="29488" hidden="1" xr:uid="{00000000-0005-0000-0000-0000927A0000}"/>
    <cellStyle name="Note 13" xfId="29556" hidden="1" xr:uid="{00000000-0005-0000-0000-0000937A0000}"/>
    <cellStyle name="Note 13" xfId="32796" hidden="1" xr:uid="{00000000-0005-0000-0000-0000AF7A0000}"/>
    <cellStyle name="Note 13" xfId="32874" hidden="1" xr:uid="{00000000-0005-0000-0000-0000B07A0000}"/>
    <cellStyle name="Note 13" xfId="29929" hidden="1" xr:uid="{00000000-0005-0000-0000-0000967A0000}"/>
    <cellStyle name="Note 13" xfId="32201" hidden="1" xr:uid="{00000000-0005-0000-0000-0000A97A0000}"/>
    <cellStyle name="Note 13" xfId="32280" hidden="1" xr:uid="{00000000-0005-0000-0000-0000AA7A0000}"/>
    <cellStyle name="Note 13" xfId="33927" hidden="1" xr:uid="{00000000-0005-0000-0000-0000BA7A0000}"/>
    <cellStyle name="Note 13" xfId="34002" hidden="1" xr:uid="{00000000-0005-0000-0000-0000BB7A0000}"/>
    <cellStyle name="Note 14" xfId="30165" hidden="1" xr:uid="{00000000-0005-0000-0000-0000C87A0000}"/>
    <cellStyle name="Note 14" xfId="2879" hidden="1" xr:uid="{00000000-0005-0000-0000-0000BD7A0000}"/>
    <cellStyle name="Note 14" xfId="30651" hidden="1" xr:uid="{00000000-0005-0000-0000-0000CA7A0000}"/>
    <cellStyle name="Note 14" xfId="31668" hidden="1" xr:uid="{00000000-0005-0000-0000-0000CD7A0000}"/>
    <cellStyle name="Note 14" xfId="9505" hidden="1" xr:uid="{00000000-0005-0000-0000-0000BE7A0000}"/>
    <cellStyle name="Note 14" xfId="28876" hidden="1" xr:uid="{00000000-0005-0000-0000-0000C57A0000}"/>
    <cellStyle name="Note 14" xfId="32957" hidden="1" xr:uid="{00000000-0005-0000-0000-0000D07A0000}"/>
    <cellStyle name="Note 14" xfId="29772" hidden="1" xr:uid="{00000000-0005-0000-0000-0000C77A0000}"/>
    <cellStyle name="Note 14" xfId="21393" hidden="1" xr:uid="{00000000-0005-0000-0000-0000C27A0000}"/>
    <cellStyle name="Note 14" xfId="33105" hidden="1" xr:uid="{00000000-0005-0000-0000-0000D17A0000}"/>
    <cellStyle name="Note 14" xfId="28761" hidden="1" xr:uid="{00000000-0005-0000-0000-0000C47A0000}"/>
    <cellStyle name="Note 14" xfId="33780" hidden="1" xr:uid="{00000000-0005-0000-0000-0000D37A0000}"/>
    <cellStyle name="Note 14" xfId="31553" hidden="1" xr:uid="{00000000-0005-0000-0000-0000CC7A0000}"/>
    <cellStyle name="Note 14" xfId="12018" hidden="1" xr:uid="{00000000-0005-0000-0000-0000BF7A0000}"/>
    <cellStyle name="Note 14" xfId="32391" hidden="1" xr:uid="{00000000-0005-0000-0000-0000CE7A0000}"/>
    <cellStyle name="Note 14" xfId="30313" hidden="1" xr:uid="{00000000-0005-0000-0000-0000C97A0000}"/>
    <cellStyle name="Note 14" xfId="15756" hidden="1" xr:uid="{00000000-0005-0000-0000-0000C07A0000}"/>
    <cellStyle name="Note 14" xfId="30988" hidden="1" xr:uid="{00000000-0005-0000-0000-0000CB7A0000}"/>
    <cellStyle name="Note 14" xfId="1613" hidden="1" xr:uid="{00000000-0005-0000-0000-0000BC7A0000}"/>
    <cellStyle name="Note 14" xfId="24577" hidden="1" xr:uid="{00000000-0005-0000-0000-0000C37A0000}"/>
    <cellStyle name="Note 14" xfId="29599" hidden="1" xr:uid="{00000000-0005-0000-0000-0000C67A0000}"/>
    <cellStyle name="Note 14" xfId="32564" hidden="1" xr:uid="{00000000-0005-0000-0000-0000CF7A0000}"/>
    <cellStyle name="Note 14" xfId="33443" hidden="1" xr:uid="{00000000-0005-0000-0000-0000D27A0000}"/>
    <cellStyle name="Note 14" xfId="18124" hidden="1" xr:uid="{00000000-0005-0000-0000-0000C17A0000}"/>
    <cellStyle name="Note 2" xfId="34144" xr:uid="{46905F9D-E94E-411C-8F4A-ACA07BD8D181}"/>
    <cellStyle name="Note 5 2 5 3 2" xfId="30239" hidden="1" xr:uid="{00000000-0005-0000-0000-0000E07A0000}"/>
    <cellStyle name="Note 5 2 5 3 2" xfId="2966" hidden="1" xr:uid="{00000000-0005-0000-0000-0000D57A0000}"/>
    <cellStyle name="Note 5 2 5 3 2" xfId="30725" hidden="1" xr:uid="{00000000-0005-0000-0000-0000E27A0000}"/>
    <cellStyle name="Note 5 2 5 3 2" xfId="31742" hidden="1" xr:uid="{00000000-0005-0000-0000-0000E57A0000}"/>
    <cellStyle name="Note 5 2 5 3 2" xfId="9592" hidden="1" xr:uid="{00000000-0005-0000-0000-0000D67A0000}"/>
    <cellStyle name="Note 5 2 5 3 2" xfId="28950" hidden="1" xr:uid="{00000000-0005-0000-0000-0000DD7A0000}"/>
    <cellStyle name="Note 5 2 5 3 2" xfId="33031" hidden="1" xr:uid="{00000000-0005-0000-0000-0000E87A0000}"/>
    <cellStyle name="Note 5 2 5 3 2" xfId="29846" hidden="1" xr:uid="{00000000-0005-0000-0000-0000DF7A0000}"/>
    <cellStyle name="Note 5 2 5 3 2" xfId="21480" hidden="1" xr:uid="{00000000-0005-0000-0000-0000DA7A0000}"/>
    <cellStyle name="Note 5 2 5 3 2" xfId="33179" hidden="1" xr:uid="{00000000-0005-0000-0000-0000E97A0000}"/>
    <cellStyle name="Note 5 2 5 3 2" xfId="28835" hidden="1" xr:uid="{00000000-0005-0000-0000-0000DC7A0000}"/>
    <cellStyle name="Note 5 2 5 3 2" xfId="33854" hidden="1" xr:uid="{00000000-0005-0000-0000-0000EB7A0000}"/>
    <cellStyle name="Note 5 2 5 3 2" xfId="31627" hidden="1" xr:uid="{00000000-0005-0000-0000-0000E47A0000}"/>
    <cellStyle name="Note 5 2 5 3 2" xfId="12105" hidden="1" xr:uid="{00000000-0005-0000-0000-0000D77A0000}"/>
    <cellStyle name="Note 5 2 5 3 2" xfId="32465" hidden="1" xr:uid="{00000000-0005-0000-0000-0000E67A0000}"/>
    <cellStyle name="Note 5 2 5 3 2" xfId="30387" hidden="1" xr:uid="{00000000-0005-0000-0000-0000E17A0000}"/>
    <cellStyle name="Note 5 2 5 3 2" xfId="15843" hidden="1" xr:uid="{00000000-0005-0000-0000-0000D87A0000}"/>
    <cellStyle name="Note 5 2 5 3 2" xfId="31062" hidden="1" xr:uid="{00000000-0005-0000-0000-0000E37A0000}"/>
    <cellStyle name="Note 5 2 5 3 2" xfId="1700" hidden="1" xr:uid="{00000000-0005-0000-0000-0000D47A0000}"/>
    <cellStyle name="Note 5 2 5 3 2" xfId="24664" hidden="1" xr:uid="{00000000-0005-0000-0000-0000DB7A0000}"/>
    <cellStyle name="Note 5 2 5 3 2" xfId="29673" hidden="1" xr:uid="{00000000-0005-0000-0000-0000DE7A0000}"/>
    <cellStyle name="Note 5 2 5 3 2" xfId="32638" hidden="1" xr:uid="{00000000-0005-0000-0000-0000E77A0000}"/>
    <cellStyle name="Note 5 2 5 3 2" xfId="33517" hidden="1" xr:uid="{00000000-0005-0000-0000-0000EA7A0000}"/>
    <cellStyle name="Note 5 2 5 3 2" xfId="18211" hidden="1" xr:uid="{00000000-0005-0000-0000-0000D97A0000}"/>
    <cellStyle name="Note 5 6 3 2" xfId="30238" hidden="1" xr:uid="{00000000-0005-0000-0000-0000F87A0000}"/>
    <cellStyle name="Note 5 6 3 2" xfId="2965" hidden="1" xr:uid="{00000000-0005-0000-0000-0000ED7A0000}"/>
    <cellStyle name="Note 5 6 3 2" xfId="30724" hidden="1" xr:uid="{00000000-0005-0000-0000-0000FA7A0000}"/>
    <cellStyle name="Note 5 6 3 2" xfId="31741" hidden="1" xr:uid="{00000000-0005-0000-0000-0000FD7A0000}"/>
    <cellStyle name="Note 5 6 3 2" xfId="9591" hidden="1" xr:uid="{00000000-0005-0000-0000-0000EE7A0000}"/>
    <cellStyle name="Note 5 6 3 2" xfId="28949" hidden="1" xr:uid="{00000000-0005-0000-0000-0000F57A0000}"/>
    <cellStyle name="Note 5 6 3 2" xfId="33030" hidden="1" xr:uid="{00000000-0005-0000-0000-0000007B0000}"/>
    <cellStyle name="Note 5 6 3 2" xfId="29845" hidden="1" xr:uid="{00000000-0005-0000-0000-0000F77A0000}"/>
    <cellStyle name="Note 5 6 3 2" xfId="21479" hidden="1" xr:uid="{00000000-0005-0000-0000-0000F27A0000}"/>
    <cellStyle name="Note 5 6 3 2" xfId="33178" hidden="1" xr:uid="{00000000-0005-0000-0000-0000017B0000}"/>
    <cellStyle name="Note 5 6 3 2" xfId="28834" hidden="1" xr:uid="{00000000-0005-0000-0000-0000F47A0000}"/>
    <cellStyle name="Note 5 6 3 2" xfId="33853" hidden="1" xr:uid="{00000000-0005-0000-0000-0000037B0000}"/>
    <cellStyle name="Note 5 6 3 2" xfId="31626" hidden="1" xr:uid="{00000000-0005-0000-0000-0000FC7A0000}"/>
    <cellStyle name="Note 5 6 3 2" xfId="12104" hidden="1" xr:uid="{00000000-0005-0000-0000-0000EF7A0000}"/>
    <cellStyle name="Note 5 6 3 2" xfId="32464" hidden="1" xr:uid="{00000000-0005-0000-0000-0000FE7A0000}"/>
    <cellStyle name="Note 5 6 3 2" xfId="30386" hidden="1" xr:uid="{00000000-0005-0000-0000-0000F97A0000}"/>
    <cellStyle name="Note 5 6 3 2" xfId="15842" hidden="1" xr:uid="{00000000-0005-0000-0000-0000F07A0000}"/>
    <cellStyle name="Note 5 6 3 2" xfId="31061" hidden="1" xr:uid="{00000000-0005-0000-0000-0000FB7A0000}"/>
    <cellStyle name="Note 5 6 3 2" xfId="1699" hidden="1" xr:uid="{00000000-0005-0000-0000-0000EC7A0000}"/>
    <cellStyle name="Note 5 6 3 2" xfId="24663" hidden="1" xr:uid="{00000000-0005-0000-0000-0000F37A0000}"/>
    <cellStyle name="Note 5 6 3 2" xfId="29672" hidden="1" xr:uid="{00000000-0005-0000-0000-0000F67A0000}"/>
    <cellStyle name="Note 5 6 3 2" xfId="32637" hidden="1" xr:uid="{00000000-0005-0000-0000-0000FF7A0000}"/>
    <cellStyle name="Note 5 6 3 2" xfId="33516" hidden="1" xr:uid="{00000000-0005-0000-0000-0000027B0000}"/>
    <cellStyle name="Note 5 6 3 2" xfId="18210" hidden="1" xr:uid="{00000000-0005-0000-0000-0000F17A0000}"/>
    <cellStyle name="Note 6 2 2" xfId="30240" hidden="1" xr:uid="{00000000-0005-0000-0000-0000107B0000}"/>
    <cellStyle name="Note 6 2 2" xfId="2967" hidden="1" xr:uid="{00000000-0005-0000-0000-0000057B0000}"/>
    <cellStyle name="Note 6 2 2" xfId="30726" hidden="1" xr:uid="{00000000-0005-0000-0000-0000127B0000}"/>
    <cellStyle name="Note 6 2 2" xfId="31743" hidden="1" xr:uid="{00000000-0005-0000-0000-0000157B0000}"/>
    <cellStyle name="Note 6 2 2" xfId="9593" hidden="1" xr:uid="{00000000-0005-0000-0000-0000067B0000}"/>
    <cellStyle name="Note 6 2 2" xfId="28951" hidden="1" xr:uid="{00000000-0005-0000-0000-00000D7B0000}"/>
    <cellStyle name="Note 6 2 2" xfId="33032" hidden="1" xr:uid="{00000000-0005-0000-0000-0000187B0000}"/>
    <cellStyle name="Note 6 2 2" xfId="29847" hidden="1" xr:uid="{00000000-0005-0000-0000-00000F7B0000}"/>
    <cellStyle name="Note 6 2 2" xfId="21481" hidden="1" xr:uid="{00000000-0005-0000-0000-00000A7B0000}"/>
    <cellStyle name="Note 6 2 2" xfId="33180" hidden="1" xr:uid="{00000000-0005-0000-0000-0000197B0000}"/>
    <cellStyle name="Note 6 2 2" xfId="28836" hidden="1" xr:uid="{00000000-0005-0000-0000-00000C7B0000}"/>
    <cellStyle name="Note 6 2 2" xfId="33855" hidden="1" xr:uid="{00000000-0005-0000-0000-00001B7B0000}"/>
    <cellStyle name="Note 6 2 2" xfId="31628" hidden="1" xr:uid="{00000000-0005-0000-0000-0000147B0000}"/>
    <cellStyle name="Note 6 2 2" xfId="12106" hidden="1" xr:uid="{00000000-0005-0000-0000-0000077B0000}"/>
    <cellStyle name="Note 6 2 2" xfId="32466" hidden="1" xr:uid="{00000000-0005-0000-0000-0000167B0000}"/>
    <cellStyle name="Note 6 2 2" xfId="30388" hidden="1" xr:uid="{00000000-0005-0000-0000-0000117B0000}"/>
    <cellStyle name="Note 6 2 2" xfId="15844" hidden="1" xr:uid="{00000000-0005-0000-0000-0000087B0000}"/>
    <cellStyle name="Note 6 2 2" xfId="31063" hidden="1" xr:uid="{00000000-0005-0000-0000-0000137B0000}"/>
    <cellStyle name="Note 6 2 2" xfId="1701" hidden="1" xr:uid="{00000000-0005-0000-0000-0000047B0000}"/>
    <cellStyle name="Note 6 2 2" xfId="24665" hidden="1" xr:uid="{00000000-0005-0000-0000-00000B7B0000}"/>
    <cellStyle name="Note 6 2 2" xfId="29674" hidden="1" xr:uid="{00000000-0005-0000-0000-00000E7B0000}"/>
    <cellStyle name="Note 6 2 2" xfId="32639" hidden="1" xr:uid="{00000000-0005-0000-0000-0000177B0000}"/>
    <cellStyle name="Note 6 2 2" xfId="33518" hidden="1" xr:uid="{00000000-0005-0000-0000-00001A7B0000}"/>
    <cellStyle name="Note 6 2 2" xfId="18212" hidden="1" xr:uid="{00000000-0005-0000-0000-0000097B0000}"/>
    <cellStyle name="Note 6 3" xfId="30179" hidden="1" xr:uid="{00000000-0005-0000-0000-0000287B0000}"/>
    <cellStyle name="Note 6 3" xfId="2906" hidden="1" xr:uid="{00000000-0005-0000-0000-00001D7B0000}"/>
    <cellStyle name="Note 6 3" xfId="30665" hidden="1" xr:uid="{00000000-0005-0000-0000-00002A7B0000}"/>
    <cellStyle name="Note 6 3" xfId="31682" hidden="1" xr:uid="{00000000-0005-0000-0000-00002D7B0000}"/>
    <cellStyle name="Note 6 3" xfId="9532" hidden="1" xr:uid="{00000000-0005-0000-0000-00001E7B0000}"/>
    <cellStyle name="Note 6 3" xfId="28890" hidden="1" xr:uid="{00000000-0005-0000-0000-0000257B0000}"/>
    <cellStyle name="Note 6 3" xfId="32971" hidden="1" xr:uid="{00000000-0005-0000-0000-0000307B0000}"/>
    <cellStyle name="Note 6 3" xfId="29786" hidden="1" xr:uid="{00000000-0005-0000-0000-0000277B0000}"/>
    <cellStyle name="Note 6 3" xfId="21420" hidden="1" xr:uid="{00000000-0005-0000-0000-0000227B0000}"/>
    <cellStyle name="Note 6 3" xfId="33119" hidden="1" xr:uid="{00000000-0005-0000-0000-0000317B0000}"/>
    <cellStyle name="Note 6 3" xfId="28775" hidden="1" xr:uid="{00000000-0005-0000-0000-0000247B0000}"/>
    <cellStyle name="Note 6 3" xfId="33794" hidden="1" xr:uid="{00000000-0005-0000-0000-0000337B0000}"/>
    <cellStyle name="Note 6 3" xfId="31567" hidden="1" xr:uid="{00000000-0005-0000-0000-00002C7B0000}"/>
    <cellStyle name="Note 6 3" xfId="12045" hidden="1" xr:uid="{00000000-0005-0000-0000-00001F7B0000}"/>
    <cellStyle name="Note 6 3" xfId="32405" hidden="1" xr:uid="{00000000-0005-0000-0000-00002E7B0000}"/>
    <cellStyle name="Note 6 3" xfId="30327" hidden="1" xr:uid="{00000000-0005-0000-0000-0000297B0000}"/>
    <cellStyle name="Note 6 3" xfId="15783" hidden="1" xr:uid="{00000000-0005-0000-0000-0000207B0000}"/>
    <cellStyle name="Note 6 3" xfId="31002" hidden="1" xr:uid="{00000000-0005-0000-0000-00002B7B0000}"/>
    <cellStyle name="Note 6 3" xfId="1640" hidden="1" xr:uid="{00000000-0005-0000-0000-00001C7B0000}"/>
    <cellStyle name="Note 6 3" xfId="24604" hidden="1" xr:uid="{00000000-0005-0000-0000-0000237B0000}"/>
    <cellStyle name="Note 6 3" xfId="29613" hidden="1" xr:uid="{00000000-0005-0000-0000-0000267B0000}"/>
    <cellStyle name="Note 6 3" xfId="32578" hidden="1" xr:uid="{00000000-0005-0000-0000-00002F7B0000}"/>
    <cellStyle name="Note 6 3" xfId="33457" hidden="1" xr:uid="{00000000-0005-0000-0000-0000327B0000}"/>
    <cellStyle name="Note 6 3" xfId="18151" hidden="1" xr:uid="{00000000-0005-0000-0000-0000217B0000}"/>
    <cellStyle name="Note 8" xfId="403" hidden="1" xr:uid="{00000000-0005-0000-0000-0000347B0000}"/>
    <cellStyle name="Note 8" xfId="642" hidden="1" xr:uid="{00000000-0005-0000-0000-0000357B0000}"/>
    <cellStyle name="Note 8" xfId="28615" hidden="1" xr:uid="{00000000-0005-0000-0000-00004E7B0000}"/>
    <cellStyle name="Note 8" xfId="13650" hidden="1" xr:uid="{00000000-0005-0000-0000-0000407B0000}"/>
    <cellStyle name="Note 8" xfId="4697" hidden="1" xr:uid="{00000000-0005-0000-0000-0000417B0000}"/>
    <cellStyle name="Note 8" xfId="22986" hidden="1" xr:uid="{00000000-0005-0000-0000-0000497B0000}"/>
    <cellStyle name="Note 8" xfId="23739" hidden="1" xr:uid="{00000000-0005-0000-0000-00004A7B0000}"/>
    <cellStyle name="Note 8" xfId="25810" hidden="1" xr:uid="{00000000-0005-0000-0000-00004B7B0000}"/>
    <cellStyle name="Note 8" xfId="19733" hidden="1" xr:uid="{00000000-0005-0000-0000-0000467B0000}"/>
    <cellStyle name="Note 8" xfId="20541" hidden="1" xr:uid="{00000000-0005-0000-0000-0000477B0000}"/>
    <cellStyle name="Note 8" xfId="22644" hidden="1" xr:uid="{00000000-0005-0000-0000-0000487B0000}"/>
    <cellStyle name="Note 8" xfId="6869" hidden="1" xr:uid="{00000000-0005-0000-0000-0000397B0000}"/>
    <cellStyle name="Note 8" xfId="7213" hidden="1" xr:uid="{00000000-0005-0000-0000-00003A7B0000}"/>
    <cellStyle name="Note 8" xfId="30296" hidden="1" xr:uid="{00000000-0005-0000-0000-00005C7B0000}"/>
    <cellStyle name="Note 8" xfId="30481" hidden="1" xr:uid="{00000000-0005-0000-0000-00005D7B0000}"/>
    <cellStyle name="Note 8" xfId="28451" hidden="1" xr:uid="{00000000-0005-0000-0000-00004C7B0000}"/>
    <cellStyle name="Note 8" xfId="28537" hidden="1" xr:uid="{00000000-0005-0000-0000-00004D7B0000}"/>
    <cellStyle name="Note 8" xfId="979" hidden="1" xr:uid="{00000000-0005-0000-0000-0000367B0000}"/>
    <cellStyle name="Note 8" xfId="1321" hidden="1" xr:uid="{00000000-0005-0000-0000-0000377B0000}"/>
    <cellStyle name="Note 8" xfId="29041" hidden="1" xr:uid="{00000000-0005-0000-0000-0000597B0000}"/>
    <cellStyle name="Note 8" xfId="29573" hidden="1" xr:uid="{00000000-0005-0000-0000-00005A7B0000}"/>
    <cellStyle name="Note 8" xfId="29733" hidden="1" xr:uid="{00000000-0005-0000-0000-00005B7B0000}"/>
    <cellStyle name="Note 8" xfId="17258" hidden="1" xr:uid="{00000000-0005-0000-0000-0000447B0000}"/>
    <cellStyle name="Note 8" xfId="19391" hidden="1" xr:uid="{00000000-0005-0000-0000-0000457B0000}"/>
    <cellStyle name="Note 8" xfId="30559" hidden="1" xr:uid="{00000000-0005-0000-0000-00005E7B0000}"/>
    <cellStyle name="Note 8" xfId="11106" hidden="1" xr:uid="{00000000-0005-0000-0000-00003E7B0000}"/>
    <cellStyle name="Note 8" xfId="13308" hidden="1" xr:uid="{00000000-0005-0000-0000-00003F7B0000}"/>
    <cellStyle name="Note 8" xfId="28693" hidden="1" xr:uid="{00000000-0005-0000-0000-00004F7B0000}"/>
    <cellStyle name="Note 8" xfId="29275" hidden="1" xr:uid="{00000000-0005-0000-0000-0000507B0000}"/>
    <cellStyle name="Note 8" xfId="31155" hidden="1" xr:uid="{00000000-0005-0000-0000-0000637B0000}"/>
    <cellStyle name="Note 8" xfId="31839" hidden="1" xr:uid="{00000000-0005-0000-0000-00006D7B0000}"/>
    <cellStyle name="Note 8" xfId="32540" hidden="1" xr:uid="{00000000-0005-0000-0000-00006E7B0000}"/>
    <cellStyle name="Note 8" xfId="31407" hidden="1" xr:uid="{00000000-0005-0000-0000-0000667B0000}"/>
    <cellStyle name="Note 8" xfId="31485" hidden="1" xr:uid="{00000000-0005-0000-0000-0000677B0000}"/>
    <cellStyle name="Note 8" xfId="32067" hidden="1" xr:uid="{00000000-0005-0000-0000-0000687B0000}"/>
    <cellStyle name="Note 8" xfId="29949" hidden="1" xr:uid="{00000000-0005-0000-0000-0000577B0000}"/>
    <cellStyle name="Note 8" xfId="30027" hidden="1" xr:uid="{00000000-0005-0000-0000-0000587B0000}"/>
    <cellStyle name="Note 8" xfId="6530" hidden="1" xr:uid="{00000000-0005-0000-0000-0000387B0000}"/>
    <cellStyle name="Note 8" xfId="8404" hidden="1" xr:uid="{00000000-0005-0000-0000-0000427B0000}"/>
    <cellStyle name="Note 8" xfId="10798" hidden="1" xr:uid="{00000000-0005-0000-0000-0000437B0000}"/>
    <cellStyle name="Note 8" xfId="5019" hidden="1" xr:uid="{00000000-0005-0000-0000-00003B7B0000}"/>
    <cellStyle name="Note 8" xfId="4174" hidden="1" xr:uid="{00000000-0005-0000-0000-00003C7B0000}"/>
    <cellStyle name="Note 8" xfId="4738" hidden="1" xr:uid="{00000000-0005-0000-0000-00003D7B0000}"/>
    <cellStyle name="Note 8" xfId="30638" hidden="1" xr:uid="{00000000-0005-0000-0000-00005F7B0000}"/>
    <cellStyle name="Note 8" xfId="30818" hidden="1" xr:uid="{00000000-0005-0000-0000-0000607B0000}"/>
    <cellStyle name="Note 8" xfId="33688" hidden="1" xr:uid="{00000000-0005-0000-0000-0000797B0000}"/>
    <cellStyle name="Note 8" xfId="31878" hidden="1" xr:uid="{00000000-0005-0000-0000-00006B7B0000}"/>
    <cellStyle name="Note 8" xfId="31785" hidden="1" xr:uid="{00000000-0005-0000-0000-00006C7B0000}"/>
    <cellStyle name="Note 8" xfId="33088" hidden="1" xr:uid="{00000000-0005-0000-0000-0000747B0000}"/>
    <cellStyle name="Note 8" xfId="33273" hidden="1" xr:uid="{00000000-0005-0000-0000-0000757B0000}"/>
    <cellStyle name="Note 8" xfId="33351" hidden="1" xr:uid="{00000000-0005-0000-0000-0000767B0000}"/>
    <cellStyle name="Note 8" xfId="31833" hidden="1" xr:uid="{00000000-0005-0000-0000-0000717B0000}"/>
    <cellStyle name="Note 8" xfId="32365" hidden="1" xr:uid="{00000000-0005-0000-0000-0000727B0000}"/>
    <cellStyle name="Note 8" xfId="32525" hidden="1" xr:uid="{00000000-0005-0000-0000-0000737B0000}"/>
    <cellStyle name="Note 8" xfId="31243" hidden="1" xr:uid="{00000000-0005-0000-0000-0000647B0000}"/>
    <cellStyle name="Note 8" xfId="31329" hidden="1" xr:uid="{00000000-0005-0000-0000-0000657B0000}"/>
    <cellStyle name="Note 8" xfId="28993" hidden="1" xr:uid="{00000000-0005-0000-0000-0000547B0000}"/>
    <cellStyle name="Note 8" xfId="29047" hidden="1" xr:uid="{00000000-0005-0000-0000-0000557B0000}"/>
    <cellStyle name="Note 8" xfId="33430" hidden="1" xr:uid="{00000000-0005-0000-0000-0000777B0000}"/>
    <cellStyle name="Note 8" xfId="33610" hidden="1" xr:uid="{00000000-0005-0000-0000-0000787B0000}"/>
    <cellStyle name="Note 8" xfId="30896" hidden="1" xr:uid="{00000000-0005-0000-0000-0000617B0000}"/>
    <cellStyle name="Note 8" xfId="30975" hidden="1" xr:uid="{00000000-0005-0000-0000-0000627B0000}"/>
    <cellStyle name="Note 8" xfId="29354" hidden="1" xr:uid="{00000000-0005-0000-0000-0000517B0000}"/>
    <cellStyle name="Note 8" xfId="29433" hidden="1" xr:uid="{00000000-0005-0000-0000-0000527B0000}"/>
    <cellStyle name="Note 8" xfId="29086" hidden="1" xr:uid="{00000000-0005-0000-0000-0000537B0000}"/>
    <cellStyle name="Note 8" xfId="32741" hidden="1" xr:uid="{00000000-0005-0000-0000-00006F7B0000}"/>
    <cellStyle name="Note 8" xfId="32819" hidden="1" xr:uid="{00000000-0005-0000-0000-0000707B0000}"/>
    <cellStyle name="Note 8" xfId="29748" hidden="1" xr:uid="{00000000-0005-0000-0000-0000567B0000}"/>
    <cellStyle name="Note 8" xfId="32146" hidden="1" xr:uid="{00000000-0005-0000-0000-0000697B0000}"/>
    <cellStyle name="Note 8" xfId="32225" hidden="1" xr:uid="{00000000-0005-0000-0000-00006A7B0000}"/>
    <cellStyle name="Note 8" xfId="33767" hidden="1" xr:uid="{00000000-0005-0000-0000-00007A7B0000}"/>
    <cellStyle name="Note 8" xfId="33947" hidden="1" xr:uid="{00000000-0005-0000-0000-00007B7B0000}"/>
    <cellStyle name="Note 9" xfId="451" hidden="1" xr:uid="{00000000-0005-0000-0000-00007C7B0000}"/>
    <cellStyle name="Note 9" xfId="438" hidden="1" xr:uid="{00000000-0005-0000-0000-00007D7B0000}"/>
    <cellStyle name="Note 9" xfId="28545" hidden="1" xr:uid="{00000000-0005-0000-0000-0000967B0000}"/>
    <cellStyle name="Note 9" xfId="13609" hidden="1" xr:uid="{00000000-0005-0000-0000-0000887B0000}"/>
    <cellStyle name="Note 9" xfId="14189" hidden="1" xr:uid="{00000000-0005-0000-0000-0000897B0000}"/>
    <cellStyle name="Note 9" xfId="22945" hidden="1" xr:uid="{00000000-0005-0000-0000-0000917B0000}"/>
    <cellStyle name="Note 9" xfId="18108" hidden="1" xr:uid="{00000000-0005-0000-0000-0000927B0000}"/>
    <cellStyle name="Note 9" xfId="14118" hidden="1" xr:uid="{00000000-0005-0000-0000-0000937B0000}"/>
    <cellStyle name="Note 9" xfId="19692" hidden="1" xr:uid="{00000000-0005-0000-0000-00008E7B0000}"/>
    <cellStyle name="Note 9" xfId="5427" hidden="1" xr:uid="{00000000-0005-0000-0000-00008F7B0000}"/>
    <cellStyle name="Note 9" xfId="9442" hidden="1" xr:uid="{00000000-0005-0000-0000-0000907B0000}"/>
    <cellStyle name="Note 9" xfId="6614" hidden="1" xr:uid="{00000000-0005-0000-0000-0000817B0000}"/>
    <cellStyle name="Note 9" xfId="7171" hidden="1" xr:uid="{00000000-0005-0000-0000-0000827B0000}"/>
    <cellStyle name="Note 9" xfId="30290" hidden="1" xr:uid="{00000000-0005-0000-0000-0000A47B0000}"/>
    <cellStyle name="Note 9" xfId="29537" hidden="1" xr:uid="{00000000-0005-0000-0000-0000A57B0000}"/>
    <cellStyle name="Note 9" xfId="28468" hidden="1" xr:uid="{00000000-0005-0000-0000-0000947B0000}"/>
    <cellStyle name="Note 9" xfId="28467" hidden="1" xr:uid="{00000000-0005-0000-0000-0000957B0000}"/>
    <cellStyle name="Note 9" xfId="725" hidden="1" xr:uid="{00000000-0005-0000-0000-00007E7B0000}"/>
    <cellStyle name="Note 9" xfId="1280" hidden="1" xr:uid="{00000000-0005-0000-0000-00007F7B0000}"/>
    <cellStyle name="Note 9" xfId="30118" hidden="1" xr:uid="{00000000-0005-0000-0000-0000A17B0000}"/>
    <cellStyle name="Note 9" xfId="30273" hidden="1" xr:uid="{00000000-0005-0000-0000-0000A27B0000}"/>
    <cellStyle name="Note 9" xfId="29214" hidden="1" xr:uid="{00000000-0005-0000-0000-0000A37B0000}"/>
    <cellStyle name="Note 9" xfId="16996" hidden="1" xr:uid="{00000000-0005-0000-0000-00008C7B0000}"/>
    <cellStyle name="Note 9" xfId="7900" hidden="1" xr:uid="{00000000-0005-0000-0000-00008D7B0000}"/>
    <cellStyle name="Note 9" xfId="30552" hidden="1" xr:uid="{00000000-0005-0000-0000-0000A67B0000}"/>
    <cellStyle name="Note 9" xfId="10796" hidden="1" xr:uid="{00000000-0005-0000-0000-0000867B0000}"/>
    <cellStyle name="Note 9" xfId="5653" hidden="1" xr:uid="{00000000-0005-0000-0000-0000877B0000}"/>
    <cellStyle name="Note 9" xfId="28686" hidden="1" xr:uid="{00000000-0005-0000-0000-0000977B0000}"/>
    <cellStyle name="Note 9" xfId="29270" hidden="1" xr:uid="{00000000-0005-0000-0000-0000987B0000}"/>
    <cellStyle name="Note 9" xfId="30109" hidden="1" xr:uid="{00000000-0005-0000-0000-0000AB7B0000}"/>
    <cellStyle name="Note 9" xfId="31954" hidden="1" xr:uid="{00000000-0005-0000-0000-0000B57B0000}"/>
    <cellStyle name="Note 9" xfId="32524" hidden="1" xr:uid="{00000000-0005-0000-0000-0000B67B0000}"/>
    <cellStyle name="Note 9" xfId="31337" hidden="1" xr:uid="{00000000-0005-0000-0000-0000AE7B0000}"/>
    <cellStyle name="Note 9" xfId="31478" hidden="1" xr:uid="{00000000-0005-0000-0000-0000AF7B0000}"/>
    <cellStyle name="Note 9" xfId="32062" hidden="1" xr:uid="{00000000-0005-0000-0000-0000B07B0000}"/>
    <cellStyle name="Note 9" xfId="29171" hidden="1" xr:uid="{00000000-0005-0000-0000-00009F7B0000}"/>
    <cellStyle name="Note 9" xfId="30020" hidden="1" xr:uid="{00000000-0005-0000-0000-0000A07B0000}"/>
    <cellStyle name="Note 9" xfId="6376" hidden="1" xr:uid="{00000000-0005-0000-0000-0000807B0000}"/>
    <cellStyle name="Note 9" xfId="16906" hidden="1" xr:uid="{00000000-0005-0000-0000-00008A7B0000}"/>
    <cellStyle name="Note 9" xfId="6010" hidden="1" xr:uid="{00000000-0005-0000-0000-00008B7B0000}"/>
    <cellStyle name="Note 9" xfId="7812" hidden="1" xr:uid="{00000000-0005-0000-0000-0000837B0000}"/>
    <cellStyle name="Note 9" xfId="10696" hidden="1" xr:uid="{00000000-0005-0000-0000-0000847B0000}"/>
    <cellStyle name="Note 9" xfId="5564" hidden="1" xr:uid="{00000000-0005-0000-0000-0000857B0000}"/>
    <cellStyle name="Note 9" xfId="29139" hidden="1" xr:uid="{00000000-0005-0000-0000-0000A77B0000}"/>
    <cellStyle name="Note 9" xfId="29596" hidden="1" xr:uid="{00000000-0005-0000-0000-0000A87B0000}"/>
    <cellStyle name="Note 9" xfId="33681" hidden="1" xr:uid="{00000000-0005-0000-0000-0000C17B0000}"/>
    <cellStyle name="Note 9" xfId="32322" hidden="1" xr:uid="{00000000-0005-0000-0000-0000B37B0000}"/>
    <cellStyle name="Note 9" xfId="32505" hidden="1" xr:uid="{00000000-0005-0000-0000-0000B47B0000}"/>
    <cellStyle name="Note 9" xfId="33082" hidden="1" xr:uid="{00000000-0005-0000-0000-0000BC7B0000}"/>
    <cellStyle name="Note 9" xfId="32329" hidden="1" xr:uid="{00000000-0005-0000-0000-0000BD7B0000}"/>
    <cellStyle name="Note 9" xfId="33344" hidden="1" xr:uid="{00000000-0005-0000-0000-0000BE7B0000}"/>
    <cellStyle name="Note 9" xfId="32910" hidden="1" xr:uid="{00000000-0005-0000-0000-0000B97B0000}"/>
    <cellStyle name="Note 9" xfId="33065" hidden="1" xr:uid="{00000000-0005-0000-0000-0000BA7B0000}"/>
    <cellStyle name="Note 9" xfId="32006" hidden="1" xr:uid="{00000000-0005-0000-0000-0000BB7B0000}"/>
    <cellStyle name="Note 9" xfId="31260" hidden="1" xr:uid="{00000000-0005-0000-0000-0000AC7B0000}"/>
    <cellStyle name="Note 9" xfId="31259" hidden="1" xr:uid="{00000000-0005-0000-0000-0000AD7B0000}"/>
    <cellStyle name="Note 9" xfId="29713" hidden="1" xr:uid="{00000000-0005-0000-0000-00009C7B0000}"/>
    <cellStyle name="Note 9" xfId="29162" hidden="1" xr:uid="{00000000-0005-0000-0000-00009D7B0000}"/>
    <cellStyle name="Note 9" xfId="31931" hidden="1" xr:uid="{00000000-0005-0000-0000-0000BF7B0000}"/>
    <cellStyle name="Note 9" xfId="32388" hidden="1" xr:uid="{00000000-0005-0000-0000-0000C07B0000}"/>
    <cellStyle name="Note 9" xfId="30889" hidden="1" xr:uid="{00000000-0005-0000-0000-0000A97B0000}"/>
    <cellStyle name="Note 9" xfId="30312" hidden="1" xr:uid="{00000000-0005-0000-0000-0000AA7B0000}"/>
    <cellStyle name="Note 9" xfId="29284" hidden="1" xr:uid="{00000000-0005-0000-0000-0000997B0000}"/>
    <cellStyle name="Note 9" xfId="29425" hidden="1" xr:uid="{00000000-0005-0000-0000-00009A7B0000}"/>
    <cellStyle name="Note 9" xfId="29530" hidden="1" xr:uid="{00000000-0005-0000-0000-00009B7B0000}"/>
    <cellStyle name="Note 9" xfId="31963" hidden="1" xr:uid="{00000000-0005-0000-0000-0000B77B0000}"/>
    <cellStyle name="Note 9" xfId="32812" hidden="1" xr:uid="{00000000-0005-0000-0000-0000B87B0000}"/>
    <cellStyle name="Note 9" xfId="29732" hidden="1" xr:uid="{00000000-0005-0000-0000-00009E7B0000}"/>
    <cellStyle name="Note 9" xfId="32076" hidden="1" xr:uid="{00000000-0005-0000-0000-0000B17B0000}"/>
    <cellStyle name="Note 9" xfId="32217" hidden="1" xr:uid="{00000000-0005-0000-0000-0000B27B0000}"/>
    <cellStyle name="Note 9" xfId="33104" hidden="1" xr:uid="{00000000-0005-0000-0000-0000C27B0000}"/>
    <cellStyle name="Note 9" xfId="32901" hidden="1" xr:uid="{00000000-0005-0000-0000-0000C37B0000}"/>
    <cellStyle name="Output" xfId="12" builtinId="21" customBuiltin="1"/>
    <cellStyle name="Output 2" xfId="34036" xr:uid="{23D63BB9-823E-4D67-9C81-DBE4DE1CEA95}"/>
    <cellStyle name="Output 2 2" xfId="34145" xr:uid="{058FDDE2-93CE-433C-827A-D9BF84C42FA7}"/>
    <cellStyle name="Percent" xfId="6110" builtinId="5" hidden="1"/>
    <cellStyle name="Percent" xfId="19110" builtinId="5" hidden="1"/>
    <cellStyle name="Percent" xfId="8525" builtinId="5" hidden="1"/>
    <cellStyle name="Percent" xfId="285" builtinId="5" hidden="1"/>
    <cellStyle name="Percent" xfId="10571" builtinId="5" hidden="1"/>
    <cellStyle name="Percent" xfId="3905" builtinId="5" hidden="1"/>
    <cellStyle name="Percent" xfId="18504" builtinId="5" hidden="1"/>
    <cellStyle name="Percent" xfId="4013" builtinId="5" hidden="1"/>
    <cellStyle name="Percent" xfId="16806" builtinId="5" hidden="1"/>
    <cellStyle name="Percent" xfId="177" builtinId="5" hidden="1"/>
    <cellStyle name="Percent" xfId="11046" builtinId="5" hidden="1"/>
    <cellStyle name="Percent" xfId="14598" builtinId="5" hidden="1"/>
    <cellStyle name="Percent" xfId="5645" builtinId="5" hidden="1"/>
    <cellStyle name="Percent" xfId="7732" builtinId="5" hidden="1"/>
    <cellStyle name="Percent" xfId="247" builtinId="5" hidden="1"/>
    <cellStyle name="Percent" xfId="14638" builtinId="5" hidden="1"/>
    <cellStyle name="Percent" xfId="133" builtinId="5" hidden="1"/>
    <cellStyle name="Percent" xfId="22364" builtinId="5" hidden="1"/>
    <cellStyle name="Percent" xfId="6" builtinId="5" hidden="1"/>
    <cellStyle name="Percent" xfId="6156" builtinId="5" hidden="1"/>
    <cellStyle name="Percent" xfId="4109" builtinId="5" hidden="1"/>
    <cellStyle name="Percent" xfId="16920" builtinId="5" hidden="1"/>
    <cellStyle name="Percent" xfId="3975" builtinId="5" hidden="1"/>
    <cellStyle name="Percent" xfId="8345" builtinId="5" hidden="1"/>
    <cellStyle name="Percent" xfId="6058" builtinId="5" hidden="1"/>
    <cellStyle name="Percent" xfId="8242" builtinId="5" hidden="1"/>
    <cellStyle name="Percent" xfId="8315" builtinId="5" hidden="1"/>
    <cellStyle name="Percent" xfId="57" builtinId="5" hidden="1"/>
    <cellStyle name="Percent" xfId="17783" builtinId="5" hidden="1"/>
    <cellStyle name="Percent" xfId="14554" builtinId="5" hidden="1"/>
    <cellStyle name="Percent" xfId="14797" builtinId="5" hidden="1"/>
    <cellStyle name="Percent" xfId="8297" builtinId="5" hidden="1"/>
    <cellStyle name="Percent" xfId="354" builtinId="5" hidden="1"/>
    <cellStyle name="Percent" xfId="4549" builtinId="5" hidden="1"/>
    <cellStyle name="Percent" xfId="28445" xr:uid="{00000000-0005-0000-0000-0000E87B0000}"/>
    <cellStyle name="Percent [0]" xfId="127" xr:uid="{00000000-0005-0000-0000-0000E97B0000}"/>
    <cellStyle name="Percent [1]" xfId="48" xr:uid="{00000000-0005-0000-0000-0000EB7B0000}"/>
    <cellStyle name="Percent [2]" xfId="44" xr:uid="{00000000-0005-0000-0000-0000ED7B0000}"/>
    <cellStyle name="Percent [3]" xfId="50" xr:uid="{00000000-0005-0000-0000-0000EF7B0000}"/>
    <cellStyle name="Percent 2" xfId="34146" xr:uid="{A794759D-14E1-4E8B-BB33-857D45B4B58E}"/>
    <cellStyle name="Percent 2 2" xfId="34340" xr:uid="{410EF871-2D27-43D5-8A7A-7932ED5A5C90}"/>
    <cellStyle name="Percent 2 2 2" xfId="46491" xr:uid="{39112A67-3B28-421D-8AAE-2966A1279984}"/>
    <cellStyle name="Percent 2 3" xfId="35158" xr:uid="{57EABAFA-4C32-40E7-939F-487CAC7EDD23}"/>
    <cellStyle name="Percent 2 3 2" xfId="37212" xr:uid="{7AE62056-273F-4FD0-9D40-4ADDCFF7B91B}"/>
    <cellStyle name="Percent 2 3 2 2" xfId="45424" xr:uid="{51271F65-2539-4A58-A6CE-B0581D91CDAF}"/>
    <cellStyle name="Percent 2 3 2 3" xfId="41319" xr:uid="{10460237-46D8-467B-83DF-4E51C0AB1425}"/>
    <cellStyle name="Percent 2 3 3" xfId="38238" xr:uid="{870AF294-0370-4A5B-BFC5-B1F35A725EFD}"/>
    <cellStyle name="Percent 2 3 3 2" xfId="46450" xr:uid="{27C83922-783E-4ABF-852A-C7EF73578301}"/>
    <cellStyle name="Percent 2 3 3 3" xfId="42345" xr:uid="{710257B8-DF82-4AB9-917D-78AEB50DD2FF}"/>
    <cellStyle name="Percent 2 3 4" xfId="36185" xr:uid="{E68E7548-AD21-4E1F-AA11-D4167D59BC1B}"/>
    <cellStyle name="Percent 2 3 4 2" xfId="44397" xr:uid="{552B903B-E903-4970-9E5B-F0C92F9313AF}"/>
    <cellStyle name="Percent 2 3 4 3" xfId="40292" xr:uid="{2E6BE5AD-D40B-4822-A419-6387563EE132}"/>
    <cellStyle name="Percent 2 3 5" xfId="43371" xr:uid="{083E7C43-3919-4ADA-9C46-EB301A292E12}"/>
    <cellStyle name="Percent 2 3 6" xfId="39266" xr:uid="{A0CA7256-2D0A-4713-81C3-6A044A721CCE}"/>
    <cellStyle name="Percent 3" xfId="34187" xr:uid="{46A68DCA-8072-4876-B4A6-919AAFFB941A}"/>
    <cellStyle name="Percent 3 2" xfId="46479" xr:uid="{A28D1762-884B-4DED-ADA7-AF074D82C457}"/>
    <cellStyle name="Rt border" xfId="28444" xr:uid="{C8F2665A-897E-456C-9933-F7D19FBB33FF}"/>
    <cellStyle name="Rt border 2" xfId="34037" xr:uid="{D5773ADE-9A22-4254-97B0-6A681C8F243C}"/>
    <cellStyle name="Rt margin" xfId="92" xr:uid="{00000000-0005-0000-0000-0000F27B0000}"/>
    <cellStyle name="Sum" xfId="28442" xr:uid="{00000000-0005-0000-0000-0000F47B0000}"/>
    <cellStyle name="Text" xfId="45" xr:uid="{00000000-0005-0000-0000-0000F57B0000}"/>
    <cellStyle name="Text 2" xfId="34033" xr:uid="{05E107EA-F8ED-40D9-9601-299C01A9ED20}"/>
    <cellStyle name="Text 3" xfId="34038" xr:uid="{8DAEB627-5DB0-4A53-B078-529FB15FCEEC}"/>
    <cellStyle name="Title" xfId="1" builtinId="15" customBuiltin="1"/>
    <cellStyle name="Title 2" xfId="34041" xr:uid="{0F938CC0-F357-44D8-AB78-F133F10514D2}"/>
    <cellStyle name="Total" xfId="5125" builtinId="25" hidden="1" customBuiltin="1"/>
    <cellStyle name="Total" xfId="10670" builtinId="25" hidden="1" customBuiltin="1"/>
    <cellStyle name="Total" xfId="13088" builtinId="25" hidden="1" customBuiltin="1"/>
    <cellStyle name="Total" xfId="13112" builtinId="25" hidden="1" customBuiltin="1"/>
    <cellStyle name="Total" xfId="4907" builtinId="25" hidden="1" customBuiltin="1"/>
    <cellStyle name="Total" xfId="13062" builtinId="25" hidden="1" customBuiltin="1"/>
    <cellStyle name="Total" xfId="13037" builtinId="25" hidden="1" customBuiltin="1"/>
    <cellStyle name="Total" xfId="13211" builtinId="25" hidden="1" customBuiltin="1"/>
    <cellStyle name="Total" xfId="5399" builtinId="25" hidden="1" customBuiltin="1"/>
    <cellStyle name="Total" xfId="9920" builtinId="25" hidden="1" customBuiltin="1"/>
    <cellStyle name="Total" xfId="8042" builtinId="25" hidden="1" customBuiltin="1"/>
    <cellStyle name="Total" xfId="3684" builtinId="25" hidden="1" customBuiltin="1"/>
    <cellStyle name="Total" xfId="28177" builtinId="25" hidden="1" customBuiltin="1"/>
    <cellStyle name="Total" xfId="26923" builtinId="25" hidden="1" customBuiltin="1"/>
    <cellStyle name="Total" xfId="16639" builtinId="25" hidden="1" customBuiltin="1"/>
    <cellStyle name="Total" xfId="16669" builtinId="25" hidden="1" customBuiltin="1"/>
    <cellStyle name="Total" xfId="16696" builtinId="25" hidden="1" customBuiltin="1"/>
    <cellStyle name="Total" xfId="16527" builtinId="25" hidden="1" customBuiltin="1"/>
    <cellStyle name="Total" xfId="16713" builtinId="25" hidden="1" customBuiltin="1"/>
    <cellStyle name="Total" xfId="16740" builtinId="25" hidden="1" customBuiltin="1"/>
    <cellStyle name="Total" xfId="16763" builtinId="25" hidden="1" customBuiltin="1"/>
    <cellStyle name="Total" xfId="16815" builtinId="25" hidden="1" customBuiltin="1"/>
    <cellStyle name="Total" xfId="5475" builtinId="25" hidden="1" customBuiltin="1"/>
    <cellStyle name="Total" xfId="16835" builtinId="25" hidden="1" customBuiltin="1"/>
    <cellStyle name="Total" xfId="14165" builtinId="25" hidden="1" customBuiltin="1"/>
    <cellStyle name="Total" xfId="16917" builtinId="25" hidden="1" customBuiltin="1"/>
    <cellStyle name="Total" xfId="14468" builtinId="25" hidden="1" customBuiltin="1"/>
    <cellStyle name="Total" xfId="14235" builtinId="25" hidden="1" customBuiltin="1"/>
    <cellStyle name="Total" xfId="5459" builtinId="25" hidden="1" customBuiltin="1"/>
    <cellStyle name="Total" xfId="4226" builtinId="25" hidden="1" customBuiltin="1"/>
    <cellStyle name="Total" xfId="7609" builtinId="25" hidden="1" customBuiltin="1"/>
    <cellStyle name="Total" xfId="14207" builtinId="25" hidden="1" customBuiltin="1"/>
    <cellStyle name="Total" xfId="4545" builtinId="25" hidden="1" customBuiltin="1"/>
    <cellStyle name="Total" xfId="14204" builtinId="25" hidden="1" customBuiltin="1"/>
    <cellStyle name="Total" xfId="5084" builtinId="25" hidden="1" customBuiltin="1"/>
    <cellStyle name="Total" xfId="4649" builtinId="25" hidden="1" customBuiltin="1"/>
    <cellStyle name="Total" xfId="14086" builtinId="25" hidden="1" customBuiltin="1"/>
    <cellStyle name="Total" xfId="14699" builtinId="25" hidden="1" customBuiltin="1"/>
    <cellStyle name="Total" xfId="16998" builtinId="25" hidden="1" customBuiltin="1"/>
    <cellStyle name="Total" xfId="5952" builtinId="25" hidden="1" customBuiltin="1"/>
    <cellStyle name="Total" xfId="13990" builtinId="25" hidden="1" customBuiltin="1"/>
    <cellStyle name="Total" xfId="4110" builtinId="25" hidden="1" customBuiltin="1"/>
    <cellStyle name="Total" xfId="16948" builtinId="25" hidden="1" customBuiltin="1"/>
    <cellStyle name="Total" xfId="6014" builtinId="25" hidden="1" customBuiltin="1"/>
    <cellStyle name="Total" xfId="16947" builtinId="25" hidden="1" customBuiltin="1"/>
    <cellStyle name="Total" xfId="14060" builtinId="25" hidden="1" customBuiltin="1"/>
    <cellStyle name="Total" xfId="14717" builtinId="25" hidden="1" customBuiltin="1"/>
    <cellStyle name="Total" xfId="16890" builtinId="25" hidden="1" customBuiltin="1"/>
    <cellStyle name="Total" xfId="14535" builtinId="25" hidden="1" customBuiltin="1"/>
    <cellStyle name="Total" xfId="5267" builtinId="25" hidden="1" customBuiltin="1"/>
    <cellStyle name="Total" xfId="7890" builtinId="25" hidden="1" customBuiltin="1"/>
    <cellStyle name="Total" xfId="129" builtinId="25" hidden="1" customBuiltin="1"/>
    <cellStyle name="Total" xfId="14201" builtinId="25" hidden="1" customBuiltin="1"/>
    <cellStyle name="Total" xfId="4301" builtinId="25" hidden="1" customBuiltin="1"/>
    <cellStyle name="Total" xfId="6263" builtinId="25" hidden="1" customBuiltin="1"/>
    <cellStyle name="Total" xfId="4082" builtinId="25" hidden="1" customBuiltin="1"/>
    <cellStyle name="Total" xfId="16161" builtinId="25" hidden="1" customBuiltin="1"/>
    <cellStyle name="Total" xfId="15901" builtinId="25" hidden="1" customBuiltin="1"/>
    <cellStyle name="Total" xfId="15887" builtinId="25" hidden="1" customBuiltin="1"/>
    <cellStyle name="Total" xfId="16212" builtinId="25" hidden="1" customBuiltin="1"/>
    <cellStyle name="Total" xfId="16235" builtinId="25" hidden="1" customBuiltin="1"/>
    <cellStyle name="Total" xfId="16262" builtinId="25" hidden="1" customBuiltin="1"/>
    <cellStyle name="Total" xfId="16182" builtinId="25" hidden="1" customBuiltin="1"/>
    <cellStyle name="Total" xfId="16307" builtinId="25" hidden="1" customBuiltin="1"/>
    <cellStyle name="Total" xfId="16336" builtinId="25" hidden="1" customBuiltin="1"/>
    <cellStyle name="Total" xfId="16368" builtinId="25" hidden="1" customBuiltin="1"/>
    <cellStyle name="Total" xfId="16397" builtinId="25" hidden="1" customBuiltin="1"/>
    <cellStyle name="Total" xfId="16424" builtinId="25" hidden="1" customBuiltin="1"/>
    <cellStyle name="Total" xfId="16078" builtinId="25" hidden="1" customBuiltin="1"/>
    <cellStyle name="Total" xfId="16441" builtinId="25" hidden="1" customBuiltin="1"/>
    <cellStyle name="Total" xfId="16467" builtinId="25" hidden="1" customBuiltin="1"/>
    <cellStyle name="Total" xfId="16489" builtinId="25" hidden="1" customBuiltin="1"/>
    <cellStyle name="Total" xfId="16512" builtinId="25" hidden="1" customBuiltin="1"/>
    <cellStyle name="Total" xfId="16540" builtinId="25" hidden="1" customBuiltin="1"/>
    <cellStyle name="Total" xfId="16577" builtinId="25" hidden="1" customBuiltin="1"/>
    <cellStyle name="Total" xfId="16606" builtinId="25" hidden="1" customBuiltin="1"/>
    <cellStyle name="Total" xfId="14511" builtinId="25" hidden="1" customBuiltin="1"/>
    <cellStyle name="Total" xfId="14779" builtinId="25" hidden="1" customBuiltin="1"/>
    <cellStyle name="Total" xfId="14430" builtinId="25" hidden="1" customBuiltin="1"/>
    <cellStyle name="Total" xfId="15915" builtinId="25" hidden="1" customBuiltin="1"/>
    <cellStyle name="Total" xfId="15959" builtinId="25" hidden="1" customBuiltin="1"/>
    <cellStyle name="Total" xfId="15980" builtinId="25" hidden="1" customBuiltin="1"/>
    <cellStyle name="Total" xfId="16001" builtinId="25" hidden="1" customBuiltin="1"/>
    <cellStyle name="Total" xfId="15875" builtinId="25" hidden="1" customBuiltin="1"/>
    <cellStyle name="Total" xfId="16064" builtinId="25" hidden="1" customBuiltin="1"/>
    <cellStyle name="Total" xfId="16100" builtinId="25" hidden="1" customBuiltin="1"/>
    <cellStyle name="Total" xfId="15733" builtinId="25" hidden="1" customBuiltin="1"/>
    <cellStyle name="Total" xfId="15757" builtinId="25" hidden="1" customBuiltin="1"/>
    <cellStyle name="Total" xfId="14523" builtinId="25" hidden="1" customBuiltin="1"/>
    <cellStyle name="Total" xfId="17002" builtinId="25" hidden="1" customBuiltin="1"/>
    <cellStyle name="Total" xfId="6066" builtinId="25" hidden="1" customBuiltin="1"/>
    <cellStyle name="Total" xfId="27209" builtinId="25" hidden="1" customBuiltin="1"/>
    <cellStyle name="Total" xfId="9694" builtinId="25" hidden="1" customBuiltin="1"/>
    <cellStyle name="Total" xfId="9717" builtinId="25" hidden="1" customBuiltin="1"/>
    <cellStyle name="Total" xfId="9738" builtinId="25" hidden="1" customBuiltin="1"/>
    <cellStyle name="Total" xfId="9759" builtinId="25" hidden="1" customBuiltin="1"/>
    <cellStyle name="Total" xfId="9631" builtinId="25" hidden="1" customBuiltin="1"/>
    <cellStyle name="Total" xfId="9793" builtinId="25" hidden="1" customBuiltin="1"/>
    <cellStyle name="Total" xfId="9823" builtinId="25" hidden="1" customBuiltin="1"/>
    <cellStyle name="Total" xfId="7317" builtinId="25" hidden="1" customBuiltin="1"/>
    <cellStyle name="Total" xfId="15615" builtinId="25" hidden="1" customBuiltin="1"/>
    <cellStyle name="Total" xfId="15642" builtinId="25" hidden="1" customBuiltin="1"/>
    <cellStyle name="Total" xfId="13908" builtinId="25" hidden="1" customBuiltin="1"/>
    <cellStyle name="Total" xfId="11172" builtinId="25" hidden="1" customBuiltin="1"/>
    <cellStyle name="Total" xfId="1167" builtinId="25" hidden="1" customBuiltin="1"/>
    <cellStyle name="Total" xfId="9889" builtinId="25" hidden="1" customBuiltin="1"/>
    <cellStyle name="Total" xfId="9658" builtinId="25" hidden="1" customBuiltin="1"/>
    <cellStyle name="Total" xfId="9939" builtinId="25" hidden="1" customBuiltin="1"/>
    <cellStyle name="Total" xfId="9643" builtinId="25" hidden="1" customBuiltin="1"/>
    <cellStyle name="Total" xfId="9971" builtinId="25" hidden="1" customBuiltin="1"/>
    <cellStyle name="Total" xfId="9995" builtinId="25" hidden="1" customBuiltin="1"/>
    <cellStyle name="Total" xfId="10019" builtinId="25" hidden="1" customBuiltin="1"/>
    <cellStyle name="Total" xfId="9942" builtinId="25" hidden="1" customBuiltin="1"/>
    <cellStyle name="Total" xfId="10062" builtinId="25" hidden="1" customBuiltin="1"/>
    <cellStyle name="Total" xfId="10091" builtinId="25" hidden="1" customBuiltin="1"/>
    <cellStyle name="Total" xfId="10123" builtinId="25" hidden="1" customBuiltin="1"/>
    <cellStyle name="Total" xfId="10179" builtinId="25" hidden="1" customBuiltin="1"/>
    <cellStyle name="Total" xfId="9837" builtinId="25" hidden="1" customBuiltin="1"/>
    <cellStyle name="Total" xfId="10197" builtinId="25" hidden="1" customBuiltin="1"/>
    <cellStyle name="Total" xfId="9633" builtinId="25" hidden="1" customBuiltin="1"/>
    <cellStyle name="Total" xfId="10225" builtinId="25" hidden="1" customBuiltin="1"/>
    <cellStyle name="Total" xfId="10249" builtinId="25" hidden="1" customBuiltin="1"/>
    <cellStyle name="Total" xfId="10273" builtinId="25" hidden="1" customBuiltin="1"/>
    <cellStyle name="Total" xfId="10301" builtinId="25" hidden="1" customBuiltin="1"/>
    <cellStyle name="Total" xfId="10340" builtinId="25" hidden="1" customBuiltin="1"/>
    <cellStyle name="Total" xfId="10369" builtinId="25" hidden="1" customBuiltin="1"/>
    <cellStyle name="Total" xfId="10402" builtinId="25" hidden="1" customBuiltin="1"/>
    <cellStyle name="Total" xfId="10288" builtinId="25" hidden="1" customBuiltin="1"/>
    <cellStyle name="Total" xfId="10476" builtinId="25" hidden="1" customBuiltin="1"/>
    <cellStyle name="Total" xfId="10303" builtinId="25" hidden="1" customBuiltin="1"/>
    <cellStyle name="Total" xfId="10505" builtinId="25" hidden="1" customBuiltin="1"/>
    <cellStyle name="Total" xfId="10529" builtinId="25" hidden="1" customBuiltin="1"/>
    <cellStyle name="Total" xfId="10551" builtinId="25" hidden="1" customBuiltin="1"/>
    <cellStyle name="Total" xfId="10581" builtinId="25" hidden="1" customBuiltin="1"/>
    <cellStyle name="Total" xfId="6087" builtinId="25" hidden="1" customBuiltin="1"/>
    <cellStyle name="Total" xfId="10604" builtinId="25" hidden="1" customBuiltin="1"/>
    <cellStyle name="Total" xfId="7788" builtinId="25" hidden="1" customBuiltin="1"/>
    <cellStyle name="Total" xfId="8140" builtinId="25" hidden="1" customBuiltin="1"/>
    <cellStyle name="Total" xfId="7873" builtinId="25" hidden="1" customBuiltin="1"/>
    <cellStyle name="Total" xfId="4859" builtinId="25" hidden="1" customBuiltin="1"/>
    <cellStyle name="Total" xfId="4496" builtinId="25" hidden="1" customBuiltin="1"/>
    <cellStyle name="Total" xfId="4474" builtinId="25" hidden="1" customBuiltin="1"/>
    <cellStyle name="Total" xfId="7835" builtinId="25" hidden="1" customBuiltin="1"/>
    <cellStyle name="Total" xfId="4513" builtinId="25" hidden="1" customBuiltin="1"/>
    <cellStyle name="Total" xfId="7831" builtinId="25" hidden="1" customBuiltin="1"/>
    <cellStyle name="Total" xfId="5818" builtinId="25" hidden="1" customBuiltin="1"/>
    <cellStyle name="Total" xfId="4415" builtinId="25" hidden="1" customBuiltin="1"/>
    <cellStyle name="Total" xfId="8414" builtinId="25" hidden="1" customBuiltin="1"/>
    <cellStyle name="Total" xfId="10801" builtinId="25" hidden="1" customBuiltin="1"/>
    <cellStyle name="Total" xfId="5668" builtinId="25" hidden="1" customBuiltin="1"/>
    <cellStyle name="Total" xfId="7568" builtinId="25" hidden="1" customBuiltin="1"/>
    <cellStyle name="Total" xfId="5741" builtinId="25" hidden="1" customBuiltin="1"/>
    <cellStyle name="Total" xfId="10739" builtinId="25" hidden="1" customBuiltin="1"/>
    <cellStyle name="Total" xfId="5583" builtinId="25" hidden="1" customBuiltin="1"/>
    <cellStyle name="Total" xfId="10737" builtinId="25" hidden="1" customBuiltin="1"/>
    <cellStyle name="Total" xfId="7655" builtinId="25" hidden="1" customBuiltin="1"/>
    <cellStyle name="Total" xfId="10673" builtinId="25" hidden="1" customBuiltin="1"/>
    <cellStyle name="Total" xfId="10806" builtinId="25" hidden="1" customBuiltin="1"/>
    <cellStyle name="Total" xfId="8223" builtinId="25" hidden="1" customBuiltin="1"/>
    <cellStyle name="Total" xfId="4122" builtinId="25" hidden="1" customBuiltin="1"/>
    <cellStyle name="Total" xfId="4400" builtinId="25" hidden="1" customBuiltin="1"/>
    <cellStyle name="Total" xfId="4391" builtinId="25" hidden="1" customBuiltin="1"/>
    <cellStyle name="Total" xfId="7828" builtinId="25" hidden="1" customBuiltin="1"/>
    <cellStyle name="Total" xfId="5215" builtinId="25" hidden="1" customBuiltin="1"/>
    <cellStyle name="Total" xfId="4387" builtinId="25" hidden="1" customBuiltin="1"/>
    <cellStyle name="Total" xfId="5402" builtinId="25" hidden="1" customBuiltin="1"/>
    <cellStyle name="Total" xfId="5102" builtinId="25" hidden="1" customBuiltin="1"/>
    <cellStyle name="Total" xfId="5249" builtinId="25" hidden="1" customBuiltin="1"/>
    <cellStyle name="Total" xfId="4374" builtinId="25" hidden="1" customBuiltin="1"/>
    <cellStyle name="Total" xfId="4369" builtinId="25" hidden="1" customBuiltin="1"/>
    <cellStyle name="Total" xfId="6286" builtinId="25" hidden="1" customBuiltin="1"/>
    <cellStyle name="Total" xfId="5305" builtinId="25" hidden="1" customBuiltin="1"/>
    <cellStyle name="Total" xfId="5784" builtinId="25" hidden="1" customBuiltin="1"/>
    <cellStyle name="Total" xfId="5146" builtinId="25" hidden="1" customBuiltin="1"/>
    <cellStyle name="Total" xfId="5383" builtinId="25" hidden="1" customBuiltin="1"/>
    <cellStyle name="Total" xfId="4987" builtinId="25" hidden="1" customBuiltin="1"/>
    <cellStyle name="Total" xfId="4113" builtinId="25" hidden="1" customBuiltin="1"/>
    <cellStyle name="Total" xfId="5685" builtinId="25" hidden="1" customBuiltin="1"/>
    <cellStyle name="Total" xfId="5681" builtinId="25" hidden="1" customBuiltin="1"/>
    <cellStyle name="Total" xfId="10284" builtinId="25" hidden="1" customBuiltin="1"/>
    <cellStyle name="Total" xfId="9870" builtinId="25" hidden="1" customBuiltin="1"/>
    <cellStyle name="Total" xfId="6276" builtinId="25" hidden="1" customBuiltin="1"/>
    <cellStyle name="Total" xfId="10152" builtinId="25" hidden="1" customBuiltin="1"/>
    <cellStyle name="Total" xfId="28299" builtinId="25" hidden="1" customBuiltin="1"/>
    <cellStyle name="Total" xfId="28326" builtinId="25" hidden="1" customBuiltin="1"/>
    <cellStyle name="Total" xfId="27469" builtinId="25" hidden="1" customBuiltin="1"/>
    <cellStyle name="Total" xfId="6939" builtinId="25" hidden="1" customBuiltin="1"/>
    <cellStyle name="Total" xfId="17694" builtinId="25" hidden="1" customBuiltin="1"/>
    <cellStyle name="Total" xfId="9948" builtinId="25" hidden="1" customBuiltin="1"/>
    <cellStyle name="Total" xfId="11043" builtinId="25" hidden="1" customBuiltin="1"/>
    <cellStyle name="Total" xfId="11074" builtinId="25" hidden="1" customBuiltin="1"/>
    <cellStyle name="Total" xfId="11101" builtinId="25" hidden="1" customBuiltin="1"/>
    <cellStyle name="Total" xfId="11127" builtinId="25" hidden="1" customBuiltin="1"/>
    <cellStyle name="Total" xfId="10968" builtinId="25" hidden="1" customBuiltin="1"/>
    <cellStyle name="Total" xfId="10432" builtinId="25" hidden="1" customBuiltin="1"/>
    <cellStyle name="Total" xfId="2623" builtinId="25" hidden="1" customBuiltin="1"/>
    <cellStyle name="Total" xfId="2659" builtinId="25" hidden="1" customBuiltin="1"/>
    <cellStyle name="Total" xfId="2687" builtinId="25" hidden="1" customBuiltin="1"/>
    <cellStyle name="Total" xfId="2719" builtinId="25" hidden="1" customBuiltin="1"/>
    <cellStyle name="Total" xfId="2775" builtinId="25" hidden="1" customBuiltin="1"/>
    <cellStyle name="Total" xfId="2792" builtinId="25" hidden="1" customBuiltin="1"/>
    <cellStyle name="Total" xfId="2625" builtinId="25" hidden="1" customBuiltin="1"/>
    <cellStyle name="Total" xfId="2815" builtinId="25" hidden="1" customBuiltin="1"/>
    <cellStyle name="Total" xfId="2837" builtinId="25" hidden="1" customBuiltin="1"/>
    <cellStyle name="Total" xfId="2858" builtinId="25" hidden="1" customBuiltin="1"/>
    <cellStyle name="Total" xfId="2880" builtinId="25" hidden="1" customBuiltin="1"/>
    <cellStyle name="Total" xfId="1883" builtinId="25" hidden="1" customBuiltin="1"/>
    <cellStyle name="Total" xfId="1967" builtinId="25" hidden="1" customBuiltin="1"/>
    <cellStyle name="Total" xfId="1835" builtinId="25" hidden="1" customBuiltin="1"/>
    <cellStyle name="Total" xfId="1877" builtinId="25" hidden="1" customBuiltin="1"/>
    <cellStyle name="Total" xfId="3031" builtinId="25" hidden="1" customBuiltin="1"/>
    <cellStyle name="Total" xfId="3052" builtinId="25" hidden="1" customBuiltin="1"/>
    <cellStyle name="Total" xfId="3075" builtinId="25" hidden="1" customBuiltin="1"/>
    <cellStyle name="Total" xfId="3096" builtinId="25" hidden="1" customBuiltin="1"/>
    <cellStyle name="Total" xfId="3117" builtinId="25" hidden="1" customBuiltin="1"/>
    <cellStyle name="Total" xfId="2992" builtinId="25" hidden="1" customBuiltin="1"/>
    <cellStyle name="Total" xfId="3149" builtinId="25" hidden="1" customBuiltin="1"/>
    <cellStyle name="Total" xfId="3178" builtinId="25" hidden="1" customBuiltin="1"/>
    <cellStyle name="Total" xfId="3213" builtinId="25" hidden="1" customBuiltin="1"/>
    <cellStyle name="Total" xfId="3242" builtinId="25" hidden="1" customBuiltin="1"/>
    <cellStyle name="Total" xfId="3017" builtinId="25" hidden="1" customBuiltin="1"/>
    <cellStyle name="Total" xfId="3291" builtinId="25" hidden="1" customBuiltin="1"/>
    <cellStyle name="Total" xfId="3003" builtinId="25" hidden="1" customBuiltin="1"/>
    <cellStyle name="Total" xfId="3318" builtinId="25" hidden="1" customBuiltin="1"/>
    <cellStyle name="Total" xfId="3339" builtinId="25" hidden="1" customBuiltin="1"/>
    <cellStyle name="Total" xfId="3360" builtinId="25" hidden="1" customBuiltin="1"/>
    <cellStyle name="Total" xfId="3293" builtinId="25" hidden="1" customBuiltin="1"/>
    <cellStyle name="Total" xfId="3400" builtinId="25" hidden="1" customBuiltin="1"/>
    <cellStyle name="Total" xfId="3428" builtinId="25" hidden="1" customBuiltin="1"/>
    <cellStyle name="Total" xfId="3460" builtinId="25" hidden="1" customBuiltin="1"/>
    <cellStyle name="Total" xfId="3488" builtinId="25" hidden="1" customBuiltin="1"/>
    <cellStyle name="Total" xfId="3515" builtinId="25" hidden="1" customBuiltin="1"/>
    <cellStyle name="Total" xfId="3192" builtinId="25" hidden="1" customBuiltin="1"/>
    <cellStyle name="Total" xfId="3532" builtinId="25" hidden="1" customBuiltin="1"/>
    <cellStyle name="Total" xfId="2994" builtinId="25" hidden="1" customBuiltin="1"/>
    <cellStyle name="Total" xfId="3555" builtinId="25" hidden="1" customBuiltin="1"/>
    <cellStyle name="Total" xfId="3576" builtinId="25" hidden="1" customBuiltin="1"/>
    <cellStyle name="Total" xfId="3597" builtinId="25" hidden="1" customBuiltin="1"/>
    <cellStyle name="Total" xfId="3622" builtinId="25" hidden="1" customBuiltin="1"/>
    <cellStyle name="Total" xfId="3656" builtinId="25" hidden="1" customBuiltin="1"/>
    <cellStyle name="Total" xfId="3716" builtinId="25" hidden="1" customBuiltin="1"/>
    <cellStyle name="Total" xfId="3744" builtinId="25" hidden="1" customBuiltin="1"/>
    <cellStyle name="Total" xfId="3771" builtinId="25" hidden="1" customBuiltin="1"/>
    <cellStyle name="Total" xfId="3610" builtinId="25" hidden="1" customBuiltin="1"/>
    <cellStyle name="Total" xfId="3788" builtinId="25" hidden="1" customBuiltin="1"/>
    <cellStyle name="Total" xfId="3624" builtinId="25" hidden="1" customBuiltin="1"/>
    <cellStyle name="Total" xfId="3811" builtinId="25" hidden="1" customBuiltin="1"/>
    <cellStyle name="Total" xfId="3832" builtinId="25" hidden="1" customBuiltin="1"/>
    <cellStyle name="Total" xfId="3853" builtinId="25" hidden="1" customBuiltin="1"/>
    <cellStyle name="Total" xfId="3874" builtinId="25" hidden="1" customBuiltin="1"/>
    <cellStyle name="Total" xfId="3949" builtinId="25" hidden="1" customBuiltin="1"/>
    <cellStyle name="Total" xfId="3986" builtinId="25" hidden="1" customBuiltin="1"/>
    <cellStyle name="Total" xfId="4023" builtinId="25" hidden="1" customBuiltin="1"/>
    <cellStyle name="Total" xfId="4057" builtinId="25" hidden="1" customBuiltin="1"/>
    <cellStyle name="Total" xfId="4255" builtinId="25" hidden="1" customBuiltin="1"/>
    <cellStyle name="Total" xfId="6389" builtinId="25" hidden="1" customBuiltin="1"/>
    <cellStyle name="Total" xfId="6413" builtinId="25" hidden="1" customBuiltin="1"/>
    <cellStyle name="Total" xfId="6443" builtinId="25" hidden="1" customBuiltin="1"/>
    <cellStyle name="Total" xfId="6490" builtinId="25" hidden="1" customBuiltin="1"/>
    <cellStyle name="Total" xfId="6337" builtinId="25" hidden="1" customBuiltin="1"/>
    <cellStyle name="Total" xfId="6531" builtinId="25" hidden="1" customBuiltin="1"/>
    <cellStyle name="Total" xfId="6565" builtinId="25" hidden="1" customBuiltin="1"/>
    <cellStyle name="Total" xfId="6603" builtinId="25" hidden="1" customBuiltin="1"/>
    <cellStyle name="Total" xfId="6639" builtinId="25" hidden="1" customBuiltin="1"/>
    <cellStyle name="Total" xfId="6674" builtinId="25" hidden="1" customBuiltin="1"/>
    <cellStyle name="Total" xfId="6371" builtinId="25" hidden="1" customBuiltin="1"/>
    <cellStyle name="Total" xfId="2748" builtinId="25" hidden="1" customBuiltin="1"/>
    <cellStyle name="Total" xfId="19079" builtinId="25" hidden="1" customBuiltin="1"/>
    <cellStyle name="Total" xfId="18908" builtinId="25" hidden="1" customBuiltin="1"/>
    <cellStyle name="Total" xfId="20442" builtinId="25" hidden="1" customBuiltin="1"/>
    <cellStyle name="Total" xfId="9858" builtinId="25" hidden="1" customBuiltin="1"/>
    <cellStyle name="Total" xfId="13566" builtinId="25" hidden="1" customBuiltin="1"/>
    <cellStyle name="Total" xfId="6350" builtinId="25" hidden="1" customBuiltin="1"/>
    <cellStyle name="Total" xfId="6772" builtinId="25" hidden="1" customBuiltin="1"/>
    <cellStyle name="Total" xfId="6807" builtinId="25" hidden="1" customBuiltin="1"/>
    <cellStyle name="Total" xfId="6698" builtinId="25" hidden="1" customBuiltin="1"/>
    <cellStyle name="Total" xfId="6870" builtinId="25" hidden="1" customBuiltin="1"/>
    <cellStyle name="Total" xfId="6903" builtinId="25" hidden="1" customBuiltin="1"/>
    <cellStyle name="Total" xfId="1979" builtinId="25" hidden="1" customBuiltin="1"/>
    <cellStyle name="Total" xfId="18841" builtinId="25" hidden="1" customBuiltin="1"/>
    <cellStyle name="Total" xfId="18867" builtinId="25" hidden="1" customBuiltin="1"/>
    <cellStyle name="Total" xfId="17979" builtinId="25" hidden="1" customBuiltin="1"/>
    <cellStyle name="Total" xfId="15936" builtinId="25" hidden="1" customBuiltin="1"/>
    <cellStyle name="Total" xfId="12446" builtinId="25" hidden="1" customBuiltin="1"/>
    <cellStyle name="Total" xfId="6972" builtinId="25" hidden="1" customBuiltin="1"/>
    <cellStyle name="Total" xfId="6580" builtinId="25" hidden="1" customBuiltin="1"/>
    <cellStyle name="Total" xfId="7021" builtinId="25" hidden="1" customBuiltin="1"/>
    <cellStyle name="Total" xfId="6339" builtinId="25" hidden="1" customBuiltin="1"/>
    <cellStyle name="Total" xfId="7058" builtinId="25" hidden="1" customBuiltin="1"/>
    <cellStyle name="Total" xfId="7094" builtinId="25" hidden="1" customBuiltin="1"/>
    <cellStyle name="Total" xfId="7128" builtinId="25" hidden="1" customBuiltin="1"/>
    <cellStyle name="Total" xfId="7168" builtinId="25" hidden="1" customBuiltin="1"/>
    <cellStyle name="Total" xfId="7214" builtinId="25" hidden="1" customBuiltin="1"/>
    <cellStyle name="Total" xfId="7248" builtinId="25" hidden="1" customBuiltin="1"/>
    <cellStyle name="Total" xfId="7284" builtinId="25" hidden="1" customBuiltin="1"/>
    <cellStyle name="Total" xfId="7347" builtinId="25" hidden="1" customBuiltin="1"/>
    <cellStyle name="Total" xfId="7153" builtinId="25" hidden="1" customBuiltin="1"/>
    <cellStyle name="Total" xfId="7366" builtinId="25" hidden="1" customBuiltin="1"/>
    <cellStyle name="Total" xfId="7170" builtinId="25" hidden="1" customBuiltin="1"/>
    <cellStyle name="Total" xfId="7404" builtinId="25" hidden="1" customBuiltin="1"/>
    <cellStyle name="Total" xfId="7440" builtinId="25" hidden="1" customBuiltin="1"/>
    <cellStyle name="Total" xfId="7474" builtinId="25" hidden="1" customBuiltin="1"/>
    <cellStyle name="Total" xfId="7522" builtinId="25" hidden="1" customBuiltin="1"/>
    <cellStyle name="Total" xfId="7975" builtinId="25" hidden="1" customBuiltin="1"/>
    <cellStyle name="Total" xfId="7996" builtinId="25" hidden="1" customBuiltin="1"/>
    <cellStyle name="Total" xfId="8019" builtinId="25" hidden="1" customBuiltin="1"/>
    <cellStyle name="Total" xfId="8063" builtinId="25" hidden="1" customBuiltin="1"/>
    <cellStyle name="Total" xfId="8107" builtinId="25" hidden="1" customBuiltin="1"/>
    <cellStyle name="Total" xfId="8572" builtinId="25" hidden="1" customBuiltin="1"/>
    <cellStyle name="Total" xfId="8596" builtinId="25" hidden="1" customBuiltin="1"/>
    <cellStyle name="Total" xfId="8624" builtinId="25" hidden="1" customBuiltin="1"/>
    <cellStyle name="Total" xfId="8647" builtinId="25" hidden="1" customBuiltin="1"/>
    <cellStyle name="Total" xfId="8673" builtinId="25" hidden="1" customBuiltin="1"/>
    <cellStyle name="Total" xfId="8528" builtinId="25" hidden="1" customBuiltin="1"/>
    <cellStyle name="Total" xfId="8708" builtinId="25" hidden="1" customBuiltin="1"/>
    <cellStyle name="Total" xfId="8738" builtinId="25" hidden="1" customBuiltin="1"/>
    <cellStyle name="Total" xfId="8774" builtinId="25" hidden="1" customBuiltin="1"/>
    <cellStyle name="Total" xfId="8806" builtinId="25" hidden="1" customBuiltin="1"/>
    <cellStyle name="Total" xfId="8838" builtinId="25" hidden="1" customBuiltin="1"/>
    <cellStyle name="Total" xfId="8557" builtinId="25" hidden="1" customBuiltin="1"/>
    <cellStyle name="Total" xfId="8856" builtinId="25" hidden="1" customBuiltin="1"/>
    <cellStyle name="Total" xfId="8540" builtinId="25" hidden="1" customBuiltin="1"/>
    <cellStyle name="Total" xfId="8887" builtinId="25" hidden="1" customBuiltin="1"/>
    <cellStyle name="Total" xfId="8911" builtinId="25" hidden="1" customBuiltin="1"/>
    <cellStyle name="Total" xfId="8935" builtinId="25" hidden="1" customBuiltin="1"/>
    <cellStyle name="Total" xfId="8859" builtinId="25" hidden="1" customBuiltin="1"/>
    <cellStyle name="Total" xfId="9012" builtinId="25" hidden="1" customBuiltin="1"/>
    <cellStyle name="Total" xfId="9045" builtinId="25" hidden="1" customBuiltin="1"/>
    <cellStyle name="Total" xfId="9076" builtinId="25" hidden="1" customBuiltin="1"/>
    <cellStyle name="Total" xfId="9103" builtinId="25" hidden="1" customBuiltin="1"/>
    <cellStyle name="Total" xfId="8752" builtinId="25" hidden="1" customBuiltin="1"/>
    <cellStyle name="Total" xfId="9120" builtinId="25" hidden="1" customBuiltin="1"/>
    <cellStyle name="Total" xfId="8530" builtinId="25" hidden="1" customBuiltin="1"/>
    <cellStyle name="Total" xfId="9149" builtinId="25" hidden="1" customBuiltin="1"/>
    <cellStyle name="Total" xfId="9174" builtinId="25" hidden="1" customBuiltin="1"/>
    <cellStyle name="Total" xfId="9228" builtinId="25" hidden="1" customBuiltin="1"/>
    <cellStyle name="Total" xfId="9297" builtinId="25" hidden="1" customBuiltin="1"/>
    <cellStyle name="Total" xfId="9330" builtinId="25" hidden="1" customBuiltin="1"/>
    <cellStyle name="Total" xfId="9361" builtinId="25" hidden="1" customBuiltin="1"/>
    <cellStyle name="Total" xfId="9388" builtinId="25" hidden="1" customBuiltin="1"/>
    <cellStyle name="Total" xfId="9216" builtinId="25" hidden="1" customBuiltin="1"/>
    <cellStyle name="Total" xfId="9405" builtinId="25" hidden="1" customBuiltin="1"/>
    <cellStyle name="Total" xfId="9230" builtinId="25" hidden="1" customBuiltin="1"/>
    <cellStyle name="Total" xfId="9433" builtinId="25" hidden="1" customBuiltin="1"/>
    <cellStyle name="Total" xfId="9482" builtinId="25" hidden="1" customBuiltin="1"/>
    <cellStyle name="Total" xfId="9506" builtinId="25" hidden="1" customBuiltin="1"/>
    <cellStyle name="Total" xfId="8208" builtinId="25" hidden="1" customBuiltin="1"/>
    <cellStyle name="Total" xfId="8479" builtinId="25" hidden="1" customBuiltin="1"/>
    <cellStyle name="Total" xfId="8096" builtinId="25" hidden="1" customBuiltin="1"/>
    <cellStyle name="Total" xfId="8195" builtinId="25" hidden="1" customBuiltin="1"/>
    <cellStyle name="Total" xfId="8504" builtinId="25" hidden="1" customBuiltin="1"/>
    <cellStyle name="Total" xfId="8095" builtinId="25" hidden="1" customBuiltin="1"/>
    <cellStyle name="Total" xfId="9673" builtinId="25" hidden="1" customBuiltin="1"/>
    <cellStyle name="Total" xfId="20601" builtinId="25" hidden="1" customBuiltin="1"/>
    <cellStyle name="Total" xfId="20633" builtinId="25" hidden="1" customBuiltin="1"/>
    <cellStyle name="Total" xfId="20668" builtinId="25" hidden="1" customBuiltin="1"/>
    <cellStyle name="Total" xfId="20700" builtinId="25" hidden="1" customBuiltin="1"/>
    <cellStyle name="Total" xfId="20731" builtinId="25" hidden="1" customBuiltin="1"/>
    <cellStyle name="Total" xfId="20751" builtinId="25" hidden="1" customBuiltin="1"/>
    <cellStyle name="Total" xfId="20424" builtinId="25" hidden="1" customBuiltin="1"/>
    <cellStyle name="Total" xfId="20781" builtinId="25" hidden="1" customBuiltin="1"/>
    <cellStyle name="Total" xfId="20809" builtinId="25" hidden="1" customBuiltin="1"/>
    <cellStyle name="Total" xfId="20833" builtinId="25" hidden="1" customBuiltin="1"/>
    <cellStyle name="Total" xfId="20881" builtinId="25" hidden="1" customBuiltin="1"/>
    <cellStyle name="Total" xfId="20911" builtinId="25" hidden="1" customBuiltin="1"/>
    <cellStyle name="Total" xfId="20943" builtinId="25" hidden="1" customBuiltin="1"/>
    <cellStyle name="Total" xfId="4624" builtinId="25" hidden="1" customBuiltin="1"/>
    <cellStyle name="Total" xfId="8394" builtinId="25" hidden="1" customBuiltin="1"/>
    <cellStyle name="Total" xfId="18414" builtinId="25" hidden="1" customBuiltin="1"/>
    <cellStyle name="Total" xfId="10792" builtinId="25" hidden="1" customBuiltin="1"/>
    <cellStyle name="Total" xfId="4572" builtinId="25" hidden="1" customBuiltin="1"/>
    <cellStyle name="Total" xfId="14217" builtinId="25" hidden="1" customBuiltin="1"/>
    <cellStyle name="Total" xfId="13074" builtinId="25" hidden="1" customBuiltin="1"/>
    <cellStyle name="Total" xfId="18052" builtinId="25" hidden="1" customBuiltin="1"/>
    <cellStyle name="Total" xfId="4754" builtinId="25" hidden="1" customBuiltin="1"/>
    <cellStyle name="Total" xfId="19215" builtinId="25" hidden="1" customBuiltin="1"/>
    <cellStyle name="Total" xfId="16831" builtinId="25" hidden="1" customBuiltin="1"/>
    <cellStyle name="Total" xfId="19257" builtinId="25" hidden="1" customBuiltin="1"/>
    <cellStyle name="Total" xfId="19294" builtinId="25" hidden="1" customBuiltin="1"/>
    <cellStyle name="Total" xfId="19329" builtinId="25" hidden="1" customBuiltin="1"/>
    <cellStyle name="Total" xfId="19392" builtinId="25" hidden="1" customBuiltin="1"/>
    <cellStyle name="Total" xfId="19425" builtinId="25" hidden="1" customBuiltin="1"/>
    <cellStyle name="Total" xfId="19460" builtinId="25" hidden="1" customBuiltin="1"/>
    <cellStyle name="Total" xfId="19493" builtinId="25" hidden="1" customBuiltin="1"/>
    <cellStyle name="Total" xfId="19523" builtinId="25" hidden="1" customBuiltin="1"/>
    <cellStyle name="Total" xfId="9313" builtinId="25" hidden="1" customBuiltin="1"/>
    <cellStyle name="Total" xfId="19123" builtinId="25" hidden="1" customBuiltin="1"/>
    <cellStyle name="Total" xfId="19146" builtinId="25" hidden="1" customBuiltin="1"/>
    <cellStyle name="Total" xfId="19170" builtinId="25" hidden="1" customBuiltin="1"/>
    <cellStyle name="Total" xfId="19193" builtinId="25" hidden="1" customBuiltin="1"/>
    <cellStyle name="Total" xfId="5887" builtinId="25" hidden="1" customBuiltin="1"/>
    <cellStyle name="Total" xfId="5172" builtinId="25" hidden="1" customBuiltin="1"/>
    <cellStyle name="Total" xfId="17294" builtinId="25" hidden="1" customBuiltin="1"/>
    <cellStyle name="Total" xfId="10748" builtinId="25" hidden="1" customBuiltin="1"/>
    <cellStyle name="Total" xfId="16887" builtinId="25" hidden="1" customBuiltin="1"/>
    <cellStyle name="Total" xfId="7889" builtinId="25" hidden="1" customBuiltin="1"/>
    <cellStyle name="Total" xfId="19051" builtinId="25" hidden="1" customBuiltin="1"/>
    <cellStyle name="Total" xfId="19802" builtinId="25" hidden="1" customBuiltin="1"/>
    <cellStyle name="Total" xfId="19835" builtinId="25" hidden="1" customBuiltin="1"/>
    <cellStyle name="Total" xfId="19674" builtinId="25" hidden="1" customBuiltin="1"/>
    <cellStyle name="Total" xfId="19884" builtinId="25" hidden="1" customBuiltin="1"/>
    <cellStyle name="Total" xfId="19691" builtinId="25" hidden="1" customBuiltin="1"/>
    <cellStyle name="Total" xfId="19921" builtinId="25" hidden="1" customBuiltin="1"/>
    <cellStyle name="Total" xfId="19957" builtinId="25" hidden="1" customBuiltin="1"/>
    <cellStyle name="Total" xfId="19991" builtinId="25" hidden="1" customBuiltin="1"/>
    <cellStyle name="Total" xfId="20029" builtinId="25" hidden="1" customBuiltin="1"/>
    <cellStyle name="Total" xfId="20139" builtinId="25" hidden="1" customBuiltin="1"/>
    <cellStyle name="Total" xfId="20160" builtinId="25" hidden="1" customBuiltin="1"/>
    <cellStyle name="Total" xfId="20183" builtinId="25" hidden="1" customBuiltin="1"/>
    <cellStyle name="Total" xfId="20205" builtinId="25" hidden="1" customBuiltin="1"/>
    <cellStyle name="Total" xfId="20226" builtinId="25" hidden="1" customBuiltin="1"/>
    <cellStyle name="Total" xfId="20260" builtinId="25" hidden="1" customBuiltin="1"/>
    <cellStyle name="Total" xfId="20458" builtinId="25" hidden="1" customBuiltin="1"/>
    <cellStyle name="Total" xfId="20483" builtinId="25" hidden="1" customBuiltin="1"/>
    <cellStyle name="Total" xfId="20509" builtinId="25" hidden="1" customBuiltin="1"/>
    <cellStyle name="Total" xfId="20536" builtinId="25" hidden="1" customBuiltin="1"/>
    <cellStyle name="Total" xfId="20561" builtinId="25" hidden="1" customBuiltin="1"/>
    <cellStyle name="Total" xfId="20412" builtinId="25" hidden="1" customBuiltin="1"/>
    <cellStyle name="Total" xfId="3273" builtinId="25" hidden="1" customBuiltin="1"/>
    <cellStyle name="Total" xfId="8440" builtinId="25" hidden="1" customBuiltin="1"/>
    <cellStyle name="Total" xfId="15487" builtinId="25" hidden="1" customBuiltin="1"/>
    <cellStyle name="Total" xfId="13134" builtinId="25" hidden="1" customBuiltin="1"/>
    <cellStyle name="Total" xfId="19542" builtinId="25" hidden="1" customBuiltin="1"/>
    <cellStyle name="Total" xfId="17617" builtinId="25" hidden="1" customBuiltin="1"/>
    <cellStyle name="Total" xfId="19579" builtinId="25" hidden="1" customBuiltin="1"/>
    <cellStyle name="Total" xfId="19615" builtinId="25" hidden="1" customBuiltin="1"/>
    <cellStyle name="Total" xfId="19649" builtinId="25" hidden="1" customBuiltin="1"/>
    <cellStyle name="Total" xfId="19689" builtinId="25" hidden="1" customBuiltin="1"/>
    <cellStyle name="Total" xfId="19734" builtinId="25" hidden="1" customBuiltin="1"/>
    <cellStyle name="Total" xfId="11933" builtinId="25" hidden="1" customBuiltin="1"/>
    <cellStyle name="Total" xfId="12874" builtinId="25" hidden="1" customBuiltin="1"/>
    <cellStyle name="Total" xfId="17386" builtinId="25" hidden="1" customBuiltin="1"/>
    <cellStyle name="Total" xfId="9458" builtinId="25" hidden="1" customBuiltin="1"/>
    <cellStyle name="Total" xfId="7002" builtinId="25" hidden="1" customBuiltin="1"/>
    <cellStyle name="Total" xfId="11027" builtinId="25" hidden="1" customBuiltin="1"/>
    <cellStyle name="Total" xfId="8258" builtinId="25" hidden="1" customBuiltin="1"/>
    <cellStyle name="Total" xfId="5825" builtinId="25" hidden="1" customBuiltin="1"/>
    <cellStyle name="Total" xfId="8161" builtinId="25" hidden="1" customBuiltin="1"/>
    <cellStyle name="Total" xfId="6012" builtinId="25" hidden="1" customBuiltin="1"/>
    <cellStyle name="Total" xfId="19865" builtinId="25" hidden="1" customBuiltin="1"/>
    <cellStyle name="Total" xfId="9266" builtinId="25" hidden="1" customBuiltin="1"/>
    <cellStyle name="Total" xfId="6736" builtinId="25" hidden="1" customBuiltin="1"/>
    <cellStyle name="Total" xfId="1834" builtinId="25" hidden="1" customBuiltin="1"/>
    <cellStyle name="Total" xfId="7698" builtinId="25" hidden="1" customBuiltin="1"/>
    <cellStyle name="Total" xfId="16033" builtinId="25" hidden="1" customBuiltin="1"/>
    <cellStyle name="Total" xfId="16785" builtinId="25" hidden="1" customBuiltin="1"/>
    <cellStyle name="Total" xfId="21683" builtinId="25" hidden="1" customBuiltin="1"/>
    <cellStyle name="Total" xfId="2336" builtinId="25" hidden="1" customBuiltin="1"/>
    <cellStyle name="Total" xfId="2357" builtinId="25" hidden="1" customBuiltin="1"/>
    <cellStyle name="Total" xfId="2289" builtinId="25" hidden="1" customBuiltin="1"/>
    <cellStyle name="Total" xfId="2399" builtinId="25" hidden="1" customBuiltin="1"/>
    <cellStyle name="Total" xfId="2427" builtinId="25" hidden="1" customBuiltin="1"/>
    <cellStyle name="Total" xfId="2488" builtinId="25" hidden="1" customBuiltin="1"/>
    <cellStyle name="Total" xfId="2515" builtinId="25" hidden="1" customBuiltin="1"/>
    <cellStyle name="Total" xfId="2187" builtinId="25" hidden="1" customBuiltin="1"/>
    <cellStyle name="Total" xfId="2532" builtinId="25" hidden="1" customBuiltin="1"/>
    <cellStyle name="Total" xfId="1985" builtinId="25" hidden="1" customBuiltin="1"/>
    <cellStyle name="Total" xfId="2555" builtinId="25" hidden="1" customBuiltin="1"/>
    <cellStyle name="Total" xfId="2577" builtinId="25" hidden="1" customBuiltin="1"/>
    <cellStyle name="Total" xfId="2598" builtinId="25" hidden="1" customBuiltin="1"/>
    <cellStyle name="Total" xfId="433" builtinId="25" hidden="1" customBuiltin="1"/>
    <cellStyle name="Total" xfId="805" builtinId="25" hidden="1" customBuiltin="1"/>
    <cellStyle name="Total" xfId="846" builtinId="25" hidden="1" customBuiltin="1"/>
    <cellStyle name="Total" xfId="882" builtinId="25" hidden="1" customBuiltin="1"/>
    <cellStyle name="Total" xfId="917" builtinId="25" hidden="1" customBuiltin="1"/>
    <cellStyle name="Total" xfId="808" builtinId="25" hidden="1" customBuiltin="1"/>
    <cellStyle name="Total" xfId="980" builtinId="25" hidden="1" customBuiltin="1"/>
    <cellStyle name="Total" xfId="1013" builtinId="25" hidden="1" customBuiltin="1"/>
    <cellStyle name="Total" xfId="1048" builtinId="25" hidden="1" customBuiltin="1"/>
    <cellStyle name="Total" xfId="1081" builtinId="25" hidden="1" customBuiltin="1"/>
    <cellStyle name="Total" xfId="1111" builtinId="25" hidden="1" customBuiltin="1"/>
    <cellStyle name="Total" xfId="692" builtinId="25" hidden="1" customBuiltin="1"/>
    <cellStyle name="Total" xfId="1130" builtinId="25" hidden="1" customBuiltin="1"/>
    <cellStyle name="Total" xfId="393" builtinId="25" hidden="1" customBuiltin="1"/>
    <cellStyle name="Total" xfId="1203" builtinId="25" hidden="1" customBuiltin="1"/>
    <cellStyle name="Total" xfId="1237" builtinId="25" hidden="1" customBuiltin="1"/>
    <cellStyle name="Total" xfId="1277" builtinId="25" hidden="1" customBuiltin="1"/>
    <cellStyle name="Total" xfId="1322" builtinId="25" hidden="1" customBuiltin="1"/>
    <cellStyle name="Total" xfId="1355" builtinId="25" hidden="1" customBuiltin="1"/>
    <cellStyle name="Total" xfId="1390" builtinId="25" hidden="1" customBuiltin="1"/>
    <cellStyle name="Total" xfId="452" builtinId="25" hidden="1" customBuiltin="1"/>
    <cellStyle name="Total" xfId="486" builtinId="25" hidden="1" customBuiltin="1"/>
    <cellStyle name="Total" xfId="522" builtinId="25" hidden="1" customBuiltin="1"/>
    <cellStyle name="Total" xfId="558" builtinId="25" hidden="1" customBuiltin="1"/>
    <cellStyle name="Total" xfId="592" builtinId="25" hidden="1" customBuiltin="1"/>
    <cellStyle name="Total" xfId="391" builtinId="25" hidden="1" customBuiltin="1"/>
    <cellStyle name="Total" xfId="643" builtinId="25" hidden="1" customBuiltin="1"/>
    <cellStyle name="Total" xfId="677" builtinId="25" hidden="1" customBuiltin="1"/>
    <cellStyle name="Total" xfId="750" builtinId="25" hidden="1" customBuiltin="1"/>
    <cellStyle name="Total" xfId="784" builtinId="25" hidden="1" customBuiltin="1"/>
    <cellStyle name="Total" xfId="221" builtinId="25" hidden="1" customBuiltin="1"/>
    <cellStyle name="Total" xfId="1614" builtinId="25" hidden="1" customBuiltin="1"/>
    <cellStyle name="Total" xfId="1734" builtinId="25" hidden="1" customBuiltin="1"/>
    <cellStyle name="Total" xfId="1777" builtinId="25" hidden="1" customBuiltin="1"/>
    <cellStyle name="Total" xfId="1799" builtinId="25" hidden="1" customBuiltin="1"/>
    <cellStyle name="Total" xfId="1820" builtinId="25" hidden="1" customBuiltin="1"/>
    <cellStyle name="Total" xfId="1845" builtinId="25" hidden="1" customBuiltin="1"/>
    <cellStyle name="Total" xfId="2024" builtinId="25" hidden="1" customBuiltin="1"/>
    <cellStyle name="Total" xfId="2045" builtinId="25" hidden="1" customBuiltin="1"/>
    <cellStyle name="Total" xfId="2068" builtinId="25" hidden="1" customBuiltin="1"/>
    <cellStyle name="Total" xfId="2090" builtinId="25" hidden="1" customBuiltin="1"/>
    <cellStyle name="Total" xfId="2111" builtinId="25" hidden="1" customBuiltin="1"/>
    <cellStyle name="Total" xfId="1983" builtinId="25" hidden="1" customBuiltin="1"/>
    <cellStyle name="Total" xfId="2144" builtinId="25" hidden="1" customBuiltin="1"/>
    <cellStyle name="Total" xfId="2173" builtinId="25" hidden="1" customBuiltin="1"/>
    <cellStyle name="Total" xfId="2238" builtinId="25" hidden="1" customBuiltin="1"/>
    <cellStyle name="Total" xfId="2269" builtinId="25" hidden="1" customBuiltin="1"/>
    <cellStyle name="Total" xfId="2009" builtinId="25" hidden="1" customBuiltin="1"/>
    <cellStyle name="Total" xfId="2287" builtinId="25" hidden="1" customBuiltin="1"/>
    <cellStyle name="Total" xfId="1994" builtinId="25" hidden="1" customBuiltin="1"/>
    <cellStyle name="Total" xfId="2314" builtinId="25" hidden="1" customBuiltin="1"/>
    <cellStyle name="Total" xfId="25591" builtinId="25" hidden="1" customBuiltin="1"/>
    <cellStyle name="Total" xfId="24189" builtinId="25" hidden="1" customBuiltin="1"/>
    <cellStyle name="Total" xfId="10661" builtinId="25" hidden="1" customBuiltin="1"/>
    <cellStyle name="Total" xfId="16130" builtinId="25" hidden="1" customBuiltin="1"/>
    <cellStyle name="Total" xfId="1423" builtinId="25" hidden="1" customBuiltin="1"/>
    <cellStyle name="Total" xfId="1453" builtinId="25" hidden="1" customBuiltin="1"/>
    <cellStyle name="Total" xfId="1262" builtinId="25" hidden="1" customBuiltin="1"/>
    <cellStyle name="Total" xfId="1472" builtinId="25" hidden="1" customBuiltin="1"/>
    <cellStyle name="Total" xfId="1279" builtinId="25" hidden="1" customBuiltin="1"/>
    <cellStyle name="Total" xfId="1509" builtinId="25" hidden="1" customBuiltin="1"/>
    <cellStyle name="Total" xfId="1545" builtinId="25" hidden="1" customBuiltin="1"/>
    <cellStyle name="Total" xfId="18921" builtinId="25" hidden="1" customBuiltin="1"/>
    <cellStyle name="Total" xfId="18891" builtinId="25" hidden="1" customBuiltin="1"/>
    <cellStyle name="Total" xfId="11144" builtinId="25" hidden="1" customBuiltin="1"/>
    <cellStyle name="Total" xfId="20577" builtinId="25" hidden="1" customBuiltin="1"/>
    <cellStyle name="Total" xfId="21069" builtinId="25" hidden="1" customBuiltin="1"/>
    <cellStyle name="Total" xfId="18958" builtinId="25" hidden="1" customBuiltin="1"/>
    <cellStyle name="Total" xfId="18988" builtinId="25" hidden="1" customBuiltin="1"/>
    <cellStyle name="Total" xfId="19020" builtinId="25" hidden="1" customBuiltin="1"/>
    <cellStyle name="Total" xfId="18923" builtinId="25" hidden="1" customBuiltin="1"/>
    <cellStyle name="Total" xfId="19097" builtinId="25" hidden="1" customBuiltin="1"/>
    <cellStyle name="Total" xfId="1755" builtinId="25" hidden="1" customBuiltin="1"/>
    <cellStyle name="Total" xfId="22163" builtinId="25" hidden="1" customBuiltin="1"/>
    <cellStyle name="Total" xfId="26431" builtinId="25" hidden="1" customBuiltin="1"/>
    <cellStyle name="Total" xfId="25349" builtinId="25" hidden="1" customBuiltin="1"/>
    <cellStyle name="Total" xfId="23945" builtinId="25" hidden="1" customBuiltin="1"/>
    <cellStyle name="Total" xfId="17226" builtinId="25" hidden="1" customBuiltin="1"/>
    <cellStyle name="Total" xfId="18025" builtinId="25" hidden="1" customBuiltin="1"/>
    <cellStyle name="Total" xfId="6695" builtinId="25" hidden="1" customBuiltin="1"/>
    <cellStyle name="Total" xfId="27402" builtinId="25" hidden="1" customBuiltin="1"/>
    <cellStyle name="Total" xfId="27429" builtinId="25" hidden="1" customBuiltin="1"/>
    <cellStyle name="Total" xfId="27265" builtinId="25" hidden="1" customBuiltin="1"/>
    <cellStyle name="Total" xfId="27446" builtinId="25" hidden="1" customBuiltin="1"/>
    <cellStyle name="Total" xfId="27279" builtinId="25" hidden="1" customBuiltin="1"/>
    <cellStyle name="Total" xfId="27491" builtinId="25" hidden="1" customBuiltin="1"/>
    <cellStyle name="Total" xfId="27512" builtinId="25" hidden="1" customBuiltin="1"/>
    <cellStyle name="Total" xfId="27533" builtinId="25" hidden="1" customBuiltin="1"/>
    <cellStyle name="Total" xfId="26537" builtinId="25" hidden="1" customBuiltin="1"/>
    <cellStyle name="Total" xfId="26621" builtinId="25" hidden="1" customBuiltin="1"/>
    <cellStyle name="Total" xfId="26489" builtinId="25" hidden="1" customBuiltin="1"/>
    <cellStyle name="Total" xfId="26531" builtinId="25" hidden="1" customBuiltin="1"/>
    <cellStyle name="Total" xfId="26633" builtinId="25" hidden="1" customBuiltin="1"/>
    <cellStyle name="Total" xfId="26488" builtinId="25" hidden="1" customBuiltin="1"/>
    <cellStyle name="Total" xfId="27586" builtinId="25" hidden="1" customBuiltin="1"/>
    <cellStyle name="Total" xfId="27630" builtinId="25" hidden="1" customBuiltin="1"/>
    <cellStyle name="Total" xfId="27651" builtinId="25" hidden="1" customBuiltin="1"/>
    <cellStyle name="Total" xfId="27672" builtinId="25" hidden="1" customBuiltin="1"/>
    <cellStyle name="Total" xfId="27547" builtinId="25" hidden="1" customBuiltin="1"/>
    <cellStyle name="Total" xfId="27704" builtinId="25" hidden="1" customBuiltin="1"/>
    <cellStyle name="Total" xfId="27733" builtinId="25" hidden="1" customBuiltin="1"/>
    <cellStyle name="Total" xfId="27768" builtinId="25" hidden="1" customBuiltin="1"/>
    <cellStyle name="Total" xfId="27797" builtinId="25" hidden="1" customBuiltin="1"/>
    <cellStyle name="Total" xfId="27828" builtinId="25" hidden="1" customBuiltin="1"/>
    <cellStyle name="Total" xfId="27572" builtinId="25" hidden="1" customBuiltin="1"/>
    <cellStyle name="Total" xfId="27846" builtinId="25" hidden="1" customBuiltin="1"/>
    <cellStyle name="Total" xfId="27558" builtinId="25" hidden="1" customBuiltin="1"/>
    <cellStyle name="Total" xfId="27894" builtinId="25" hidden="1" customBuiltin="1"/>
    <cellStyle name="Total" xfId="27915" builtinId="25" hidden="1" customBuiltin="1"/>
    <cellStyle name="Total" xfId="27848" builtinId="25" hidden="1" customBuiltin="1"/>
    <cellStyle name="Total" xfId="27955" builtinId="25" hidden="1" customBuiltin="1"/>
    <cellStyle name="Total" xfId="27983" builtinId="25" hidden="1" customBuiltin="1"/>
    <cellStyle name="Total" xfId="28015" builtinId="25" hidden="1" customBuiltin="1"/>
    <cellStyle name="Total" xfId="28043" builtinId="25" hidden="1" customBuiltin="1"/>
    <cellStyle name="Total" xfId="28070" builtinId="25" hidden="1" customBuiltin="1"/>
    <cellStyle name="Total" xfId="27747" builtinId="25" hidden="1" customBuiltin="1"/>
    <cellStyle name="Total" xfId="28087" builtinId="25" hidden="1" customBuiltin="1"/>
    <cellStyle name="Total" xfId="27549" builtinId="25" hidden="1" customBuiltin="1"/>
    <cellStyle name="Total" xfId="28110" builtinId="25" hidden="1" customBuiltin="1"/>
    <cellStyle name="Total" xfId="28131" builtinId="25" hidden="1" customBuiltin="1"/>
    <cellStyle name="Total" xfId="28152" builtinId="25" hidden="1" customBuiltin="1"/>
    <cellStyle name="Total" xfId="28211" builtinId="25" hidden="1" customBuiltin="1"/>
    <cellStyle name="Total" xfId="28239" builtinId="25" hidden="1" customBuiltin="1"/>
    <cellStyle name="Total" xfId="28271" builtinId="25" hidden="1" customBuiltin="1"/>
    <cellStyle name="Total" xfId="26663" builtinId="25" hidden="1" customBuiltin="1"/>
    <cellStyle name="Total" xfId="26941" builtinId="25" hidden="1" customBuiltin="1"/>
    <cellStyle name="Total" xfId="26968" builtinId="25" hidden="1" customBuiltin="1"/>
    <cellStyle name="Total" xfId="26990" builtinId="25" hidden="1" customBuiltin="1"/>
    <cellStyle name="Total" xfId="27011" builtinId="25" hidden="1" customBuiltin="1"/>
    <cellStyle name="Total" xfId="26943" builtinId="25" hidden="1" customBuiltin="1"/>
    <cellStyle name="Total" xfId="27053" builtinId="25" hidden="1" customBuiltin="1"/>
    <cellStyle name="Total" xfId="27081" builtinId="25" hidden="1" customBuiltin="1"/>
    <cellStyle name="Total" xfId="27113" builtinId="25" hidden="1" customBuiltin="1"/>
    <cellStyle name="Total" xfId="27142" builtinId="25" hidden="1" customBuiltin="1"/>
    <cellStyle name="Total" xfId="27169" builtinId="25" hidden="1" customBuiltin="1"/>
    <cellStyle name="Total" xfId="26841" builtinId="25" hidden="1" customBuiltin="1"/>
    <cellStyle name="Total" xfId="27186" builtinId="25" hidden="1" customBuiltin="1"/>
    <cellStyle name="Total" xfId="26639" builtinId="25" hidden="1" customBuiltin="1"/>
    <cellStyle name="Total" xfId="27231" builtinId="25" hidden="1" customBuiltin="1"/>
    <cellStyle name="Total" xfId="27252" builtinId="25" hidden="1" customBuiltin="1"/>
    <cellStyle name="Total" xfId="27277" builtinId="25" hidden="1" customBuiltin="1"/>
    <cellStyle name="Total" xfId="27313" builtinId="25" hidden="1" customBuiltin="1"/>
    <cellStyle name="Total" xfId="27341" builtinId="25" hidden="1" customBuiltin="1"/>
    <cellStyle name="Total" xfId="27373" builtinId="25" hidden="1" customBuiltin="1"/>
    <cellStyle name="Total" xfId="10707" builtinId="25" hidden="1" customBuiltin="1"/>
    <cellStyle name="Total" xfId="9200" builtinId="25" hidden="1" customBuiltin="1"/>
    <cellStyle name="Total" xfId="18796" builtinId="25" hidden="1" customBuiltin="1"/>
    <cellStyle name="Total" xfId="17128" builtinId="25" hidden="1" customBuiltin="1"/>
    <cellStyle name="Total" xfId="26744" builtinId="25" hidden="1" customBuiltin="1"/>
    <cellStyle name="Total" xfId="26765" builtinId="25" hidden="1" customBuiltin="1"/>
    <cellStyle name="Total" xfId="26637" builtinId="25" hidden="1" customBuiltin="1"/>
    <cellStyle name="Total" xfId="26798" builtinId="25" hidden="1" customBuiltin="1"/>
    <cellStyle name="Total" xfId="26827" builtinId="25" hidden="1" customBuiltin="1"/>
    <cellStyle name="Total" xfId="26862" builtinId="25" hidden="1" customBuiltin="1"/>
    <cellStyle name="Total" xfId="26892" builtinId="25" hidden="1" customBuiltin="1"/>
    <cellStyle name="Total" xfId="67" builtinId="25" hidden="1" customBuiltin="1"/>
    <cellStyle name="Total" xfId="19" builtinId="25" hidden="1" customBuiltin="1"/>
    <cellStyle name="Total" xfId="404" builtinId="25" hidden="1" customBuiltin="1"/>
    <cellStyle name="Total" xfId="6467" builtinId="25" hidden="1" customBuiltin="1"/>
    <cellStyle name="Total" xfId="2611" builtinId="25" hidden="1" customBuiltin="1"/>
    <cellStyle name="Total" xfId="102" builtinId="25" hidden="1" customBuiltin="1"/>
    <cellStyle name="Total" xfId="145" builtinId="25" hidden="1" customBuiltin="1"/>
    <cellStyle name="Total" xfId="187" builtinId="25" hidden="1" customBuiltin="1"/>
    <cellStyle name="Total" xfId="364" builtinId="25" hidden="1" customBuiltin="1"/>
    <cellStyle name="Total" xfId="329" builtinId="25" hidden="1" customBuiltin="1"/>
    <cellStyle name="Total" xfId="26648" builtinId="25" hidden="1" customBuiltin="1"/>
    <cellStyle name="Total" xfId="3915" builtinId="25" hidden="1" customBuiltin="1"/>
    <cellStyle name="Total" xfId="11017" builtinId="25" hidden="1" customBuiltin="1"/>
    <cellStyle name="Total" xfId="10459" builtinId="25" hidden="1" customBuiltin="1"/>
    <cellStyle name="Total" xfId="8981" builtinId="25" hidden="1" customBuiltin="1"/>
    <cellStyle name="Total" xfId="4631" builtinId="25" hidden="1" customBuiltin="1"/>
    <cellStyle name="Total" xfId="19767" builtinId="25" hidden="1" customBuiltin="1"/>
    <cellStyle name="Total" xfId="11727" builtinId="25" hidden="1" customBuiltin="1"/>
    <cellStyle name="Total" xfId="11934" builtinId="25" hidden="1" customBuiltin="1"/>
    <cellStyle name="Total" xfId="11964" builtinId="25" hidden="1" customBuiltin="1"/>
    <cellStyle name="Total" xfId="11993" builtinId="25" hidden="1" customBuiltin="1"/>
    <cellStyle name="Total" xfId="12019" builtinId="25" hidden="1" customBuiltin="1"/>
    <cellStyle name="Total" xfId="10943" builtinId="25" hidden="1" customBuiltin="1"/>
    <cellStyle name="Total" xfId="9184" builtinId="25" hidden="1" customBuiltin="1"/>
    <cellStyle name="Total" xfId="5300" builtinId="25" hidden="1" customBuiltin="1"/>
    <cellStyle name="Total" xfId="10960" builtinId="25" hidden="1" customBuiltin="1"/>
    <cellStyle name="Total" xfId="9467" builtinId="25" hidden="1" customBuiltin="1"/>
    <cellStyle name="Total" xfId="12172" builtinId="25" hidden="1" customBuiltin="1"/>
    <cellStyle name="Total" xfId="12193" builtinId="25" hidden="1" customBuiltin="1"/>
    <cellStyle name="Total" xfId="12216" builtinId="25" hidden="1" customBuiltin="1"/>
    <cellStyle name="Total" xfId="12237" builtinId="25" hidden="1" customBuiltin="1"/>
    <cellStyle name="Total" xfId="12258" builtinId="25" hidden="1" customBuiltin="1"/>
    <cellStyle name="Total" xfId="12131" builtinId="25" hidden="1" customBuiltin="1"/>
    <cellStyle name="Total" xfId="12295" builtinId="25" hidden="1" customBuiltin="1"/>
    <cellStyle name="Total" xfId="12326" builtinId="25" hidden="1" customBuiltin="1"/>
    <cellStyle name="Total" xfId="12362" builtinId="25" hidden="1" customBuiltin="1"/>
    <cellStyle name="Total" xfId="12392" builtinId="25" hidden="1" customBuiltin="1"/>
    <cellStyle name="Total" xfId="12424" builtinId="25" hidden="1" customBuiltin="1"/>
    <cellStyle name="Total" xfId="12157" builtinId="25" hidden="1" customBuiltin="1"/>
    <cellStyle name="Total" xfId="12443" builtinId="25" hidden="1" customBuiltin="1"/>
    <cellStyle name="Total" xfId="12142" builtinId="25" hidden="1" customBuiltin="1"/>
    <cellStyle name="Total" xfId="12477" builtinId="25" hidden="1" customBuiltin="1"/>
    <cellStyle name="Total" xfId="12504" builtinId="25" hidden="1" customBuiltin="1"/>
    <cellStyle name="Total" xfId="12530" builtinId="25" hidden="1" customBuiltin="1"/>
    <cellStyle name="Total" xfId="12578" builtinId="25" hidden="1" customBuiltin="1"/>
    <cellStyle name="Total" xfId="12609" builtinId="25" hidden="1" customBuiltin="1"/>
    <cellStyle name="Total" xfId="12641" builtinId="25" hidden="1" customBuiltin="1"/>
    <cellStyle name="Total" xfId="12671" builtinId="25" hidden="1" customBuiltin="1"/>
    <cellStyle name="Total" xfId="12698" builtinId="25" hidden="1" customBuiltin="1"/>
    <cellStyle name="Total" xfId="12340" builtinId="25" hidden="1" customBuiltin="1"/>
    <cellStyle name="Total" xfId="12715" builtinId="25" hidden="1" customBuiltin="1"/>
    <cellStyle name="Total" xfId="12133" builtinId="25" hidden="1" customBuiltin="1"/>
    <cellStyle name="Total" xfId="12745" builtinId="25" hidden="1" customBuiltin="1"/>
    <cellStyle name="Total" xfId="12772" builtinId="25" hidden="1" customBuiltin="1"/>
    <cellStyle name="Total" xfId="12801" builtinId="25" hidden="1" customBuiltin="1"/>
    <cellStyle name="Total" xfId="12833" builtinId="25" hidden="1" customBuiltin="1"/>
    <cellStyle name="Total" xfId="12872" builtinId="25" hidden="1" customBuiltin="1"/>
    <cellStyle name="Total" xfId="12902" builtinId="25" hidden="1" customBuiltin="1"/>
    <cellStyle name="Total" xfId="12963" builtinId="25" hidden="1" customBuiltin="1"/>
    <cellStyle name="Total" xfId="12990" builtinId="25" hidden="1" customBuiltin="1"/>
    <cellStyle name="Total" xfId="12820" builtinId="25" hidden="1" customBuiltin="1"/>
    <cellStyle name="Total" xfId="11389" builtinId="25" hidden="1" customBuiltin="1"/>
    <cellStyle name="Total" xfId="11415" builtinId="25" hidden="1" customBuiltin="1"/>
    <cellStyle name="Total" xfId="11469" builtinId="25" hidden="1" customBuiltin="1"/>
    <cellStyle name="Total" xfId="11500" builtinId="25" hidden="1" customBuiltin="1"/>
    <cellStyle name="Total" xfId="11533" builtinId="25" hidden="1" customBuiltin="1"/>
    <cellStyle name="Total" xfId="11565" builtinId="25" hidden="1" customBuiltin="1"/>
    <cellStyle name="Total" xfId="11593" builtinId="25" hidden="1" customBuiltin="1"/>
    <cellStyle name="Total" xfId="11218" builtinId="25" hidden="1" customBuiltin="1"/>
    <cellStyle name="Total" xfId="11611" builtinId="25" hidden="1" customBuiltin="1"/>
    <cellStyle name="Total" xfId="10970" builtinId="25" hidden="1" customBuiltin="1"/>
    <cellStyle name="Total" xfId="11640" builtinId="25" hidden="1" customBuiltin="1"/>
    <cellStyle name="Total" xfId="11666" builtinId="25" hidden="1" customBuiltin="1"/>
    <cellStyle name="Total" xfId="11693" builtinId="25" hidden="1" customBuiltin="1"/>
    <cellStyle name="Total" xfId="11725" builtinId="25" hidden="1" customBuiltin="1"/>
    <cellStyle name="Total" xfId="11798" builtinId="25" hidden="1" customBuiltin="1"/>
    <cellStyle name="Total" xfId="11831" builtinId="25" hidden="1" customBuiltin="1"/>
    <cellStyle name="Total" xfId="11862" builtinId="25" hidden="1" customBuiltin="1"/>
    <cellStyle name="Total" xfId="11889" builtinId="25" hidden="1" customBuiltin="1"/>
    <cellStyle name="Total" xfId="11711" builtinId="25" hidden="1" customBuiltin="1"/>
    <cellStyle name="Total" xfId="11907" builtinId="25" hidden="1" customBuiltin="1"/>
    <cellStyle name="Total" xfId="23682" builtinId="25" hidden="1" customBuiltin="1"/>
    <cellStyle name="Total" xfId="22306" builtinId="25" hidden="1" customBuiltin="1"/>
    <cellStyle name="Total" xfId="20753" builtinId="25" hidden="1" customBuiltin="1"/>
    <cellStyle name="Total" xfId="14758" builtinId="25" hidden="1" customBuiltin="1"/>
    <cellStyle name="Total" xfId="11204" builtinId="25" hidden="1" customBuiltin="1"/>
    <cellStyle name="Total" xfId="11239" builtinId="25" hidden="1" customBuiltin="1"/>
    <cellStyle name="Total" xfId="11275" builtinId="25" hidden="1" customBuiltin="1"/>
    <cellStyle name="Total" xfId="11306" builtinId="25" hidden="1" customBuiltin="1"/>
    <cellStyle name="Total" xfId="11001" builtinId="25" hidden="1" customBuiltin="1"/>
    <cellStyle name="Total" xfId="11324" builtinId="25" hidden="1" customBuiltin="1"/>
    <cellStyle name="Total" xfId="10980" builtinId="25" hidden="1" customBuiltin="1"/>
    <cellStyle name="Total" xfId="28408" builtinId="25" hidden="1" customBuiltin="1"/>
    <cellStyle name="Total" xfId="28429" builtinId="25" hidden="1" customBuiltin="1"/>
    <cellStyle name="Total" xfId="27607" builtinId="25" hidden="1" customBuiltin="1"/>
    <cellStyle name="Total" xfId="26233" builtinId="25" hidden="1" customBuiltin="1"/>
    <cellStyle name="Total" xfId="24995" builtinId="25" hidden="1" customBuiltin="1"/>
    <cellStyle name="Total" xfId="28179" builtinId="25" hidden="1" customBuiltin="1"/>
    <cellStyle name="Total" xfId="28366" builtinId="25" hidden="1" customBuiltin="1"/>
    <cellStyle name="Total" xfId="28387" builtinId="25" hidden="1" customBuiltin="1"/>
    <cellStyle name="Total" xfId="28343" builtinId="25" hidden="1" customBuiltin="1"/>
    <cellStyle name="Total" xfId="28165" builtinId="25" hidden="1" customBuiltin="1"/>
    <cellStyle name="Total" xfId="11327" builtinId="25" hidden="1" customBuiltin="1"/>
    <cellStyle name="Total" xfId="25961" builtinId="25" hidden="1" customBuiltin="1"/>
    <cellStyle name="Total" xfId="24815" builtinId="25" hidden="1" customBuiltin="1"/>
    <cellStyle name="Total" xfId="23174" builtinId="25" hidden="1" customBuiltin="1"/>
    <cellStyle name="Total" xfId="21712" builtinId="25" hidden="1" customBuiltin="1"/>
    <cellStyle name="Total" xfId="715" builtinId="25" hidden="1" customBuiltin="1"/>
    <cellStyle name="Total" xfId="1579" builtinId="25" hidden="1" customBuiltin="1"/>
    <cellStyle name="Total" xfId="13591" builtinId="25" hidden="1" customBuiltin="1"/>
    <cellStyle name="Total" xfId="13801" builtinId="25" hidden="1" customBuiltin="1"/>
    <cellStyle name="Total" xfId="13608" builtinId="25" hidden="1" customBuiltin="1"/>
    <cellStyle name="Total" xfId="13838" builtinId="25" hidden="1" customBuiltin="1"/>
    <cellStyle name="Total" xfId="13874" builtinId="25" hidden="1" customBuiltin="1"/>
    <cellStyle name="Total" xfId="13955" builtinId="25" hidden="1" customBuiltin="1"/>
    <cellStyle name="Total" xfId="14315" builtinId="25" hidden="1" customBuiltin="1"/>
    <cellStyle name="Total" xfId="14336" builtinId="25" hidden="1" customBuiltin="1"/>
    <cellStyle name="Total" xfId="14358" builtinId="25" hidden="1" customBuiltin="1"/>
    <cellStyle name="Total" xfId="14380" builtinId="25" hidden="1" customBuiltin="1"/>
    <cellStyle name="Total" xfId="14401" builtinId="25" hidden="1" customBuiltin="1"/>
    <cellStyle name="Total" xfId="14443" builtinId="25" hidden="1" customBuiltin="1"/>
    <cellStyle name="Total" xfId="14844" builtinId="25" hidden="1" customBuiltin="1"/>
    <cellStyle name="Total" xfId="14868" builtinId="25" hidden="1" customBuiltin="1"/>
    <cellStyle name="Total" xfId="14896" builtinId="25" hidden="1" customBuiltin="1"/>
    <cellStyle name="Total" xfId="14919" builtinId="25" hidden="1" customBuiltin="1"/>
    <cellStyle name="Total" xfId="14943" builtinId="25" hidden="1" customBuiltin="1"/>
    <cellStyle name="Total" xfId="14800" builtinId="25" hidden="1" customBuiltin="1"/>
    <cellStyle name="Total" xfId="14978" builtinId="25" hidden="1" customBuiltin="1"/>
    <cellStyle name="Total" xfId="15008" builtinId="25" hidden="1" customBuiltin="1"/>
    <cellStyle name="Total" xfId="15043" builtinId="25" hidden="1" customBuiltin="1"/>
    <cellStyle name="Total" xfId="15075" builtinId="25" hidden="1" customBuiltin="1"/>
    <cellStyle name="Total" xfId="15107" builtinId="25" hidden="1" customBuiltin="1"/>
    <cellStyle name="Total" xfId="14829" builtinId="25" hidden="1" customBuiltin="1"/>
    <cellStyle name="Total" xfId="15125" builtinId="25" hidden="1" customBuiltin="1"/>
    <cellStyle name="Total" xfId="14812" builtinId="25" hidden="1" customBuiltin="1"/>
    <cellStyle name="Total" xfId="15155" builtinId="25" hidden="1" customBuiltin="1"/>
    <cellStyle name="Total" xfId="15179" builtinId="25" hidden="1" customBuiltin="1"/>
    <cellStyle name="Total" xfId="15203" builtinId="25" hidden="1" customBuiltin="1"/>
    <cellStyle name="Total" xfId="15128" builtinId="25" hidden="1" customBuiltin="1"/>
    <cellStyle name="Total" xfId="15246" builtinId="25" hidden="1" customBuiltin="1"/>
    <cellStyle name="Total" xfId="15275" builtinId="25" hidden="1" customBuiltin="1"/>
    <cellStyle name="Total" xfId="15307" builtinId="25" hidden="1" customBuiltin="1"/>
    <cellStyle name="Total" xfId="15338" builtinId="25" hidden="1" customBuiltin="1"/>
    <cellStyle name="Total" xfId="15365" builtinId="25" hidden="1" customBuiltin="1"/>
    <cellStyle name="Total" xfId="15382" builtinId="25" hidden="1" customBuiltin="1"/>
    <cellStyle name="Total" xfId="14802" builtinId="25" hidden="1" customBuiltin="1"/>
    <cellStyle name="Total" xfId="15409" builtinId="25" hidden="1" customBuiltin="1"/>
    <cellStyle name="Total" xfId="15433" builtinId="25" hidden="1" customBuiltin="1"/>
    <cellStyle name="Total" xfId="15458" builtinId="25" hidden="1" customBuiltin="1"/>
    <cellStyle name="Total" xfId="15524" builtinId="25" hidden="1" customBuiltin="1"/>
    <cellStyle name="Total" xfId="15553" builtinId="25" hidden="1" customBuiltin="1"/>
    <cellStyle name="Total" xfId="15585" builtinId="25" hidden="1" customBuiltin="1"/>
    <cellStyle name="Total" xfId="10599" builtinId="25" hidden="1" customBuiltin="1"/>
    <cellStyle name="Total" xfId="13175" builtinId="25" hidden="1" customBuiltin="1"/>
    <cellStyle name="Total" xfId="13246" builtinId="25" hidden="1" customBuiltin="1"/>
    <cellStyle name="Total" xfId="13137" builtinId="25" hidden="1" customBuiltin="1"/>
    <cellStyle name="Total" xfId="13309" builtinId="25" hidden="1" customBuiltin="1"/>
    <cellStyle name="Total" xfId="13342" builtinId="25" hidden="1" customBuiltin="1"/>
    <cellStyle name="Total" xfId="13377" builtinId="25" hidden="1" customBuiltin="1"/>
    <cellStyle name="Total" xfId="13410" builtinId="25" hidden="1" customBuiltin="1"/>
    <cellStyle name="Total" xfId="13440" builtinId="25" hidden="1" customBuiltin="1"/>
    <cellStyle name="Total" xfId="5536" builtinId="25" hidden="1" customBuiltin="1"/>
    <cellStyle name="Total" xfId="13459" builtinId="25" hidden="1" customBuiltin="1"/>
    <cellStyle name="Total" xfId="11485" builtinId="25" hidden="1" customBuiltin="1"/>
    <cellStyle name="Total" xfId="13496" builtinId="25" hidden="1" customBuiltin="1"/>
    <cellStyle name="Total" xfId="13532" builtinId="25" hidden="1" customBuiltin="1"/>
    <cellStyle name="Total" xfId="13606" builtinId="25" hidden="1" customBuiltin="1"/>
    <cellStyle name="Total" xfId="13651" builtinId="25" hidden="1" customBuiltin="1"/>
    <cellStyle name="Total" xfId="13684" builtinId="25" hidden="1" customBuiltin="1"/>
    <cellStyle name="Total" xfId="13719" builtinId="25" hidden="1" customBuiltin="1"/>
    <cellStyle name="Total" xfId="13752" builtinId="25" hidden="1" customBuiltin="1"/>
    <cellStyle name="Total" xfId="13782" builtinId="25" hidden="1" customBuiltin="1"/>
    <cellStyle name="Total" xfId="6301" builtinId="25" hidden="1" customBuiltin="1"/>
    <cellStyle name="Total" xfId="8483" builtinId="25" hidden="1" customBuiltin="1"/>
    <cellStyle name="Total" xfId="5658" builtinId="25" hidden="1" customBuiltin="1"/>
    <cellStyle name="Total" xfId="5827" builtinId="25" hidden="1" customBuiltin="1"/>
    <cellStyle name="Total" xfId="12311" builtinId="25" hidden="1" customBuiltin="1"/>
    <cellStyle name="Total" xfId="4695" builtinId="25" hidden="1" customBuiltin="1"/>
    <cellStyle name="Total" xfId="5844" builtinId="25" hidden="1" customBuiltin="1"/>
    <cellStyle name="Total" xfId="7850" builtinId="25" hidden="1" customBuiltin="1"/>
    <cellStyle name="Total" xfId="6324" builtinId="25" hidden="1" customBuiltin="1"/>
    <cellStyle name="Total" xfId="11936" builtinId="25" hidden="1" customBuiltin="1"/>
    <cellStyle name="Total" xfId="5735" builtinId="25" hidden="1" customBuiltin="1"/>
    <cellStyle name="Total" xfId="4971" builtinId="25" hidden="1" customBuiltin="1"/>
    <cellStyle name="Total" xfId="11146" builtinId="25" hidden="1" customBuiltin="1"/>
    <cellStyle name="Total" xfId="5857" builtinId="25" hidden="1" customBuiltin="1"/>
    <cellStyle name="Total" xfId="15022" builtinId="25" hidden="1" customBuiltin="1"/>
    <cellStyle name="Total" xfId="26388" builtinId="25" hidden="1" customBuiltin="1"/>
    <cellStyle name="Total" xfId="2208" builtinId="25" hidden="1" customBuiltin="1"/>
    <cellStyle name="Total" xfId="23597" builtinId="25" hidden="1" customBuiltin="1"/>
    <cellStyle name="Total" xfId="23454" builtinId="25" hidden="1" customBuiltin="1"/>
    <cellStyle name="Total" xfId="23498" builtinId="25" hidden="1" customBuiltin="1"/>
    <cellStyle name="Total" xfId="23610" builtinId="25" hidden="1" customBuiltin="1"/>
    <cellStyle name="Total" xfId="23453" builtinId="25" hidden="1" customBuiltin="1"/>
    <cellStyle name="Total" xfId="24729" builtinId="25" hidden="1" customBuiltin="1"/>
    <cellStyle name="Total" xfId="24750" builtinId="25" hidden="1" customBuiltin="1"/>
    <cellStyle name="Total" xfId="22832" builtinId="25" hidden="1" customBuiltin="1"/>
    <cellStyle name="Total" xfId="13008" builtinId="25" hidden="1" customBuiltin="1"/>
    <cellStyle name="Total" xfId="12835" builtinId="25" hidden="1" customBuiltin="1"/>
    <cellStyle name="Total" xfId="4975" builtinId="25" hidden="1" customBuiltin="1"/>
    <cellStyle name="Total" xfId="26722" builtinId="25" hidden="1" customBuiltin="1"/>
    <cellStyle name="Total" xfId="19218" builtinId="25" hidden="1" customBuiltin="1"/>
    <cellStyle name="Total" xfId="24794" builtinId="25" hidden="1" customBuiltin="1"/>
    <cellStyle name="Total" xfId="24690" builtinId="25" hidden="1" customBuiltin="1"/>
    <cellStyle name="Total" xfId="24849" builtinId="25" hidden="1" customBuiltin="1"/>
    <cellStyle name="Total" xfId="24879" builtinId="25" hidden="1" customBuiltin="1"/>
    <cellStyle name="Total" xfId="24914" builtinId="25" hidden="1" customBuiltin="1"/>
    <cellStyle name="Total" xfId="24944" builtinId="25" hidden="1" customBuiltin="1"/>
    <cellStyle name="Total" xfId="24975" builtinId="25" hidden="1" customBuiltin="1"/>
    <cellStyle name="Total" xfId="24715" builtinId="25" hidden="1" customBuiltin="1"/>
    <cellStyle name="Total" xfId="24993" builtinId="25" hidden="1" customBuiltin="1"/>
    <cellStyle name="Total" xfId="24701" builtinId="25" hidden="1" customBuiltin="1"/>
    <cellStyle name="Total" xfId="25022" builtinId="25" hidden="1" customBuiltin="1"/>
    <cellStyle name="Total" xfId="25069" builtinId="25" hidden="1" customBuiltin="1"/>
    <cellStyle name="Total" xfId="25114" builtinId="25" hidden="1" customBuiltin="1"/>
    <cellStyle name="Total" xfId="25143" builtinId="25" hidden="1" customBuiltin="1"/>
    <cellStyle name="Total" xfId="25175" builtinId="25" hidden="1" customBuiltin="1"/>
    <cellStyle name="Total" xfId="25204" builtinId="25" hidden="1" customBuiltin="1"/>
    <cellStyle name="Total" xfId="25231" builtinId="25" hidden="1" customBuiltin="1"/>
    <cellStyle name="Total" xfId="24893" builtinId="25" hidden="1" customBuiltin="1"/>
    <cellStyle name="Total" xfId="25248" builtinId="25" hidden="1" customBuiltin="1"/>
    <cellStyle name="Total" xfId="24692" builtinId="25" hidden="1" customBuiltin="1"/>
    <cellStyle name="Total" xfId="25272" builtinId="25" hidden="1" customBuiltin="1"/>
    <cellStyle name="Total" xfId="25296" builtinId="25" hidden="1" customBuiltin="1"/>
    <cellStyle name="Total" xfId="25385" builtinId="25" hidden="1" customBuiltin="1"/>
    <cellStyle name="Total" xfId="25414" builtinId="25" hidden="1" customBuiltin="1"/>
    <cellStyle name="Total" xfId="25446" builtinId="25" hidden="1" customBuiltin="1"/>
    <cellStyle name="Total" xfId="25475" builtinId="25" hidden="1" customBuiltin="1"/>
    <cellStyle name="Total" xfId="25502" builtinId="25" hidden="1" customBuiltin="1"/>
    <cellStyle name="Total" xfId="25336" builtinId="25" hidden="1" customBuiltin="1"/>
    <cellStyle name="Total" xfId="25520" builtinId="25" hidden="1" customBuiltin="1"/>
    <cellStyle name="Total" xfId="25351" builtinId="25" hidden="1" customBuiltin="1"/>
    <cellStyle name="Total" xfId="25545" builtinId="25" hidden="1" customBuiltin="1"/>
    <cellStyle name="Total" xfId="25568" builtinId="25" hidden="1" customBuiltin="1"/>
    <cellStyle name="Total" xfId="25614" builtinId="25" hidden="1" customBuiltin="1"/>
    <cellStyle name="Total" xfId="20076" builtinId="25" hidden="1" customBuiltin="1"/>
    <cellStyle name="Total" xfId="4500" builtinId="25" hidden="1" customBuiltin="1"/>
    <cellStyle name="Total" xfId="23774" builtinId="25" hidden="1" customBuiltin="1"/>
    <cellStyle name="Total" xfId="20016" builtinId="25" hidden="1" customBuiltin="1"/>
    <cellStyle name="Total" xfId="6334" builtinId="25" hidden="1" customBuiltin="1"/>
    <cellStyle name="Total" xfId="14240" builtinId="25" hidden="1" customBuiltin="1"/>
    <cellStyle name="Total" xfId="15475" builtinId="25" hidden="1" customBuiltin="1"/>
    <cellStyle name="Total" xfId="18090" builtinId="25" hidden="1" customBuiltin="1"/>
    <cellStyle name="Total" xfId="20037" builtinId="25" hidden="1" customBuiltin="1"/>
    <cellStyle name="Total" xfId="7769" builtinId="25" hidden="1" customBuiltin="1"/>
    <cellStyle name="Total" xfId="7723" builtinId="25" hidden="1" customBuiltin="1"/>
    <cellStyle name="Total" xfId="24864" builtinId="25" hidden="1" customBuiltin="1"/>
    <cellStyle name="Total" xfId="20018" builtinId="25" hidden="1" customBuiltin="1"/>
    <cellStyle name="Total" xfId="20242" builtinId="25" hidden="1" customBuiltin="1"/>
    <cellStyle name="Total" xfId="23294" builtinId="25" hidden="1" customBuiltin="1"/>
    <cellStyle name="Total" xfId="20092" builtinId="25" hidden="1" customBuiltin="1"/>
    <cellStyle name="Total" xfId="24508" builtinId="25" hidden="1" customBuiltin="1"/>
    <cellStyle name="Total" xfId="21235" builtinId="25" hidden="1" customBuiltin="1"/>
    <cellStyle name="Total" xfId="25636" builtinId="25" hidden="1" customBuiltin="1"/>
    <cellStyle name="Total" xfId="25677" builtinId="25" hidden="1" customBuiltin="1"/>
    <cellStyle name="Total" xfId="25713" builtinId="25" hidden="1" customBuiltin="1"/>
    <cellStyle name="Total" xfId="25748" builtinId="25" hidden="1" customBuiltin="1"/>
    <cellStyle name="Total" xfId="25639" builtinId="25" hidden="1" customBuiltin="1"/>
    <cellStyle name="Total" xfId="25811" builtinId="25" hidden="1" customBuiltin="1"/>
    <cellStyle name="Total" xfId="25844" builtinId="25" hidden="1" customBuiltin="1"/>
    <cellStyle name="Total" xfId="25879" builtinId="25" hidden="1" customBuiltin="1"/>
    <cellStyle name="Total" xfId="25912" builtinId="25" hidden="1" customBuiltin="1"/>
    <cellStyle name="Total" xfId="25942" builtinId="25" hidden="1" customBuiltin="1"/>
    <cellStyle name="Total" xfId="20890" builtinId="25" hidden="1" customBuiltin="1"/>
    <cellStyle name="Total" xfId="24085" builtinId="25" hidden="1" customBuiltin="1"/>
    <cellStyle name="Total" xfId="25998" builtinId="25" hidden="1" customBuiltin="1"/>
    <cellStyle name="Total" xfId="26034" builtinId="25" hidden="1" customBuiltin="1"/>
    <cellStyle name="Total" xfId="26068" builtinId="25" hidden="1" customBuiltin="1"/>
    <cellStyle name="Total" xfId="26105" builtinId="25" hidden="1" customBuiltin="1"/>
    <cellStyle name="Total" xfId="26142" builtinId="25" hidden="1" customBuiltin="1"/>
    <cellStyle name="Total" xfId="26171" builtinId="25" hidden="1" customBuiltin="1"/>
    <cellStyle name="Total" xfId="26203" builtinId="25" hidden="1" customBuiltin="1"/>
    <cellStyle name="Total" xfId="26260" builtinId="25" hidden="1" customBuiltin="1"/>
    <cellStyle name="Total" xfId="26093" builtinId="25" hidden="1" customBuiltin="1"/>
    <cellStyle name="Total" xfId="26277" builtinId="25" hidden="1" customBuiltin="1"/>
    <cellStyle name="Total" xfId="26107" builtinId="25" hidden="1" customBuiltin="1"/>
    <cellStyle name="Total" xfId="26300" builtinId="25" hidden="1" customBuiltin="1"/>
    <cellStyle name="Total" xfId="26323" builtinId="25" hidden="1" customBuiltin="1"/>
    <cellStyle name="Total" xfId="26344" builtinId="25" hidden="1" customBuiltin="1"/>
    <cellStyle name="Total" xfId="26366" builtinId="25" hidden="1" customBuiltin="1"/>
    <cellStyle name="Total" xfId="25045" builtinId="25" hidden="1" customBuiltin="1"/>
    <cellStyle name="Total" xfId="258" builtinId="25" hidden="1" customBuiltin="1"/>
    <cellStyle name="Total" xfId="295" builtinId="25" hidden="1" customBuiltin="1"/>
    <cellStyle name="Total" xfId="2459" builtinId="25" hidden="1" customBuiltin="1"/>
    <cellStyle name="Total" xfId="7540" builtinId="25" hidden="1" customBuiltin="1"/>
    <cellStyle name="Total" xfId="15877" builtinId="25" hidden="1" customBuiltin="1"/>
    <cellStyle name="Total" xfId="26409" builtinId="25" hidden="1" customBuiltin="1"/>
    <cellStyle name="Total" xfId="26453" builtinId="25" hidden="1" customBuiltin="1"/>
    <cellStyle name="Total" xfId="26474" builtinId="25" hidden="1" customBuiltin="1"/>
    <cellStyle name="Total" xfId="26499" builtinId="25" hidden="1" customBuiltin="1"/>
    <cellStyle name="Total" xfId="26678" builtinId="25" hidden="1" customBuiltin="1"/>
    <cellStyle name="Total" xfId="26699" builtinId="25" hidden="1" customBuiltin="1"/>
    <cellStyle name="Total" xfId="25320" builtinId="25" hidden="1" customBuiltin="1"/>
    <cellStyle name="Total" xfId="20973" builtinId="25" hidden="1" customBuiltin="1"/>
    <cellStyle name="Total" xfId="21001" builtinId="25" hidden="1" customBuiltin="1"/>
    <cellStyle name="Total" xfId="20647" builtinId="25" hidden="1" customBuiltin="1"/>
    <cellStyle name="Total" xfId="21019" builtinId="25" hidden="1" customBuiltin="1"/>
    <cellStyle name="Total" xfId="21044" builtinId="25" hidden="1" customBuiltin="1"/>
    <cellStyle name="Total" xfId="21092" builtinId="25" hidden="1" customBuiltin="1"/>
    <cellStyle name="Total" xfId="21120" builtinId="25" hidden="1" customBuiltin="1"/>
    <cellStyle name="Total" xfId="21158" builtinId="25" hidden="1" customBuiltin="1"/>
    <cellStyle name="Total" xfId="21188" builtinId="25" hidden="1" customBuiltin="1"/>
    <cellStyle name="Total" xfId="21220" builtinId="25" hidden="1" customBuiltin="1"/>
    <cellStyle name="Total" xfId="21251" builtinId="25" hidden="1" customBuiltin="1"/>
    <cellStyle name="Total" xfId="21278" builtinId="25" hidden="1" customBuiltin="1"/>
    <cellStyle name="Total" xfId="21107" builtinId="25" hidden="1" customBuiltin="1"/>
    <cellStyle name="Total" xfId="21296" builtinId="25" hidden="1" customBuiltin="1"/>
    <cellStyle name="Total" xfId="21122" builtinId="25" hidden="1" customBuiltin="1"/>
    <cellStyle name="Total" xfId="21347" builtinId="25" hidden="1" customBuiltin="1"/>
    <cellStyle name="Total" xfId="21370" builtinId="25" hidden="1" customBuiltin="1"/>
    <cellStyle name="Total" xfId="21394" builtinId="25" hidden="1" customBuiltin="1"/>
    <cellStyle name="Total" xfId="20301" builtinId="25" hidden="1" customBuiltin="1"/>
    <cellStyle name="Total" xfId="20394" builtinId="25" hidden="1" customBuiltin="1"/>
    <cellStyle name="Total" xfId="20249" builtinId="25" hidden="1" customBuiltin="1"/>
    <cellStyle name="Total" xfId="20293" builtinId="25" hidden="1" customBuiltin="1"/>
    <cellStyle name="Total" xfId="20407" builtinId="25" hidden="1" customBuiltin="1"/>
    <cellStyle name="Total" xfId="20248" builtinId="25" hidden="1" customBuiltin="1"/>
    <cellStyle name="Total" xfId="21546" builtinId="25" hidden="1" customBuiltin="1"/>
    <cellStyle name="Total" xfId="21567" builtinId="25" hidden="1" customBuiltin="1"/>
    <cellStyle name="Total" xfId="21611" builtinId="25" hidden="1" customBuiltin="1"/>
    <cellStyle name="Total" xfId="21632" builtinId="25" hidden="1" customBuiltin="1"/>
    <cellStyle name="Total" xfId="21506" builtinId="25" hidden="1" customBuiltin="1"/>
    <cellStyle name="Total" xfId="21667" builtinId="25" hidden="1" customBuiltin="1"/>
    <cellStyle name="Total" xfId="21698" builtinId="25" hidden="1" customBuiltin="1"/>
    <cellStyle name="Total" xfId="21733" builtinId="25" hidden="1" customBuiltin="1"/>
    <cellStyle name="Total" xfId="21764" builtinId="25" hidden="1" customBuiltin="1"/>
    <cellStyle name="Total" xfId="21795" builtinId="25" hidden="1" customBuiltin="1"/>
    <cellStyle name="Total" xfId="21532" builtinId="25" hidden="1" customBuiltin="1"/>
    <cellStyle name="Total" xfId="21813" builtinId="25" hidden="1" customBuiltin="1"/>
    <cellStyle name="Total" xfId="21517" builtinId="25" hidden="1" customBuiltin="1"/>
    <cellStyle name="Total" xfId="21842" builtinId="25" hidden="1" customBuiltin="1"/>
    <cellStyle name="Total" xfId="21866" builtinId="25" hidden="1" customBuiltin="1"/>
    <cellStyle name="Total" xfId="21890" builtinId="25" hidden="1" customBuiltin="1"/>
    <cellStyle name="Total" xfId="21815" builtinId="25" hidden="1" customBuiltin="1"/>
    <cellStyle name="Total" xfId="21937" builtinId="25" hidden="1" customBuiltin="1"/>
    <cellStyle name="Total" xfId="21967" builtinId="25" hidden="1" customBuiltin="1"/>
    <cellStyle name="Total" xfId="21999" builtinId="25" hidden="1" customBuiltin="1"/>
    <cellStyle name="Total" xfId="22029" builtinId="25" hidden="1" customBuiltin="1"/>
    <cellStyle name="Total" xfId="22056" builtinId="25" hidden="1" customBuiltin="1"/>
    <cellStyle name="Total" xfId="22074" builtinId="25" hidden="1" customBuiltin="1"/>
    <cellStyle name="Total" xfId="21508" builtinId="25" hidden="1" customBuiltin="1"/>
    <cellStyle name="Total" xfId="22098" builtinId="25" hidden="1" customBuiltin="1"/>
    <cellStyle name="Total" xfId="22123" builtinId="25" hidden="1" customBuiltin="1"/>
    <cellStyle name="Total" xfId="22147" builtinId="25" hidden="1" customBuiltin="1"/>
    <cellStyle name="Total" xfId="22176" builtinId="25" hidden="1" customBuiltin="1"/>
    <cellStyle name="Total" xfId="22213" builtinId="25" hidden="1" customBuiltin="1"/>
    <cellStyle name="Total" xfId="22243" builtinId="25" hidden="1" customBuiltin="1"/>
    <cellStyle name="Total" xfId="22275" builtinId="25" hidden="1" customBuiltin="1"/>
    <cellStyle name="Total" xfId="22333" builtinId="25" hidden="1" customBuiltin="1"/>
    <cellStyle name="Total" xfId="22351" builtinId="25" hidden="1" customBuiltin="1"/>
    <cellStyle name="Total" xfId="22178" builtinId="25" hidden="1" customBuiltin="1"/>
    <cellStyle name="Total" xfId="22377" builtinId="25" hidden="1" customBuiltin="1"/>
    <cellStyle name="Total" xfId="22400" builtinId="25" hidden="1" customBuiltin="1"/>
    <cellStyle name="Total" xfId="22423" builtinId="25" hidden="1" customBuiltin="1"/>
    <cellStyle name="Total" xfId="22446" builtinId="25" hidden="1" customBuiltin="1"/>
    <cellStyle name="Total" xfId="6472" builtinId="25" hidden="1" customBuiltin="1"/>
    <cellStyle name="Total" xfId="4436" builtinId="25" hidden="1" customBuiltin="1"/>
    <cellStyle name="Total" xfId="7734" builtinId="25" hidden="1" customBuiltin="1"/>
    <cellStyle name="Total" xfId="4211" builtinId="25" hidden="1" customBuiltin="1"/>
    <cellStyle name="Total" xfId="14654" builtinId="25" hidden="1" customBuiltin="1"/>
    <cellStyle name="Total" xfId="5483" builtinId="25" hidden="1" customBuiltin="1"/>
    <cellStyle name="Total" xfId="4610" builtinId="25" hidden="1" customBuiltin="1"/>
    <cellStyle name="Total" xfId="4839" builtinId="25" hidden="1" customBuiltin="1"/>
    <cellStyle name="Total" xfId="14288" builtinId="25" hidden="1" customBuiltin="1"/>
    <cellStyle name="Total" xfId="15328" builtinId="25" hidden="1" customBuiltin="1"/>
    <cellStyle name="Total" xfId="20414" builtinId="25" hidden="1" customBuiltin="1"/>
    <cellStyle name="Total" xfId="4767" builtinId="25" hidden="1" customBuiltin="1"/>
    <cellStyle name="Total" xfId="10740" builtinId="25" hidden="1" customBuiltin="1"/>
    <cellStyle name="Total" xfId="18628" builtinId="25" hidden="1" customBuiltin="1"/>
    <cellStyle name="Total" xfId="24773" builtinId="25" hidden="1" customBuiltin="1"/>
    <cellStyle name="Total" xfId="11767" builtinId="25" hidden="1" customBuiltin="1"/>
    <cellStyle name="Total" xfId="5114" builtinId="25" hidden="1" customBuiltin="1"/>
    <cellStyle name="Total" xfId="7593" builtinId="25" hidden="1" customBuiltin="1"/>
    <cellStyle name="Total" xfId="20046" builtinId="25" hidden="1" customBuiltin="1"/>
    <cellStyle name="Total" xfId="16529" builtinId="25" hidden="1" customBuiltin="1"/>
    <cellStyle name="Total" xfId="21323" builtinId="25" hidden="1" customBuiltin="1"/>
    <cellStyle name="Total" xfId="17963" builtinId="25" hidden="1" customBuiltin="1"/>
    <cellStyle name="Total" xfId="22468" builtinId="25" hidden="1" customBuiltin="1"/>
    <cellStyle name="Total" xfId="21321" builtinId="25" hidden="1" customBuiltin="1"/>
    <cellStyle name="Total" xfId="6164" builtinId="25" hidden="1" customBuiltin="1"/>
    <cellStyle name="Total" xfId="4337" builtinId="25" hidden="1" customBuiltin="1"/>
    <cellStyle name="Total" xfId="16542" builtinId="25" hidden="1" customBuiltin="1"/>
    <cellStyle name="Total" xfId="6230" builtinId="25" hidden="1" customBuiltin="1"/>
    <cellStyle name="Total" xfId="27873" builtinId="25" hidden="1" customBuiltin="1"/>
    <cellStyle name="Total" xfId="22510" builtinId="25" hidden="1" customBuiltin="1"/>
    <cellStyle name="Total" xfId="22582" builtinId="25" hidden="1" customBuiltin="1"/>
    <cellStyle name="Total" xfId="22471" builtinId="25" hidden="1" customBuiltin="1"/>
    <cellStyle name="Total" xfId="22645" builtinId="25" hidden="1" customBuiltin="1"/>
    <cellStyle name="Total" xfId="22678" builtinId="25" hidden="1" customBuiltin="1"/>
    <cellStyle name="Total" xfId="22713" builtinId="25" hidden="1" customBuiltin="1"/>
    <cellStyle name="Total" xfId="22746" builtinId="25" hidden="1" customBuiltin="1"/>
    <cellStyle name="Total" xfId="22776" builtinId="25" hidden="1" customBuiltin="1"/>
    <cellStyle name="Total" xfId="17611" builtinId="25" hidden="1" customBuiltin="1"/>
    <cellStyle name="Total" xfId="22795" builtinId="25" hidden="1" customBuiltin="1"/>
    <cellStyle name="Total" xfId="20896" builtinId="25" hidden="1" customBuiltin="1"/>
    <cellStyle name="Total" xfId="22868" builtinId="25" hidden="1" customBuiltin="1"/>
    <cellStyle name="Total" xfId="22902" builtinId="25" hidden="1" customBuiltin="1"/>
    <cellStyle name="Total" xfId="22942" builtinId="25" hidden="1" customBuiltin="1"/>
    <cellStyle name="Total" xfId="22987" builtinId="25" hidden="1" customBuiltin="1"/>
    <cellStyle name="Total" xfId="23020" builtinId="25" hidden="1" customBuiltin="1"/>
    <cellStyle name="Total" xfId="23055" builtinId="25" hidden="1" customBuiltin="1"/>
    <cellStyle name="Total" xfId="23088" builtinId="25" hidden="1" customBuiltin="1"/>
    <cellStyle name="Total" xfId="23118" builtinId="25" hidden="1" customBuiltin="1"/>
    <cellStyle name="Total" xfId="22927" builtinId="25" hidden="1" customBuiltin="1"/>
    <cellStyle name="Total" xfId="23137" builtinId="25" hidden="1" customBuiltin="1"/>
    <cellStyle name="Total" xfId="22944" builtinId="25" hidden="1" customBuiltin="1"/>
    <cellStyle name="Total" xfId="23210" builtinId="25" hidden="1" customBuiltin="1"/>
    <cellStyle name="Total" xfId="23244" builtinId="25" hidden="1" customBuiltin="1"/>
    <cellStyle name="Total" xfId="23279" builtinId="25" hidden="1" customBuiltin="1"/>
    <cellStyle name="Total" xfId="23347" builtinId="25" hidden="1" customBuiltin="1"/>
    <cellStyle name="Total" xfId="23368" builtinId="25" hidden="1" customBuiltin="1"/>
    <cellStyle name="Total" xfId="23391" builtinId="25" hidden="1" customBuiltin="1"/>
    <cellStyle name="Total" xfId="23413" builtinId="25" hidden="1" customBuiltin="1"/>
    <cellStyle name="Total" xfId="23434" builtinId="25" hidden="1" customBuiltin="1"/>
    <cellStyle name="Total" xfId="23465" builtinId="25" hidden="1" customBuiltin="1"/>
    <cellStyle name="Total" xfId="23660" builtinId="25" hidden="1" customBuiltin="1"/>
    <cellStyle name="Total" xfId="23708" builtinId="25" hidden="1" customBuiltin="1"/>
    <cellStyle name="Total" xfId="23734" builtinId="25" hidden="1" customBuiltin="1"/>
    <cellStyle name="Total" xfId="23758" builtinId="25" hidden="1" customBuiltin="1"/>
    <cellStyle name="Total" xfId="23614" builtinId="25" hidden="1" customBuiltin="1"/>
    <cellStyle name="Total" xfId="23798" builtinId="25" hidden="1" customBuiltin="1"/>
    <cellStyle name="Total" xfId="23829" builtinId="25" hidden="1" customBuiltin="1"/>
    <cellStyle name="Total" xfId="23864" builtinId="25" hidden="1" customBuiltin="1"/>
    <cellStyle name="Total" xfId="23896" builtinId="25" hidden="1" customBuiltin="1"/>
    <cellStyle name="Total" xfId="23927" builtinId="25" hidden="1" customBuiltin="1"/>
    <cellStyle name="Total" xfId="23644" builtinId="25" hidden="1" customBuiltin="1"/>
    <cellStyle name="Total" xfId="23626" builtinId="25" hidden="1" customBuiltin="1"/>
    <cellStyle name="Total" xfId="23975" builtinId="25" hidden="1" customBuiltin="1"/>
    <cellStyle name="Total" xfId="24001" builtinId="25" hidden="1" customBuiltin="1"/>
    <cellStyle name="Total" xfId="24025" builtinId="25" hidden="1" customBuiltin="1"/>
    <cellStyle name="Total" xfId="23947" builtinId="25" hidden="1" customBuiltin="1"/>
    <cellStyle name="Total" xfId="24071" builtinId="25" hidden="1" customBuiltin="1"/>
    <cellStyle name="Total" xfId="24100" builtinId="25" hidden="1" customBuiltin="1"/>
    <cellStyle name="Total" xfId="24132" builtinId="25" hidden="1" customBuiltin="1"/>
    <cellStyle name="Total" xfId="24162" builtinId="25" hidden="1" customBuiltin="1"/>
    <cellStyle name="Total" xfId="23843" builtinId="25" hidden="1" customBuiltin="1"/>
    <cellStyle name="Total" xfId="24207" builtinId="25" hidden="1" customBuiltin="1"/>
    <cellStyle name="Total" xfId="23616" builtinId="25" hidden="1" customBuiltin="1"/>
    <cellStyle name="Total" xfId="24232" builtinId="25" hidden="1" customBuiltin="1"/>
    <cellStyle name="Total" xfId="24256" builtinId="25" hidden="1" customBuiltin="1"/>
    <cellStyle name="Total" xfId="24279" builtinId="25" hidden="1" customBuiltin="1"/>
    <cellStyle name="Total" xfId="24307" builtinId="25" hidden="1" customBuiltin="1"/>
    <cellStyle name="Total" xfId="24345" builtinId="25" hidden="1" customBuiltin="1"/>
    <cellStyle name="Total" xfId="24374" builtinId="25" hidden="1" customBuiltin="1"/>
    <cellStyle name="Total" xfId="24406" builtinId="25" hidden="1" customBuiltin="1"/>
    <cellStyle name="Total" xfId="24463" builtinId="25" hidden="1" customBuiltin="1"/>
    <cellStyle name="Total" xfId="24294" builtinId="25" hidden="1" customBuiltin="1"/>
    <cellStyle name="Total" xfId="24481" builtinId="25" hidden="1" customBuiltin="1"/>
    <cellStyle name="Total" xfId="24309" builtinId="25" hidden="1" customBuiltin="1"/>
    <cellStyle name="Total" xfId="24506" builtinId="25" hidden="1" customBuiltin="1"/>
    <cellStyle name="Total" xfId="24531" builtinId="25" hidden="1" customBuiltin="1"/>
    <cellStyle name="Total" xfId="24554" builtinId="25" hidden="1" customBuiltin="1"/>
    <cellStyle name="Total" xfId="24578" builtinId="25" hidden="1" customBuiltin="1"/>
    <cellStyle name="Total" xfId="23505" builtinId="25" hidden="1" customBuiltin="1"/>
    <cellStyle name="Total" xfId="18263" builtinId="25" hidden="1" customBuiltin="1"/>
    <cellStyle name="Total" xfId="18545" builtinId="25" hidden="1" customBuiltin="1"/>
    <cellStyle name="Total" xfId="18248" builtinId="25" hidden="1" customBuiltin="1"/>
    <cellStyle name="Total" xfId="18576" builtinId="25" hidden="1" customBuiltin="1"/>
    <cellStyle name="Total" xfId="18601" builtinId="25" hidden="1" customBuiltin="1"/>
    <cellStyle name="Total" xfId="18547" builtinId="25" hidden="1" customBuiltin="1"/>
    <cellStyle name="Total" xfId="18675" builtinId="25" hidden="1" customBuiltin="1"/>
    <cellStyle name="Total" xfId="18706" builtinId="25" hidden="1" customBuiltin="1"/>
    <cellStyle name="Total" xfId="18738" builtinId="25" hidden="1" customBuiltin="1"/>
    <cellStyle name="Total" xfId="18768" builtinId="25" hidden="1" customBuiltin="1"/>
    <cellStyle name="Total" xfId="18443" builtinId="25" hidden="1" customBuiltin="1"/>
    <cellStyle name="Total" xfId="18814" builtinId="25" hidden="1" customBuiltin="1"/>
    <cellStyle name="Total" xfId="18239" builtinId="25" hidden="1" customBuiltin="1"/>
    <cellStyle name="Total" xfId="17318" builtinId="25" hidden="1" customBuiltin="1"/>
    <cellStyle name="Total" xfId="17351" builtinId="25" hidden="1" customBuiltin="1"/>
    <cellStyle name="Total" xfId="17419" builtinId="25" hidden="1" customBuiltin="1"/>
    <cellStyle name="Total" xfId="17450" builtinId="25" hidden="1" customBuiltin="1"/>
    <cellStyle name="Total" xfId="17158" builtinId="25" hidden="1" customBuiltin="1"/>
    <cellStyle name="Total" xfId="17470" builtinId="25" hidden="1" customBuiltin="1"/>
    <cellStyle name="Total" xfId="17140" builtinId="25" hidden="1" customBuiltin="1"/>
    <cellStyle name="Total" xfId="17501" builtinId="25" hidden="1" customBuiltin="1"/>
    <cellStyle name="Total" xfId="17529" builtinId="25" hidden="1" customBuiltin="1"/>
    <cellStyle name="Total" xfId="17554" builtinId="25" hidden="1" customBuiltin="1"/>
    <cellStyle name="Total" xfId="17472" builtinId="25" hidden="1" customBuiltin="1"/>
    <cellStyle name="Total" xfId="17602" builtinId="25" hidden="1" customBuiltin="1"/>
    <cellStyle name="Total" xfId="17632" builtinId="25" hidden="1" customBuiltin="1"/>
    <cellStyle name="Total" xfId="17664" builtinId="25" hidden="1" customBuiltin="1"/>
    <cellStyle name="Total" xfId="17723" builtinId="25" hidden="1" customBuiltin="1"/>
    <cellStyle name="Total" xfId="17365" builtinId="25" hidden="1" customBuiltin="1"/>
    <cellStyle name="Total" xfId="17741" builtinId="25" hidden="1" customBuiltin="1"/>
    <cellStyle name="Total" xfId="17130" builtinId="25" hidden="1" customBuiltin="1"/>
    <cellStyle name="Total" xfId="17768" builtinId="25" hidden="1" customBuiltin="1"/>
    <cellStyle name="Total" xfId="17795" builtinId="25" hidden="1" customBuiltin="1"/>
    <cellStyle name="Total" xfId="4338" builtinId="25" hidden="1" customBuiltin="1"/>
    <cellStyle name="Total" xfId="16523" builtinId="25" hidden="1" customBuiltin="1"/>
    <cellStyle name="Total" xfId="16112" builtinId="25" hidden="1" customBuiltin="1"/>
    <cellStyle name="Total" xfId="5711" builtinId="25" hidden="1" customBuiltin="1"/>
    <cellStyle name="Total" xfId="4657" builtinId="25" hidden="1" customBuiltin="1"/>
    <cellStyle name="Total" xfId="16189" builtinId="25" hidden="1" customBuiltin="1"/>
    <cellStyle name="Total" xfId="17174" builtinId="25" hidden="1" customBuiltin="1"/>
    <cellStyle name="Total" xfId="17200" builtinId="25" hidden="1" customBuiltin="1"/>
    <cellStyle name="Total" xfId="17253" builtinId="25" hidden="1" customBuiltin="1"/>
    <cellStyle name="Total" xfId="17278" builtinId="25" hidden="1" customBuiltin="1"/>
    <cellStyle name="Total" xfId="5126" builtinId="25" hidden="1" customBuiltin="1"/>
    <cellStyle name="Total" xfId="17850" builtinId="25" hidden="1" customBuiltin="1"/>
    <cellStyle name="Total" xfId="18050" builtinId="25" hidden="1" customBuiltin="1"/>
    <cellStyle name="Total" xfId="18076" builtinId="25" hidden="1" customBuiltin="1"/>
    <cellStyle name="Total" xfId="18100" builtinId="25" hidden="1" customBuiltin="1"/>
    <cellStyle name="Total" xfId="18125" builtinId="25" hidden="1" customBuiltin="1"/>
    <cellStyle name="Total" xfId="7875" builtinId="25" hidden="1" customBuiltin="1"/>
    <cellStyle name="Total" xfId="17110" builtinId="25" hidden="1" customBuiltin="1"/>
    <cellStyle name="Total" xfId="15443" builtinId="25" hidden="1" customBuiltin="1"/>
    <cellStyle name="Total" xfId="7938" builtinId="25" hidden="1" customBuiltin="1"/>
    <cellStyle name="Total" xfId="17123" builtinId="25" hidden="1" customBuiltin="1"/>
    <cellStyle name="Total" xfId="15718" builtinId="25" hidden="1" customBuiltin="1"/>
    <cellStyle name="Total" xfId="18277" builtinId="25" hidden="1" customBuiltin="1"/>
    <cellStyle name="Total" xfId="18298" builtinId="25" hidden="1" customBuiltin="1"/>
    <cellStyle name="Total" xfId="18321" builtinId="25" hidden="1" customBuiltin="1"/>
    <cellStyle name="Total" xfId="18342" builtinId="25" hidden="1" customBuiltin="1"/>
    <cellStyle name="Total" xfId="18363" builtinId="25" hidden="1" customBuiltin="1"/>
    <cellStyle name="Total" xfId="18237" builtinId="25" hidden="1" customBuiltin="1"/>
    <cellStyle name="Total" xfId="18398" builtinId="25" hidden="1" customBuiltin="1"/>
    <cellStyle name="Total" xfId="18429" builtinId="25" hidden="1" customBuiltin="1"/>
    <cellStyle name="Total" xfId="18464" builtinId="25" hidden="1" customBuiltin="1"/>
    <cellStyle name="Total" xfId="18495" builtinId="25" hidden="1" customBuiltin="1"/>
    <cellStyle name="Total" xfId="18527" builtinId="25" hidden="1" customBuiltin="1"/>
    <cellStyle name="Total" xfId="21590" builtinId="25" hidden="1" customBuiltin="1"/>
    <cellStyle name="Total" xfId="13998" builtinId="25" hidden="1" customBuiltin="1"/>
    <cellStyle name="Total" xfId="12934" builtinId="25" hidden="1" customBuiltin="1"/>
    <cellStyle name="Total" xfId="11359" builtinId="25" hidden="1" customBuiltin="1"/>
    <cellStyle name="Total" xfId="17819" builtinId="25" hidden="1" customBuiltin="1"/>
    <cellStyle name="Total" xfId="17848" builtinId="25" hidden="1" customBuiltin="1"/>
    <cellStyle name="Total" xfId="17886" builtinId="25" hidden="1" customBuiltin="1"/>
    <cellStyle name="Total" xfId="17916" builtinId="25" hidden="1" customBuiltin="1"/>
    <cellStyle name="Total" xfId="17948" builtinId="25" hidden="1" customBuiltin="1"/>
    <cellStyle name="Total" xfId="18007" builtinId="25" hidden="1" customBuiltin="1"/>
    <cellStyle name="Total" xfId="17835" builtinId="25" hidden="1" customBuiltin="1"/>
    <cellStyle name="Total" xfId="15659" builtinId="25" hidden="1" customBuiltin="1"/>
    <cellStyle name="Total" xfId="15474" builtinId="25" hidden="1" customBuiltin="1"/>
    <cellStyle name="Total" xfId="16179" builtinId="25" hidden="1" customBuiltin="1"/>
    <cellStyle name="Total" xfId="24436" builtinId="25" hidden="1" customBuiltin="1"/>
    <cellStyle name="Total" xfId="22547" builtinId="25" hidden="1" customBuiltin="1"/>
    <cellStyle name="Total" xfId="15489" builtinId="25" hidden="1" customBuiltin="1"/>
    <cellStyle name="Total" xfId="15686" builtinId="25" hidden="1" customBuiltin="1"/>
    <cellStyle name="Total" xfId="15709" builtinId="25" hidden="1" customBuiltin="1"/>
    <cellStyle name="Total" xfId="14431" builtinId="25" hidden="1" customBuiltin="1"/>
    <cellStyle name="Total" xfId="14754" builtinId="25" hidden="1" customBuiltin="1"/>
    <cellStyle name="Total 2" xfId="34147" xr:uid="{D1AE4A15-F147-446B-8104-BB3A521E4C89}"/>
    <cellStyle name="Warning Text" xfId="18362" builtinId="11" hidden="1" customBuiltin="1"/>
    <cellStyle name="Warning Text" xfId="18242" builtinId="11" hidden="1" customBuiltin="1"/>
    <cellStyle name="Warning Text" xfId="17918" builtinId="11" hidden="1" customBuiltin="1"/>
    <cellStyle name="Warning Text" xfId="18049" builtinId="11" hidden="1" customBuiltin="1"/>
    <cellStyle name="Warning Text" xfId="18075" builtinId="11" hidden="1" customBuiltin="1"/>
    <cellStyle name="Warning Text" xfId="18099" builtinId="11" hidden="1" customBuiltin="1"/>
    <cellStyle name="Warning Text" xfId="18123" builtinId="11" hidden="1" customBuiltin="1"/>
    <cellStyle name="Warning Text" xfId="17109" builtinId="11" hidden="1" customBuiltin="1"/>
    <cellStyle name="Warning Text" xfId="18005" builtinId="11" hidden="1" customBuiltin="1"/>
    <cellStyle name="Warning Text" xfId="17915" builtinId="11" hidden="1" customBuiltin="1"/>
    <cellStyle name="Warning Text" xfId="17888" builtinId="11" hidden="1" customBuiltin="1"/>
    <cellStyle name="Warning Text" xfId="17977" builtinId="11" hidden="1" customBuiltin="1"/>
    <cellStyle name="Warning Text" xfId="17946" builtinId="11" hidden="1" customBuiltin="1"/>
    <cellStyle name="Warning Text" xfId="8571" builtinId="11" hidden="1" customBuiltin="1"/>
    <cellStyle name="Warning Text" xfId="10224" builtinId="11" hidden="1" customBuiltin="1"/>
    <cellStyle name="Warning Text" xfId="8772" builtinId="11" hidden="1" customBuiltin="1"/>
    <cellStyle name="Warning Text" xfId="3947" builtinId="11" hidden="1" customBuiltin="1"/>
    <cellStyle name="Warning Text" xfId="11304" builtinId="11" hidden="1" customBuiltin="1"/>
    <cellStyle name="Warning Text" xfId="5357" builtinId="11" hidden="1" customBuiltin="1"/>
    <cellStyle name="Warning Text" xfId="20883" builtinId="11" hidden="1" customBuiltin="1"/>
    <cellStyle name="Warning Text" xfId="20913" builtinId="11" hidden="1" customBuiltin="1"/>
    <cellStyle name="Warning Text" xfId="21043" builtinId="11" hidden="1" customBuiltin="1"/>
    <cellStyle name="Warning Text" xfId="21068" builtinId="11" hidden="1" customBuiltin="1"/>
    <cellStyle name="Warning Text" xfId="21091" builtinId="11" hidden="1" customBuiltin="1"/>
    <cellStyle name="Warning Text" xfId="21118" builtinId="11" hidden="1" customBuiltin="1"/>
    <cellStyle name="Warning Text" xfId="21157" builtinId="11" hidden="1" customBuiltin="1"/>
    <cellStyle name="Warning Text" xfId="21186" builtinId="11" hidden="1" customBuiltin="1"/>
    <cellStyle name="Warning Text" xfId="21218" builtinId="11" hidden="1" customBuiltin="1"/>
    <cellStyle name="Warning Text" xfId="21249" builtinId="11" hidden="1" customBuiltin="1"/>
    <cellStyle name="Warning Text" xfId="21276" builtinId="11" hidden="1" customBuiltin="1"/>
    <cellStyle name="Warning Text" xfId="21187" builtinId="11" hidden="1" customBuiltin="1"/>
    <cellStyle name="Warning Text" xfId="21160" builtinId="11" hidden="1" customBuiltin="1"/>
    <cellStyle name="Warning Text" xfId="21190" builtinId="11" hidden="1" customBuiltin="1"/>
    <cellStyle name="Warning Text" xfId="21320" builtinId="11" hidden="1" customBuiltin="1"/>
    <cellStyle name="Warning Text" xfId="21369" builtinId="11" hidden="1" customBuiltin="1"/>
    <cellStyle name="Warning Text" xfId="19491" builtinId="11" hidden="1" customBuiltin="1"/>
    <cellStyle name="Warning Text" xfId="19521" builtinId="11" hidden="1" customBuiltin="1"/>
    <cellStyle name="Warning Text" xfId="19424" builtinId="11" hidden="1" customBuiltin="1"/>
    <cellStyle name="Warning Text" xfId="19395" builtinId="11" hidden="1" customBuiltin="1"/>
    <cellStyle name="Warning Text" xfId="19427" builtinId="11" hidden="1" customBuiltin="1"/>
    <cellStyle name="Warning Text" xfId="19577" builtinId="11" hidden="1" customBuiltin="1"/>
    <cellStyle name="Warning Text" xfId="19613" builtinId="11" hidden="1" customBuiltin="1"/>
    <cellStyle name="Warning Text" xfId="19647" builtinId="11" hidden="1" customBuiltin="1"/>
    <cellStyle name="Warning Text" xfId="19687" builtinId="11" hidden="1" customBuiltin="1"/>
    <cellStyle name="Warning Text" xfId="19732" builtinId="11" hidden="1" customBuiltin="1"/>
    <cellStyle name="Warning Text" xfId="19765" builtinId="11" hidden="1" customBuiltin="1"/>
    <cellStyle name="Warning Text" xfId="19800" builtinId="11" hidden="1" customBuiltin="1"/>
    <cellStyle name="Warning Text" xfId="19833" builtinId="11" hidden="1" customBuiltin="1"/>
    <cellStyle name="Warning Text" xfId="19863" builtinId="11" hidden="1" customBuiltin="1"/>
    <cellStyle name="Warning Text" xfId="19766" builtinId="11" hidden="1" customBuiltin="1"/>
    <cellStyle name="Warning Text" xfId="19737" builtinId="11" hidden="1" customBuiltin="1"/>
    <cellStyle name="Warning Text" xfId="19769" builtinId="11" hidden="1" customBuiltin="1"/>
    <cellStyle name="Warning Text" xfId="19919" builtinId="11" hidden="1" customBuiltin="1"/>
    <cellStyle name="Warning Text" xfId="19955" builtinId="11" hidden="1" customBuiltin="1"/>
    <cellStyle name="Warning Text" xfId="19989" builtinId="11" hidden="1" customBuiltin="1"/>
    <cellStyle name="Warning Text" xfId="20028" builtinId="11" hidden="1" customBuiltin="1"/>
    <cellStyle name="Warning Text" xfId="20138" builtinId="11" hidden="1" customBuiltin="1"/>
    <cellStyle name="Warning Text" xfId="18843" builtinId="11" hidden="1" customBuiltin="1"/>
    <cellStyle name="Warning Text" xfId="8664" builtinId="11" hidden="1" customBuiltin="1"/>
    <cellStyle name="Warning Text" xfId="18581" builtinId="11" hidden="1" customBuiltin="1"/>
    <cellStyle name="Warning Text" xfId="19292" builtinId="11" hidden="1" customBuiltin="1"/>
    <cellStyle name="Warning Text" xfId="19390" builtinId="11" hidden="1" customBuiltin="1"/>
    <cellStyle name="Warning Text" xfId="17122" builtinId="11" hidden="1" customBuiltin="1"/>
    <cellStyle name="Warning Text" xfId="16234" builtinId="11" hidden="1" customBuiltin="1"/>
    <cellStyle name="Warning Text" xfId="12932" builtinId="11" hidden="1" customBuiltin="1"/>
    <cellStyle name="Warning Text" xfId="1978" builtinId="11" hidden="1" customBuiltin="1"/>
    <cellStyle name="Warning Text" xfId="1862" builtinId="11" hidden="1" customBuiltin="1"/>
    <cellStyle name="Warning Text" xfId="3030" builtinId="11" hidden="1" customBuiltin="1"/>
    <cellStyle name="Warning Text" xfId="3051" builtinId="11" hidden="1" customBuiltin="1"/>
    <cellStyle name="Warning Text" xfId="3074" builtinId="11" hidden="1" customBuiltin="1"/>
    <cellStyle name="Warning Text" xfId="3095" builtinId="11" hidden="1" customBuiltin="1"/>
    <cellStyle name="Warning Text" xfId="3116" builtinId="11" hidden="1" customBuiltin="1"/>
    <cellStyle name="Warning Text" xfId="3176" builtinId="11" hidden="1" customBuiltin="1"/>
    <cellStyle name="Warning Text" xfId="3211" builtinId="11" hidden="1" customBuiltin="1"/>
    <cellStyle name="Warning Text" xfId="3240" builtinId="11" hidden="1" customBuiltin="1"/>
    <cellStyle name="Warning Text" xfId="3271" builtinId="11" hidden="1" customBuiltin="1"/>
    <cellStyle name="Warning Text" xfId="3177" builtinId="11" hidden="1" customBuiltin="1"/>
    <cellStyle name="Warning Text" xfId="3151" builtinId="11" hidden="1" customBuiltin="1"/>
    <cellStyle name="Warning Text" xfId="3180" builtinId="11" hidden="1" customBuiltin="1"/>
    <cellStyle name="Warning Text" xfId="3317" builtinId="11" hidden="1" customBuiltin="1"/>
    <cellStyle name="Warning Text" xfId="3338" builtinId="11" hidden="1" customBuiltin="1"/>
    <cellStyle name="Warning Text" xfId="3263" builtinId="11" hidden="1" customBuiltin="1"/>
    <cellStyle name="Warning Text" xfId="3399" builtinId="11" hidden="1" customBuiltin="1"/>
    <cellStyle name="Warning Text" xfId="3426" builtinId="11" hidden="1" customBuiltin="1"/>
    <cellStyle name="Warning Text" xfId="3458" builtinId="11" hidden="1" customBuiltin="1"/>
    <cellStyle name="Warning Text" xfId="3486" builtinId="11" hidden="1" customBuiltin="1"/>
    <cellStyle name="Warning Text" xfId="3513" builtinId="11" hidden="1" customBuiltin="1"/>
    <cellStyle name="Warning Text" xfId="3427" builtinId="11" hidden="1" customBuiltin="1"/>
    <cellStyle name="Warning Text" xfId="3402" builtinId="11" hidden="1" customBuiltin="1"/>
    <cellStyle name="Warning Text" xfId="3430" builtinId="11" hidden="1" customBuiltin="1"/>
    <cellStyle name="Warning Text" xfId="3554" builtinId="11" hidden="1" customBuiltin="1"/>
    <cellStyle name="Warning Text" xfId="3575" builtinId="11" hidden="1" customBuiltin="1"/>
    <cellStyle name="Warning Text" xfId="3596" builtinId="11" hidden="1" customBuiltin="1"/>
    <cellStyle name="Warning Text" xfId="3620" builtinId="11" hidden="1" customBuiltin="1"/>
    <cellStyle name="Warning Text" xfId="3655" builtinId="11" hidden="1" customBuiltin="1"/>
    <cellStyle name="Warning Text" xfId="3682" builtinId="11" hidden="1" customBuiltin="1"/>
    <cellStyle name="Warning Text" xfId="3714" builtinId="11" hidden="1" customBuiltin="1"/>
    <cellStyle name="Warning Text" xfId="3742" builtinId="11" hidden="1" customBuiltin="1"/>
    <cellStyle name="Warning Text" xfId="3769" builtinId="11" hidden="1" customBuiltin="1"/>
    <cellStyle name="Warning Text" xfId="3683" builtinId="11" hidden="1" customBuiltin="1"/>
    <cellStyle name="Warning Text" xfId="3148" builtinId="11" hidden="1" customBuiltin="1"/>
    <cellStyle name="Warning Text" xfId="14621" builtinId="11" hidden="1" customBuiltin="1"/>
    <cellStyle name="Warning Text" xfId="14021" builtinId="11" hidden="1" customBuiltin="1"/>
    <cellStyle name="Warning Text" xfId="14061" builtinId="11" hidden="1" customBuiltin="1"/>
    <cellStyle name="Warning Text" xfId="14159" builtinId="11" hidden="1" customBuiltin="1"/>
    <cellStyle name="Warning Text" xfId="9929" builtinId="11" hidden="1" customBuiltin="1"/>
    <cellStyle name="Warning Text" xfId="10751" builtinId="11" hidden="1" customBuiltin="1"/>
    <cellStyle name="Warning Text" xfId="5575" builtinId="11" hidden="1" customBuiltin="1"/>
    <cellStyle name="Warning Text" xfId="4304" builtinId="11" hidden="1" customBuiltin="1"/>
    <cellStyle name="Warning Text" xfId="4676" builtinId="11" hidden="1" customBuiltin="1"/>
    <cellStyle name="Warning Text" xfId="14206" builtinId="11" hidden="1" customBuiltin="1"/>
    <cellStyle name="Warning Text" xfId="5749" builtinId="11" hidden="1" customBuiltin="1"/>
    <cellStyle name="Warning Text" xfId="5978" builtinId="11" hidden="1" customBuiltin="1"/>
    <cellStyle name="Warning Text" xfId="14670" builtinId="11" hidden="1" customBuiltin="1"/>
    <cellStyle name="Warning Text" xfId="14090" builtinId="11" hidden="1" customBuiltin="1"/>
    <cellStyle name="Warning Text" xfId="14100" builtinId="11" hidden="1" customBuiltin="1"/>
    <cellStyle name="Warning Text" xfId="5718" builtinId="11" hidden="1" customBuiltin="1"/>
    <cellStyle name="Warning Text" xfId="5467" builtinId="11" hidden="1" customBuiltin="1"/>
    <cellStyle name="Warning Text" xfId="16960" builtinId="11" hidden="1" customBuiltin="1"/>
    <cellStyle name="Warning Text" xfId="14515" builtinId="11" hidden="1" customBuiltin="1"/>
    <cellStyle name="Warning Text" xfId="12390" builtinId="11" hidden="1" customBuiltin="1"/>
    <cellStyle name="Warning Text" xfId="713" builtinId="11" hidden="1" customBuiltin="1"/>
    <cellStyle name="Warning Text" xfId="7658" builtinId="11" hidden="1" customBuiltin="1"/>
    <cellStyle name="Warning Text" xfId="7780" builtinId="11" hidden="1" customBuiltin="1"/>
    <cellStyle name="Warning Text" xfId="4580" builtinId="11" hidden="1" customBuiltin="1"/>
    <cellStyle name="Warning Text" xfId="4764" builtinId="11" hidden="1" customBuiltin="1"/>
    <cellStyle name="Warning Text" xfId="4712" builtinId="11" hidden="1" customBuiltin="1"/>
    <cellStyle name="Warning Text" xfId="4760" builtinId="11" hidden="1" customBuiltin="1"/>
    <cellStyle name="Warning Text" xfId="6770" builtinId="11" hidden="1" customBuiltin="1"/>
    <cellStyle name="Warning Text" xfId="6805" builtinId="11" hidden="1" customBuiltin="1"/>
    <cellStyle name="Warning Text" xfId="6664" builtinId="11" hidden="1" customBuiltin="1"/>
    <cellStyle name="Warning Text" xfId="6868" builtinId="11" hidden="1" customBuiltin="1"/>
    <cellStyle name="Warning Text" xfId="6901" builtinId="11" hidden="1" customBuiltin="1"/>
    <cellStyle name="Warning Text" xfId="6937" builtinId="11" hidden="1" customBuiltin="1"/>
    <cellStyle name="Warning Text" xfId="7000" builtinId="11" hidden="1" customBuiltin="1"/>
    <cellStyle name="Warning Text" xfId="6902" builtinId="11" hidden="1" customBuiltin="1"/>
    <cellStyle name="Warning Text" xfId="6873" builtinId="11" hidden="1" customBuiltin="1"/>
    <cellStyle name="Warning Text" xfId="6905" builtinId="11" hidden="1" customBuiltin="1"/>
    <cellStyle name="Warning Text" xfId="3984" builtinId="11" hidden="1" customBuiltin="1"/>
    <cellStyle name="Warning Text" xfId="1451" builtinId="11" hidden="1" customBuiltin="1"/>
    <cellStyle name="Warning Text" xfId="1354" builtinId="11" hidden="1" customBuiltin="1"/>
    <cellStyle name="Warning Text" xfId="1325" builtinId="11" hidden="1" customBuiltin="1"/>
    <cellStyle name="Warning Text" xfId="1357" builtinId="11" hidden="1" customBuiltin="1"/>
    <cellStyle name="Warning Text" xfId="1507" builtinId="11" hidden="1" customBuiltin="1"/>
    <cellStyle name="Warning Text" xfId="1543" builtinId="11" hidden="1" customBuiltin="1"/>
    <cellStyle name="Warning Text" xfId="1577" builtinId="11" hidden="1" customBuiltin="1"/>
    <cellStyle name="Warning Text" xfId="1612" builtinId="11" hidden="1" customBuiltin="1"/>
    <cellStyle name="Warning Text" xfId="1733" builtinId="11" hidden="1" customBuiltin="1"/>
    <cellStyle name="Warning Text" xfId="1754" builtinId="11" hidden="1" customBuiltin="1"/>
    <cellStyle name="Warning Text" xfId="1776" builtinId="11" hidden="1" customBuiltin="1"/>
    <cellStyle name="Warning Text" xfId="1798" builtinId="11" hidden="1" customBuiltin="1"/>
    <cellStyle name="Warning Text" xfId="1819" builtinId="11" hidden="1" customBuiltin="1"/>
    <cellStyle name="Warning Text" xfId="1844" builtinId="11" hidden="1" customBuiltin="1"/>
    <cellStyle name="Warning Text" xfId="2023" builtinId="11" hidden="1" customBuiltin="1"/>
    <cellStyle name="Warning Text" xfId="2044" builtinId="11" hidden="1" customBuiltin="1"/>
    <cellStyle name="Warning Text" xfId="2067" builtinId="11" hidden="1" customBuiltin="1"/>
    <cellStyle name="Warning Text" xfId="2089" builtinId="11" hidden="1" customBuiltin="1"/>
    <cellStyle name="Warning Text" xfId="2110" builtinId="11" hidden="1" customBuiltin="1"/>
    <cellStyle name="Warning Text" xfId="1988" builtinId="11" hidden="1" customBuiltin="1"/>
    <cellStyle name="Warning Text" xfId="2143" builtinId="11" hidden="1" customBuiltin="1"/>
    <cellStyle name="Warning Text" xfId="2171" builtinId="11" hidden="1" customBuiltin="1"/>
    <cellStyle name="Warning Text" xfId="2206" builtinId="11" hidden="1" customBuiltin="1"/>
    <cellStyle name="Warning Text" xfId="2267" builtinId="11" hidden="1" customBuiltin="1"/>
    <cellStyle name="Warning Text" xfId="2172" builtinId="11" hidden="1" customBuiltin="1"/>
    <cellStyle name="Warning Text" xfId="2146" builtinId="11" hidden="1" customBuiltin="1"/>
    <cellStyle name="Warning Text" xfId="2175" builtinId="11" hidden="1" customBuiltin="1"/>
    <cellStyle name="Warning Text" xfId="8623" builtinId="11" hidden="1" customBuiltin="1"/>
    <cellStyle name="Warning Text" xfId="8646" builtinId="11" hidden="1" customBuiltin="1"/>
    <cellStyle name="Warning Text" xfId="8672" builtinId="11" hidden="1" customBuiltin="1"/>
    <cellStyle name="Warning Text" xfId="8533" builtinId="11" hidden="1" customBuiltin="1"/>
    <cellStyle name="Warning Text" xfId="8707" builtinId="11" hidden="1" customBuiltin="1"/>
    <cellStyle name="Warning Text" xfId="8736" builtinId="11" hidden="1" customBuiltin="1"/>
    <cellStyle name="Warning Text" xfId="8804" builtinId="11" hidden="1" customBuiltin="1"/>
    <cellStyle name="Warning Text" xfId="8836" builtinId="11" hidden="1" customBuiltin="1"/>
    <cellStyle name="Warning Text" xfId="8737" builtinId="11" hidden="1" customBuiltin="1"/>
    <cellStyle name="Warning Text" xfId="8710" builtinId="11" hidden="1" customBuiltin="1"/>
    <cellStyle name="Warning Text" xfId="8740" builtinId="11" hidden="1" customBuiltin="1"/>
    <cellStyle name="Warning Text" xfId="8886" builtinId="11" hidden="1" customBuiltin="1"/>
    <cellStyle name="Warning Text" xfId="8910" builtinId="11" hidden="1" customBuiltin="1"/>
    <cellStyle name="Warning Text" xfId="8934" builtinId="11" hidden="1" customBuiltin="1"/>
    <cellStyle name="Warning Text" xfId="8828" builtinId="11" hidden="1" customBuiltin="1"/>
    <cellStyle name="Warning Text" xfId="8979" builtinId="11" hidden="1" customBuiltin="1"/>
    <cellStyle name="Warning Text" xfId="9010" builtinId="11" hidden="1" customBuiltin="1"/>
    <cellStyle name="Warning Text" xfId="9043" builtinId="11" hidden="1" customBuiltin="1"/>
    <cellStyle name="Warning Text" xfId="9074" builtinId="11" hidden="1" customBuiltin="1"/>
    <cellStyle name="Warning Text" xfId="9101" builtinId="11" hidden="1" customBuiltin="1"/>
    <cellStyle name="Warning Text" xfId="9011" builtinId="11" hidden="1" customBuiltin="1"/>
    <cellStyle name="Warning Text" xfId="9148" builtinId="11" hidden="1" customBuiltin="1"/>
    <cellStyle name="Warning Text" xfId="9172" builtinId="11" hidden="1" customBuiltin="1"/>
    <cellStyle name="Warning Text" xfId="9198" builtinId="11" hidden="1" customBuiltin="1"/>
    <cellStyle name="Warning Text" xfId="9226" builtinId="11" hidden="1" customBuiltin="1"/>
    <cellStyle name="Warning Text" xfId="9265" builtinId="11" hidden="1" customBuiltin="1"/>
    <cellStyle name="Warning Text" xfId="9295" builtinId="11" hidden="1" customBuiltin="1"/>
    <cellStyle name="Warning Text" xfId="9328" builtinId="11" hidden="1" customBuiltin="1"/>
    <cellStyle name="Warning Text" xfId="9359" builtinId="11" hidden="1" customBuiltin="1"/>
    <cellStyle name="Warning Text" xfId="9386" builtinId="11" hidden="1" customBuiltin="1"/>
    <cellStyle name="Warning Text" xfId="9269" builtinId="11" hidden="1" customBuiltin="1"/>
    <cellStyle name="Warning Text" xfId="9432" builtinId="11" hidden="1" customBuiltin="1"/>
    <cellStyle name="Warning Text" xfId="9456" builtinId="11" hidden="1" customBuiltin="1"/>
    <cellStyle name="Warning Text" xfId="9481" builtinId="11" hidden="1" customBuiltin="1"/>
    <cellStyle name="Warning Text" xfId="9504" builtinId="11" hidden="1" customBuiltin="1"/>
    <cellStyle name="Warning Text" xfId="8477" builtinId="11" hidden="1" customBuiltin="1"/>
    <cellStyle name="Warning Text" xfId="8201" builtinId="11" hidden="1" customBuiltin="1"/>
    <cellStyle name="Warning Text" xfId="8213" builtinId="11" hidden="1" customBuiltin="1"/>
    <cellStyle name="Warning Text" xfId="8466" builtinId="11" hidden="1" customBuiltin="1"/>
    <cellStyle name="Warning Text" xfId="8503" builtinId="11" hidden="1" customBuiltin="1"/>
    <cellStyle name="Warning Text" xfId="8153" builtinId="11" hidden="1" customBuiltin="1"/>
    <cellStyle name="Warning Text" xfId="9672" builtinId="11" hidden="1" customBuiltin="1"/>
    <cellStyle name="Warning Text" xfId="9693" builtinId="11" hidden="1" customBuiltin="1"/>
    <cellStyle name="Warning Text" xfId="9716" builtinId="11" hidden="1" customBuiltin="1"/>
    <cellStyle name="Warning Text" xfId="9737" builtinId="11" hidden="1" customBuiltin="1"/>
    <cellStyle name="Warning Text" xfId="9758" builtinId="11" hidden="1" customBuiltin="1"/>
    <cellStyle name="Warning Text" xfId="9636" builtinId="11" hidden="1" customBuiltin="1"/>
    <cellStyle name="Warning Text" xfId="9791" builtinId="11" hidden="1" customBuiltin="1"/>
    <cellStyle name="Warning Text" xfId="9821" builtinId="11" hidden="1" customBuiltin="1"/>
    <cellStyle name="Warning Text" xfId="9014" builtinId="11" hidden="1" customBuiltin="1"/>
    <cellStyle name="Warning Text" xfId="12747" builtinId="11" hidden="1" customBuiltin="1"/>
    <cellStyle name="Warning Text" xfId="5237" builtinId="11" hidden="1" customBuiltin="1"/>
    <cellStyle name="Warning Text" xfId="12482" builtinId="11" hidden="1" customBuiltin="1"/>
    <cellStyle name="Warning Text" xfId="10514" builtinId="11" hidden="1" customBuiltin="1"/>
    <cellStyle name="Warning Text" xfId="13173" builtinId="11" hidden="1" customBuiltin="1"/>
    <cellStyle name="Warning Text" xfId="13209" builtinId="11" hidden="1" customBuiltin="1"/>
    <cellStyle name="Warning Text" xfId="13244" builtinId="11" hidden="1" customBuiltin="1"/>
    <cellStyle name="Warning Text" xfId="12774" builtinId="11" hidden="1" customBuiltin="1"/>
    <cellStyle name="Warning Text" xfId="13307" builtinId="11" hidden="1" customBuiltin="1"/>
    <cellStyle name="Warning Text" xfId="13340" builtinId="11" hidden="1" customBuiltin="1"/>
    <cellStyle name="Warning Text" xfId="13375" builtinId="11" hidden="1" customBuiltin="1"/>
    <cellStyle name="Warning Text" xfId="13408" builtinId="11" hidden="1" customBuiltin="1"/>
    <cellStyle name="Warning Text" xfId="13438" builtinId="11" hidden="1" customBuiltin="1"/>
    <cellStyle name="Warning Text" xfId="13341" builtinId="11" hidden="1" customBuiltin="1"/>
    <cellStyle name="Warning Text" xfId="13312" builtinId="11" hidden="1" customBuiltin="1"/>
    <cellStyle name="Warning Text" xfId="13344" builtinId="11" hidden="1" customBuiltin="1"/>
    <cellStyle name="Warning Text" xfId="13564" builtinId="11" hidden="1" customBuiltin="1"/>
    <cellStyle name="Warning Text" xfId="13649" builtinId="11" hidden="1" customBuiltin="1"/>
    <cellStyle name="Warning Text" xfId="12360" builtinId="11" hidden="1" customBuiltin="1"/>
    <cellStyle name="Warning Text" xfId="396" builtinId="11" hidden="1" customBuiltin="1"/>
    <cellStyle name="Warning Text" xfId="18320" builtinId="11" hidden="1" customBuiltin="1"/>
    <cellStyle name="Warning Text" xfId="3658" builtinId="11" hidden="1" customBuiltin="1"/>
    <cellStyle name="Warning Text" xfId="3686" builtinId="11" hidden="1" customBuiltin="1"/>
    <cellStyle name="Warning Text" xfId="3810" builtinId="11" hidden="1" customBuiltin="1"/>
    <cellStyle name="Warning Text" xfId="3831" builtinId="11" hidden="1" customBuiltin="1"/>
    <cellStyle name="Warning Text" xfId="3852" builtinId="11" hidden="1" customBuiltin="1"/>
    <cellStyle name="Warning Text" xfId="3873" builtinId="11" hidden="1" customBuiltin="1"/>
    <cellStyle name="Warning Text" xfId="3913" builtinId="11" hidden="1" customBuiltin="1"/>
    <cellStyle name="Warning Text" xfId="10368" builtinId="11" hidden="1" customBuiltin="1"/>
    <cellStyle name="Warning Text" xfId="10342" builtinId="11" hidden="1" customBuiltin="1"/>
    <cellStyle name="Warning Text" xfId="10371" builtinId="11" hidden="1" customBuiltin="1"/>
    <cellStyle name="Warning Text" xfId="10503" builtinId="11" hidden="1" customBuiltin="1"/>
    <cellStyle name="Warning Text" xfId="10527" builtinId="11" hidden="1" customBuiltin="1"/>
    <cellStyle name="Warning Text" xfId="10550" builtinId="11" hidden="1" customBuiltin="1"/>
    <cellStyle name="Warning Text" xfId="10834" builtinId="11" hidden="1" customBuiltin="1"/>
    <cellStyle name="Warning Text" xfId="4804" builtinId="11" hidden="1" customBuiltin="1"/>
    <cellStyle name="Warning Text" xfId="8325" builtinId="11" hidden="1" customBuiltin="1"/>
    <cellStyle name="Warning Text" xfId="7606" builtinId="11" hidden="1" customBuiltin="1"/>
    <cellStyle name="Warning Text" xfId="10018" builtinId="11" hidden="1" customBuiltin="1"/>
    <cellStyle name="Warning Text" xfId="18890" builtinId="11" hidden="1" customBuiltin="1"/>
    <cellStyle name="Warning Text" xfId="18919" builtinId="11" hidden="1" customBuiltin="1"/>
    <cellStyle name="Warning Text" xfId="18957" builtinId="11" hidden="1" customBuiltin="1"/>
    <cellStyle name="Warning Text" xfId="18986" builtinId="11" hidden="1" customBuiltin="1"/>
    <cellStyle name="Warning Text" xfId="19018" builtinId="11" hidden="1" customBuiltin="1"/>
    <cellStyle name="Warning Text" xfId="19049" builtinId="11" hidden="1" customBuiltin="1"/>
    <cellStyle name="Warning Text" xfId="19077" builtinId="11" hidden="1" customBuiltin="1"/>
    <cellStyle name="Warning Text" xfId="18987" builtinId="11" hidden="1" customBuiltin="1"/>
    <cellStyle name="Warning Text" xfId="18960" builtinId="11" hidden="1" customBuiltin="1"/>
    <cellStyle name="Warning Text" xfId="18990" builtinId="11" hidden="1" customBuiltin="1"/>
    <cellStyle name="Warning Text" xfId="19122" builtinId="11" hidden="1" customBuiltin="1"/>
    <cellStyle name="Warning Text" xfId="19145" builtinId="11" hidden="1" customBuiltin="1"/>
    <cellStyle name="Warning Text" xfId="19169" builtinId="11" hidden="1" customBuiltin="1"/>
    <cellStyle name="Warning Text" xfId="19192" builtinId="11" hidden="1" customBuiltin="1"/>
    <cellStyle name="Warning Text" xfId="4527" builtinId="11" hidden="1" customBuiltin="1"/>
    <cellStyle name="Warning Text" xfId="8602" builtinId="11" hidden="1" customBuiltin="1"/>
    <cellStyle name="Warning Text" xfId="14788" builtinId="11" hidden="1" customBuiltin="1"/>
    <cellStyle name="Warning Text" xfId="6155" builtinId="11" hidden="1" customBuiltin="1"/>
    <cellStyle name="Warning Text" xfId="17818" builtinId="11" hidden="1" customBuiltin="1"/>
    <cellStyle name="Warning Text" xfId="14528" builtinId="11" hidden="1" customBuiltin="1"/>
    <cellStyle name="Warning Text" xfId="12298" builtinId="11" hidden="1" customBuiltin="1"/>
    <cellStyle name="Warning Text" xfId="7056" builtinId="11" hidden="1" customBuiltin="1"/>
    <cellStyle name="Warning Text" xfId="7092" builtinId="11" hidden="1" customBuiltin="1"/>
    <cellStyle name="Warning Text" xfId="7166" builtinId="11" hidden="1" customBuiltin="1"/>
    <cellStyle name="Warning Text" xfId="7212" builtinId="11" hidden="1" customBuiltin="1"/>
    <cellStyle name="Warning Text" xfId="7246" builtinId="11" hidden="1" customBuiltin="1"/>
    <cellStyle name="Warning Text" xfId="7282" builtinId="11" hidden="1" customBuiltin="1"/>
    <cellStyle name="Warning Text" xfId="8376" builtinId="11" hidden="1" customBuiltin="1"/>
    <cellStyle name="Warning Text" xfId="5971" builtinId="11" hidden="1" customBuiltin="1"/>
    <cellStyle name="Warning Text" xfId="5073" builtinId="11" hidden="1" customBuiltin="1"/>
    <cellStyle name="Warning Text" xfId="6119" builtinId="11" hidden="1" customBuiltin="1"/>
    <cellStyle name="Warning Text" xfId="5011" builtinId="11" hidden="1" customBuiltin="1"/>
    <cellStyle name="Warning Text" xfId="5255" builtinId="11" hidden="1" customBuiltin="1"/>
    <cellStyle name="Warning Text" xfId="5563" builtinId="11" hidden="1" customBuiltin="1"/>
    <cellStyle name="Warning Text" xfId="6201" builtinId="11" hidden="1" customBuiltin="1"/>
    <cellStyle name="Warning Text" xfId="6076" builtinId="11" hidden="1" customBuiltin="1"/>
    <cellStyle name="Warning Text" xfId="4994" builtinId="11" hidden="1" customBuiltin="1"/>
    <cellStyle name="Warning Text" xfId="5991" builtinId="11" hidden="1" customBuiltin="1"/>
    <cellStyle name="Warning Text" xfId="6040" builtinId="11" hidden="1" customBuiltin="1"/>
    <cellStyle name="Warning Text" xfId="4886" builtinId="11" hidden="1" customBuiltin="1"/>
    <cellStyle name="Warning Text" xfId="5393" builtinId="11" hidden="1" customBuiltin="1"/>
    <cellStyle name="Warning Text" xfId="6191" builtinId="11" hidden="1" customBuiltin="1"/>
    <cellStyle name="Warning Text" xfId="5378" builtinId="11" hidden="1" customBuiltin="1"/>
    <cellStyle name="Warning Text" xfId="4484" builtinId="11" hidden="1" customBuiltin="1"/>
    <cellStyle name="Warning Text" xfId="6028" builtinId="11" hidden="1" customBuiltin="1"/>
    <cellStyle name="Warning Text" xfId="5229" builtinId="11" hidden="1" customBuiltin="1"/>
    <cellStyle name="Warning Text" xfId="10562" builtinId="11" hidden="1" customBuiltin="1"/>
    <cellStyle name="Warning Text" xfId="10135" builtinId="11" hidden="1" customBuiltin="1"/>
    <cellStyle name="Warning Text" xfId="5767" builtinId="11" hidden="1" customBuiltin="1"/>
    <cellStyle name="Warning Text" xfId="10485" builtinId="11" hidden="1" customBuiltin="1"/>
    <cellStyle name="Warning Text" xfId="11016" builtinId="11" hidden="1" customBuiltin="1"/>
    <cellStyle name="Warning Text" xfId="11041" builtinId="11" hidden="1" customBuiltin="1"/>
    <cellStyle name="Warning Text" xfId="11072" builtinId="11" hidden="1" customBuiltin="1"/>
    <cellStyle name="Warning Text" xfId="11099" builtinId="11" hidden="1" customBuiltin="1"/>
    <cellStyle name="Warning Text" xfId="11126" builtinId="11" hidden="1" customBuiltin="1"/>
    <cellStyle name="Warning Text" xfId="10974" builtinId="11" hidden="1" customBuiltin="1"/>
    <cellStyle name="Warning Text" xfId="11170" builtinId="11" hidden="1" customBuiltin="1"/>
    <cellStyle name="Warning Text" xfId="11202" builtinId="11" hidden="1" customBuiltin="1"/>
    <cellStyle name="Warning Text" xfId="11273" builtinId="11" hidden="1" customBuiltin="1"/>
    <cellStyle name="Warning Text" xfId="11203" builtinId="11" hidden="1" customBuiltin="1"/>
    <cellStyle name="Warning Text" xfId="11175" builtinId="11" hidden="1" customBuiltin="1"/>
    <cellStyle name="Warning Text" xfId="11206" builtinId="11" hidden="1" customBuiltin="1"/>
    <cellStyle name="Warning Text" xfId="11357" builtinId="11" hidden="1" customBuiltin="1"/>
    <cellStyle name="Warning Text" xfId="2685" builtinId="11" hidden="1" customBuiltin="1"/>
    <cellStyle name="Warning Text" xfId="2717" builtinId="11" hidden="1" customBuiltin="1"/>
    <cellStyle name="Warning Text" xfId="2746" builtinId="11" hidden="1" customBuiltin="1"/>
    <cellStyle name="Warning Text" xfId="2773" builtinId="11" hidden="1" customBuiltin="1"/>
    <cellStyle name="Warning Text" xfId="2686" builtinId="11" hidden="1" customBuiltin="1"/>
    <cellStyle name="Warning Text" xfId="2661" builtinId="11" hidden="1" customBuiltin="1"/>
    <cellStyle name="Warning Text" xfId="2814" builtinId="11" hidden="1" customBuiltin="1"/>
    <cellStyle name="Warning Text" xfId="2836" builtinId="11" hidden="1" customBuiltin="1"/>
    <cellStyle name="Warning Text" xfId="2857" builtinId="11" hidden="1" customBuiltin="1"/>
    <cellStyle name="Warning Text" xfId="2878" builtinId="11" hidden="1" customBuiltin="1"/>
    <cellStyle name="Warning Text" xfId="1966" builtinId="11" hidden="1" customBuiltin="1"/>
    <cellStyle name="Warning Text" xfId="1880" builtinId="11" hidden="1" customBuiltin="1"/>
    <cellStyle name="Warning Text" xfId="1886" builtinId="11" hidden="1" customBuiltin="1"/>
    <cellStyle name="Warning Text" xfId="1955" builtinId="11" hidden="1" customBuiltin="1"/>
    <cellStyle name="Warning Text" xfId="7927" builtinId="11" hidden="1" customBuiltin="1"/>
    <cellStyle name="Warning Text" xfId="27731" builtinId="11" hidden="1" customBuiltin="1"/>
    <cellStyle name="Warning Text" xfId="27766" builtinId="11" hidden="1" customBuiltin="1"/>
    <cellStyle name="Warning Text" xfId="27795" builtinId="11" hidden="1" customBuiltin="1"/>
    <cellStyle name="Warning Text" xfId="27826" builtinId="11" hidden="1" customBuiltin="1"/>
    <cellStyle name="Warning Text" xfId="27732" builtinId="11" hidden="1" customBuiltin="1"/>
    <cellStyle name="Warning Text" xfId="27706" builtinId="11" hidden="1" customBuiltin="1"/>
    <cellStyle name="Warning Text" xfId="27735" builtinId="11" hidden="1" customBuiltin="1"/>
    <cellStyle name="Warning Text" xfId="27872" builtinId="11" hidden="1" customBuiltin="1"/>
    <cellStyle name="Warning Text" xfId="27893" builtinId="11" hidden="1" customBuiltin="1"/>
    <cellStyle name="Warning Text" xfId="27914" builtinId="11" hidden="1" customBuiltin="1"/>
    <cellStyle name="Warning Text" xfId="27818" builtinId="11" hidden="1" customBuiltin="1"/>
    <cellStyle name="Warning Text" xfId="27954" builtinId="11" hidden="1" customBuiltin="1"/>
    <cellStyle name="Warning Text" xfId="27981" builtinId="11" hidden="1" customBuiltin="1"/>
    <cellStyle name="Warning Text" xfId="28013" builtinId="11" hidden="1" customBuiltin="1"/>
    <cellStyle name="Warning Text" xfId="28041" builtinId="11" hidden="1" customBuiltin="1"/>
    <cellStyle name="Warning Text" xfId="28068" builtinId="11" hidden="1" customBuiltin="1"/>
    <cellStyle name="Warning Text" xfId="27985" builtinId="11" hidden="1" customBuiltin="1"/>
    <cellStyle name="Warning Text" xfId="28151" builtinId="11" hidden="1" customBuiltin="1"/>
    <cellStyle name="Warning Text" xfId="590" builtinId="11" hidden="1" customBuiltin="1"/>
    <cellStyle name="Warning Text" xfId="5171" builtinId="11" hidden="1" customBuiltin="1"/>
    <cellStyle name="Warning Text" xfId="16306" builtinId="11" hidden="1" customBuiltin="1"/>
    <cellStyle name="Warning Text" xfId="9856" builtinId="11" hidden="1" customBuiltin="1"/>
    <cellStyle name="Warning Text" xfId="9887" builtinId="11" hidden="1" customBuiltin="1"/>
    <cellStyle name="Warning Text" xfId="9918" builtinId="11" hidden="1" customBuiltin="1"/>
    <cellStyle name="Warning Text" xfId="9822" builtinId="11" hidden="1" customBuiltin="1"/>
    <cellStyle name="Warning Text" xfId="9795" builtinId="11" hidden="1" customBuiltin="1"/>
    <cellStyle name="Warning Text" xfId="9825" builtinId="11" hidden="1" customBuiltin="1"/>
    <cellStyle name="Warning Text" xfId="9970" builtinId="11" hidden="1" customBuiltin="1"/>
    <cellStyle name="Warning Text" xfId="9910" builtinId="11" hidden="1" customBuiltin="1"/>
    <cellStyle name="Warning Text" xfId="10061" builtinId="11" hidden="1" customBuiltin="1"/>
    <cellStyle name="Warning Text" xfId="10089" builtinId="11" hidden="1" customBuiltin="1"/>
    <cellStyle name="Warning Text" xfId="10121" builtinId="11" hidden="1" customBuiltin="1"/>
    <cellStyle name="Warning Text" xfId="10150" builtinId="11" hidden="1" customBuiltin="1"/>
    <cellStyle name="Warning Text" xfId="10177" builtinId="11" hidden="1" customBuiltin="1"/>
    <cellStyle name="Warning Text" xfId="10090" builtinId="11" hidden="1" customBuiltin="1"/>
    <cellStyle name="Warning Text" xfId="10064" builtinId="11" hidden="1" customBuiltin="1"/>
    <cellStyle name="Warning Text" xfId="10093" builtinId="11" hidden="1" customBuiltin="1"/>
    <cellStyle name="Warning Text" xfId="10247" builtinId="11" hidden="1" customBuiltin="1"/>
    <cellStyle name="Warning Text" xfId="10272" builtinId="11" hidden="1" customBuiltin="1"/>
    <cellStyle name="Warning Text" xfId="10299" builtinId="11" hidden="1" customBuiltin="1"/>
    <cellStyle name="Warning Text" xfId="10338" builtinId="11" hidden="1" customBuiltin="1"/>
    <cellStyle name="Warning Text" xfId="10367" builtinId="11" hidden="1" customBuiltin="1"/>
    <cellStyle name="Warning Text" xfId="10400" builtinId="11" hidden="1" customBuiltin="1"/>
    <cellStyle name="Warning Text" xfId="10457" builtinId="11" hidden="1" customBuiltin="1"/>
    <cellStyle name="Warning Text" xfId="27371" builtinId="11" hidden="1" customBuiltin="1"/>
    <cellStyle name="Warning Text" xfId="27400" builtinId="11" hidden="1" customBuiltin="1"/>
    <cellStyle name="Warning Text" xfId="27427" builtinId="11" hidden="1" customBuiltin="1"/>
    <cellStyle name="Warning Text" xfId="27340" builtinId="11" hidden="1" customBuiltin="1"/>
    <cellStyle name="Warning Text" xfId="27315" builtinId="11" hidden="1" customBuiltin="1"/>
    <cellStyle name="Warning Text" xfId="27343" builtinId="11" hidden="1" customBuiltin="1"/>
    <cellStyle name="Warning Text" xfId="27468" builtinId="11" hidden="1" customBuiltin="1"/>
    <cellStyle name="Warning Text" xfId="27490" builtinId="11" hidden="1" customBuiltin="1"/>
    <cellStyle name="Warning Text" xfId="27511" builtinId="11" hidden="1" customBuiltin="1"/>
    <cellStyle name="Warning Text" xfId="27532" builtinId="11" hidden="1" customBuiltin="1"/>
    <cellStyle name="Warning Text" xfId="26620" builtinId="11" hidden="1" customBuiltin="1"/>
    <cellStyle name="Warning Text" xfId="26534" builtinId="11" hidden="1" customBuiltin="1"/>
    <cellStyle name="Warning Text" xfId="26609" builtinId="11" hidden="1" customBuiltin="1"/>
    <cellStyle name="Warning Text" xfId="26632" builtinId="11" hidden="1" customBuiltin="1"/>
    <cellStyle name="Warning Text" xfId="26516" builtinId="11" hidden="1" customBuiltin="1"/>
    <cellStyle name="Warning Text" xfId="27585" builtinId="11" hidden="1" customBuiltin="1"/>
    <cellStyle name="Warning Text" xfId="27606" builtinId="11" hidden="1" customBuiltin="1"/>
    <cellStyle name="Warning Text" xfId="27629" builtinId="11" hidden="1" customBuiltin="1"/>
    <cellStyle name="Warning Text" xfId="27650" builtinId="11" hidden="1" customBuiltin="1"/>
    <cellStyle name="Warning Text" xfId="27671" builtinId="11" hidden="1" customBuiltin="1"/>
    <cellStyle name="Warning Text" xfId="27552" builtinId="11" hidden="1" customBuiltin="1"/>
    <cellStyle name="Warning Text" xfId="27703" builtinId="11" hidden="1" customBuiltin="1"/>
    <cellStyle name="Warning Text" xfId="65" builtinId="11" hidden="1" customBuiltin="1"/>
    <cellStyle name="Warning Text" xfId="16" builtinId="11" hidden="1" customBuiltin="1"/>
    <cellStyle name="Warning Text" xfId="2621" builtinId="11" hidden="1" customBuiltin="1"/>
    <cellStyle name="Warning Text" xfId="6529" builtinId="11" hidden="1" customBuiltin="1"/>
    <cellStyle name="Warning Text" xfId="2689" builtinId="11" hidden="1" customBuiltin="1"/>
    <cellStyle name="Warning Text" xfId="7833" builtinId="11" hidden="1" customBuiltin="1"/>
    <cellStyle name="Warning Text" xfId="9299" builtinId="11" hidden="1" customBuiltin="1"/>
    <cellStyle name="Warning Text" xfId="5291" builtinId="11" hidden="1" customBuiltin="1"/>
    <cellStyle name="Warning Text" xfId="27275" builtinId="11" hidden="1" customBuiltin="1"/>
    <cellStyle name="Warning Text" xfId="27312" builtinId="11" hidden="1" customBuiltin="1"/>
    <cellStyle name="Warning Text" xfId="27339" builtinId="11" hidden="1" customBuiltin="1"/>
    <cellStyle name="Warning Text" xfId="327" builtinId="11" hidden="1" customBuiltin="1"/>
    <cellStyle name="Warning Text" xfId="362" builtinId="11" hidden="1" customBuiltin="1"/>
    <cellStyle name="Warning Text" xfId="450" builtinId="11" hidden="1" customBuiltin="1"/>
    <cellStyle name="Warning Text" xfId="100" builtinId="11" hidden="1" customBuiltin="1"/>
    <cellStyle name="Warning Text" xfId="142" builtinId="11" hidden="1" customBuiltin="1"/>
    <cellStyle name="Warning Text" xfId="185" builtinId="11" hidden="1" customBuiltin="1"/>
    <cellStyle name="Warning Text" xfId="219" builtinId="11" hidden="1" customBuiltin="1"/>
    <cellStyle name="Warning Text" xfId="256" builtinId="11" hidden="1" customBuiltin="1"/>
    <cellStyle name="Warning Text" xfId="293" builtinId="11" hidden="1" customBuiltin="1"/>
    <cellStyle name="Warning Text" xfId="676" builtinId="11" hidden="1" customBuiltin="1"/>
    <cellStyle name="Warning Text" xfId="782" builtinId="11" hidden="1" customBuiltin="1"/>
    <cellStyle name="Warning Text" xfId="10430" builtinId="11" hidden="1" customBuiltin="1"/>
    <cellStyle name="Warning Text" xfId="11237" builtinId="11" hidden="1" customBuiltin="1"/>
    <cellStyle name="Warning Text" xfId="10580" builtinId="11" hidden="1" customBuiltin="1"/>
    <cellStyle name="Warning Text" xfId="8984" builtinId="11" hidden="1" customBuiltin="1"/>
    <cellStyle name="Warning Text" xfId="6126" builtinId="11" hidden="1" customBuiltin="1"/>
    <cellStyle name="Warning Text" xfId="19327" builtinId="11" hidden="1" customBuiltin="1"/>
    <cellStyle name="Warning Text" xfId="5167" builtinId="11" hidden="1" customBuiltin="1"/>
    <cellStyle name="Warning Text" xfId="14504" builtinId="11" hidden="1" customBuiltin="1"/>
    <cellStyle name="Warning Text" xfId="22100" builtinId="11" hidden="1" customBuiltin="1"/>
    <cellStyle name="Warning Text" xfId="20053" builtinId="11" hidden="1" customBuiltin="1"/>
    <cellStyle name="Warning Text" xfId="21847" builtinId="11" hidden="1" customBuiltin="1"/>
    <cellStyle name="Warning Text" xfId="20063" builtinId="11" hidden="1" customBuiltin="1"/>
    <cellStyle name="Warning Text" xfId="22508" builtinId="11" hidden="1" customBuiltin="1"/>
    <cellStyle name="Warning Text" xfId="22545" builtinId="11" hidden="1" customBuiltin="1"/>
    <cellStyle name="Warning Text" xfId="22580" builtinId="11" hidden="1" customBuiltin="1"/>
    <cellStyle name="Warning Text" xfId="22643" builtinId="11" hidden="1" customBuiltin="1"/>
    <cellStyle name="Warning Text" xfId="22676" builtinId="11" hidden="1" customBuiltin="1"/>
    <cellStyle name="Warning Text" xfId="22711" builtinId="11" hidden="1" customBuiltin="1"/>
    <cellStyle name="Warning Text" xfId="22744" builtinId="11" hidden="1" customBuiltin="1"/>
    <cellStyle name="Warning Text" xfId="22774" builtinId="11" hidden="1" customBuiltin="1"/>
    <cellStyle name="Warning Text" xfId="22677" builtinId="11" hidden="1" customBuiltin="1"/>
    <cellStyle name="Warning Text" xfId="22680" builtinId="11" hidden="1" customBuiltin="1"/>
    <cellStyle name="Warning Text" xfId="11467" builtinId="11" hidden="1" customBuiltin="1"/>
    <cellStyle name="Warning Text" xfId="11498" builtinId="11" hidden="1" customBuiltin="1"/>
    <cellStyle name="Warning Text" xfId="11531" builtinId="11" hidden="1" customBuiltin="1"/>
    <cellStyle name="Warning Text" xfId="11563" builtinId="11" hidden="1" customBuiltin="1"/>
    <cellStyle name="Warning Text" xfId="11591" builtinId="11" hidden="1" customBuiltin="1"/>
    <cellStyle name="Warning Text" xfId="11499" builtinId="11" hidden="1" customBuiltin="1"/>
    <cellStyle name="Warning Text" xfId="11472" builtinId="11" hidden="1" customBuiltin="1"/>
    <cellStyle name="Warning Text" xfId="11502" builtinId="11" hidden="1" customBuiltin="1"/>
    <cellStyle name="Warning Text" xfId="11638" builtinId="11" hidden="1" customBuiltin="1"/>
    <cellStyle name="Warning Text" xfId="11664" builtinId="11" hidden="1" customBuiltin="1"/>
    <cellStyle name="Warning Text" xfId="11692" builtinId="11" hidden="1" customBuiltin="1"/>
    <cellStyle name="Warning Text" xfId="11723" builtinId="11" hidden="1" customBuiltin="1"/>
    <cellStyle name="Warning Text" xfId="11766" builtinId="11" hidden="1" customBuiltin="1"/>
    <cellStyle name="Warning Text" xfId="11796" builtinId="11" hidden="1" customBuiltin="1"/>
    <cellStyle name="Warning Text" xfId="11829" builtinId="11" hidden="1" customBuiltin="1"/>
    <cellStyle name="Warning Text" xfId="11860" builtinId="11" hidden="1" customBuiltin="1"/>
    <cellStyle name="Warning Text" xfId="11887" builtinId="11" hidden="1" customBuiltin="1"/>
    <cellStyle name="Warning Text" xfId="11797" builtinId="11" hidden="1" customBuiltin="1"/>
    <cellStyle name="Warning Text" xfId="11770" builtinId="11" hidden="1" customBuiltin="1"/>
    <cellStyle name="Warning Text" xfId="11800" builtinId="11" hidden="1" customBuiltin="1"/>
    <cellStyle name="Warning Text" xfId="11932" builtinId="11" hidden="1" customBuiltin="1"/>
    <cellStyle name="Warning Text" xfId="11962" builtinId="11" hidden="1" customBuiltin="1"/>
    <cellStyle name="Warning Text" xfId="28407" builtinId="11" hidden="1" customBuiltin="1"/>
    <cellStyle name="Warning Text" xfId="28428" builtinId="11" hidden="1" customBuiltin="1"/>
    <cellStyle name="Warning Text" xfId="26540" builtinId="11" hidden="1" customBuiltin="1"/>
    <cellStyle name="Warning Text" xfId="26066" builtinId="11" hidden="1" customBuiltin="1"/>
    <cellStyle name="Warning Text" xfId="24851" builtinId="11" hidden="1" customBuiltin="1"/>
    <cellStyle name="Warning Text" xfId="23390" builtinId="11" hidden="1" customBuiltin="1"/>
    <cellStyle name="Warning Text" xfId="22146" builtinId="11" hidden="1" customBuiltin="1"/>
    <cellStyle name="Warning Text" xfId="11387" builtinId="11" hidden="1" customBuiltin="1"/>
    <cellStyle name="Warning Text" xfId="11413" builtinId="11" hidden="1" customBuiltin="1"/>
    <cellStyle name="Warning Text" xfId="11296" builtinId="11" hidden="1" customBuiltin="1"/>
    <cellStyle name="Warning Text" xfId="28324" builtinId="11" hidden="1" customBuiltin="1"/>
    <cellStyle name="Warning Text" xfId="28238" builtinId="11" hidden="1" customBuiltin="1"/>
    <cellStyle name="Warning Text" xfId="28213" builtinId="11" hidden="1" customBuiltin="1"/>
    <cellStyle name="Warning Text" xfId="28241" builtinId="11" hidden="1" customBuiltin="1"/>
    <cellStyle name="Warning Text" xfId="28365" builtinId="11" hidden="1" customBuiltin="1"/>
    <cellStyle name="Warning Text" xfId="28386" builtinId="11" hidden="1" customBuiltin="1"/>
    <cellStyle name="Warning Text" xfId="28237" builtinId="11" hidden="1" customBuiltin="1"/>
    <cellStyle name="Warning Text" xfId="28269" builtinId="11" hidden="1" customBuiltin="1"/>
    <cellStyle name="Warning Text" xfId="28297" builtinId="11" hidden="1" customBuiltin="1"/>
    <cellStyle name="Warning Text" xfId="28210" builtinId="11" hidden="1" customBuiltin="1"/>
    <cellStyle name="Warning Text" xfId="28175" builtinId="11" hidden="1" customBuiltin="1"/>
    <cellStyle name="Warning Text" xfId="22648" builtinId="11" hidden="1" customBuiltin="1"/>
    <cellStyle name="Warning Text" xfId="23482" builtinId="11" hidden="1" customBuiltin="1"/>
    <cellStyle name="Warning Text" xfId="23053" builtinId="11" hidden="1" customBuiltin="1"/>
    <cellStyle name="Warning Text" xfId="21865" builtinId="11" hidden="1" customBuiltin="1"/>
    <cellStyle name="Warning Text" xfId="23208" builtinId="11" hidden="1" customBuiltin="1"/>
    <cellStyle name="Warning Text" xfId="675" builtinId="11" hidden="1" customBuiltin="1"/>
    <cellStyle name="Warning Text" xfId="4021" builtinId="11" hidden="1" customBuiltin="1"/>
    <cellStyle name="Warning Text" xfId="4055" builtinId="11" hidden="1" customBuiltin="1"/>
    <cellStyle name="Warning Text" xfId="4253" builtinId="11" hidden="1" customBuiltin="1"/>
    <cellStyle name="Warning Text" xfId="6388" builtinId="11" hidden="1" customBuiltin="1"/>
    <cellStyle name="Warning Text" xfId="6412" builtinId="11" hidden="1" customBuiltin="1"/>
    <cellStyle name="Warning Text" xfId="6441" builtinId="11" hidden="1" customBuiltin="1"/>
    <cellStyle name="Warning Text" xfId="6466" builtinId="11" hidden="1" customBuiltin="1"/>
    <cellStyle name="Warning Text" xfId="6489" builtinId="11" hidden="1" customBuiltin="1"/>
    <cellStyle name="Warning Text" xfId="6343" builtinId="11" hidden="1" customBuiltin="1"/>
    <cellStyle name="Warning Text" xfId="6563" builtinId="11" hidden="1" customBuiltin="1"/>
    <cellStyle name="Warning Text" xfId="6601" builtinId="11" hidden="1" customBuiltin="1"/>
    <cellStyle name="Warning Text" xfId="6637" builtinId="11" hidden="1" customBuiltin="1"/>
    <cellStyle name="Warning Text" xfId="6672" builtinId="11" hidden="1" customBuiltin="1"/>
    <cellStyle name="Warning Text" xfId="6564" builtinId="11" hidden="1" customBuiltin="1"/>
    <cellStyle name="Warning Text" xfId="6534" builtinId="11" hidden="1" customBuiltin="1"/>
    <cellStyle name="Warning Text" xfId="6734" builtinId="11" hidden="1" customBuiltin="1"/>
    <cellStyle name="Warning Text" xfId="12875" builtinId="11" hidden="1" customBuiltin="1"/>
    <cellStyle name="Warning Text" xfId="12904" builtinId="11" hidden="1" customBuiltin="1"/>
    <cellStyle name="Warning Text" xfId="13035" builtinId="11" hidden="1" customBuiltin="1"/>
    <cellStyle name="Warning Text" xfId="13060" builtinId="11" hidden="1" customBuiltin="1"/>
    <cellStyle name="Warning Text" xfId="13087" builtinId="11" hidden="1" customBuiltin="1"/>
    <cellStyle name="Warning Text" xfId="13111" builtinId="11" hidden="1" customBuiltin="1"/>
    <cellStyle name="Warning Text" xfId="5358" builtinId="11" hidden="1" customBuiltin="1"/>
    <cellStyle name="Warning Text" xfId="6096" builtinId="11" hidden="1" customBuiltin="1"/>
    <cellStyle name="Warning Text" xfId="8516" builtinId="11" hidden="1" customBuiltin="1"/>
    <cellStyle name="Warning Text" xfId="5589" builtinId="11" hidden="1" customBuiltin="1"/>
    <cellStyle name="Warning Text" xfId="4480" builtinId="11" hidden="1" customBuiltin="1"/>
    <cellStyle name="Warning Text" xfId="11265" builtinId="11" hidden="1" customBuiltin="1"/>
    <cellStyle name="Warning Text" xfId="7692" builtinId="11" hidden="1" customBuiltin="1"/>
    <cellStyle name="Warning Text" xfId="4806" builtinId="11" hidden="1" customBuiltin="1"/>
    <cellStyle name="Warning Text" xfId="11332" builtinId="11" hidden="1" customBuiltin="1"/>
    <cellStyle name="Warning Text" xfId="4912" builtinId="11" hidden="1" customBuiltin="1"/>
    <cellStyle name="Warning Text" xfId="4661" builtinId="11" hidden="1" customBuiltin="1"/>
    <cellStyle name="Warning Text" xfId="12854" builtinId="11" hidden="1" customBuiltin="1"/>
    <cellStyle name="Warning Text" xfId="11394" builtinId="11" hidden="1" customBuiltin="1"/>
    <cellStyle name="Warning Text" xfId="7829" builtinId="11" hidden="1" customBuiltin="1"/>
    <cellStyle name="Warning Text" xfId="5984" builtinId="11" hidden="1" customBuiltin="1"/>
    <cellStyle name="Warning Text" xfId="8717" builtinId="11" hidden="1" customBuiltin="1"/>
    <cellStyle name="Warning Text" xfId="12611" builtinId="11" hidden="1" customBuiltin="1"/>
    <cellStyle name="Warning Text" xfId="12743" builtinId="11" hidden="1" customBuiltin="1"/>
    <cellStyle name="Warning Text" xfId="12770" builtinId="11" hidden="1" customBuiltin="1"/>
    <cellStyle name="Warning Text" xfId="12800" builtinId="11" hidden="1" customBuiltin="1"/>
    <cellStyle name="Warning Text" xfId="12831" builtinId="11" hidden="1" customBuiltin="1"/>
    <cellStyle name="Warning Text" xfId="12870" builtinId="11" hidden="1" customBuiltin="1"/>
    <cellStyle name="Warning Text" xfId="12900" builtinId="11" hidden="1" customBuiltin="1"/>
    <cellStyle name="Warning Text" xfId="12961" builtinId="11" hidden="1" customBuiltin="1"/>
    <cellStyle name="Warning Text" xfId="12988" builtinId="11" hidden="1" customBuiltin="1"/>
    <cellStyle name="Warning Text" xfId="12901" builtinId="11" hidden="1" customBuiltin="1"/>
    <cellStyle name="Warning Text" xfId="12607" builtinId="11" hidden="1" customBuiltin="1"/>
    <cellStyle name="Warning Text" xfId="12639" builtinId="11" hidden="1" customBuiltin="1"/>
    <cellStyle name="Warning Text" xfId="12669" builtinId="11" hidden="1" customBuiltin="1"/>
    <cellStyle name="Warning Text" xfId="12696" builtinId="11" hidden="1" customBuiltin="1"/>
    <cellStyle name="Warning Text" xfId="12608" builtinId="11" hidden="1" customBuiltin="1"/>
    <cellStyle name="Warning Text" xfId="12581" builtinId="11" hidden="1" customBuiltin="1"/>
    <cellStyle name="Warning Text" xfId="12529" builtinId="11" hidden="1" customBuiltin="1"/>
    <cellStyle name="Warning Text" xfId="12414" builtinId="11" hidden="1" customBuiltin="1"/>
    <cellStyle name="Warning Text" xfId="12577" builtinId="11" hidden="1" customBuiltin="1"/>
    <cellStyle name="Warning Text" xfId="12502" builtinId="11" hidden="1" customBuiltin="1"/>
    <cellStyle name="Warning Text" xfId="12475" builtinId="11" hidden="1" customBuiltin="1"/>
    <cellStyle name="Warning Text" xfId="6567" builtinId="11" hidden="1" customBuiltin="1"/>
    <cellStyle name="Warning Text" xfId="9296" builtinId="11" hidden="1" customBuiltin="1"/>
    <cellStyle name="Warning Text" xfId="6970" builtinId="11" hidden="1" customBuiltin="1"/>
    <cellStyle name="Warning Text" xfId="2997" builtinId="11" hidden="1" customBuiltin="1"/>
    <cellStyle name="Warning Text" xfId="7126" builtinId="11" hidden="1" customBuiltin="1"/>
    <cellStyle name="Warning Text" xfId="28109" builtinId="11" hidden="1" customBuiltin="1"/>
    <cellStyle name="Warning Text" xfId="25842" builtinId="11" hidden="1" customBuiltin="1"/>
    <cellStyle name="Warning Text" xfId="25877" builtinId="11" hidden="1" customBuiltin="1"/>
    <cellStyle name="Warning Text" xfId="25910" builtinId="11" hidden="1" customBuiltin="1"/>
    <cellStyle name="Warning Text" xfId="25940" builtinId="11" hidden="1" customBuiltin="1"/>
    <cellStyle name="Warning Text" xfId="25843" builtinId="11" hidden="1" customBuiltin="1"/>
    <cellStyle name="Warning Text" xfId="25814" builtinId="11" hidden="1" customBuiltin="1"/>
    <cellStyle name="Warning Text" xfId="25846" builtinId="11" hidden="1" customBuiltin="1"/>
    <cellStyle name="Warning Text" xfId="25996" builtinId="11" hidden="1" customBuiltin="1"/>
    <cellStyle name="Warning Text" xfId="26032" builtinId="11" hidden="1" customBuiltin="1"/>
    <cellStyle name="Warning Text" xfId="26103" builtinId="11" hidden="1" customBuiltin="1"/>
    <cellStyle name="Warning Text" xfId="26141" builtinId="11" hidden="1" customBuiltin="1"/>
    <cellStyle name="Warning Text" xfId="26169" builtinId="11" hidden="1" customBuiltin="1"/>
    <cellStyle name="Warning Text" xfId="26201" builtinId="11" hidden="1" customBuiltin="1"/>
    <cellStyle name="Warning Text" xfId="26231" builtinId="11" hidden="1" customBuiltin="1"/>
    <cellStyle name="Warning Text" xfId="26258" builtinId="11" hidden="1" customBuiltin="1"/>
    <cellStyle name="Warning Text" xfId="26144" builtinId="11" hidden="1" customBuiltin="1"/>
    <cellStyle name="Warning Text" xfId="14805" builtinId="11" hidden="1" customBuiltin="1"/>
    <cellStyle name="Warning Text" xfId="14977" builtinId="11" hidden="1" customBuiltin="1"/>
    <cellStyle name="Warning Text" xfId="15006" builtinId="11" hidden="1" customBuiltin="1"/>
    <cellStyle name="Warning Text" xfId="15041" builtinId="11" hidden="1" customBuiltin="1"/>
    <cellStyle name="Warning Text" xfId="15073" builtinId="11" hidden="1" customBuiltin="1"/>
    <cellStyle name="Warning Text" xfId="15105" builtinId="11" hidden="1" customBuiltin="1"/>
    <cellStyle name="Warning Text" xfId="15007" builtinId="11" hidden="1" customBuiltin="1"/>
    <cellStyle name="Warning Text" xfId="14980" builtinId="11" hidden="1" customBuiltin="1"/>
    <cellStyle name="Warning Text" xfId="15010" builtinId="11" hidden="1" customBuiltin="1"/>
    <cellStyle name="Warning Text" xfId="15154" builtinId="11" hidden="1" customBuiltin="1"/>
    <cellStyle name="Warning Text" xfId="15178" builtinId="11" hidden="1" customBuiltin="1"/>
    <cellStyle name="Warning Text" xfId="15201" builtinId="11" hidden="1" customBuiltin="1"/>
    <cellStyle name="Warning Text" xfId="15097" builtinId="11" hidden="1" customBuiltin="1"/>
    <cellStyle name="Warning Text" xfId="15245" builtinId="11" hidden="1" customBuiltin="1"/>
    <cellStyle name="Warning Text" xfId="15273" builtinId="11" hidden="1" customBuiltin="1"/>
    <cellStyle name="Warning Text" xfId="15305" builtinId="11" hidden="1" customBuiltin="1"/>
    <cellStyle name="Warning Text" xfId="15336" builtinId="11" hidden="1" customBuiltin="1"/>
    <cellStyle name="Warning Text" xfId="15363" builtinId="11" hidden="1" customBuiltin="1"/>
    <cellStyle name="Warning Text" xfId="15274" builtinId="11" hidden="1" customBuiltin="1"/>
    <cellStyle name="Warning Text" xfId="15248" builtinId="11" hidden="1" customBuiltin="1"/>
    <cellStyle name="Warning Text" xfId="15277" builtinId="11" hidden="1" customBuiltin="1"/>
    <cellStyle name="Warning Text" xfId="15408" builtinId="11" hidden="1" customBuiltin="1"/>
    <cellStyle name="Warning Text" xfId="14314" builtinId="11" hidden="1" customBuiltin="1"/>
    <cellStyle name="Warning Text" xfId="14335" builtinId="11" hidden="1" customBuiltin="1"/>
    <cellStyle name="Warning Text" xfId="14357" builtinId="11" hidden="1" customBuiltin="1"/>
    <cellStyle name="Warning Text" xfId="14379" builtinId="11" hidden="1" customBuiltin="1"/>
    <cellStyle name="Warning Text" xfId="14442" builtinId="11" hidden="1" customBuiltin="1"/>
    <cellStyle name="Warning Text" xfId="14843" builtinId="11" hidden="1" customBuiltin="1"/>
    <cellStyle name="Warning Text" xfId="14894" builtinId="11" hidden="1" customBuiltin="1"/>
    <cellStyle name="Warning Text" xfId="14918" builtinId="11" hidden="1" customBuiltin="1"/>
    <cellStyle name="Warning Text" xfId="14942" builtinId="11" hidden="1" customBuiltin="1"/>
    <cellStyle name="Warning Text" xfId="13654" builtinId="11" hidden="1" customBuiltin="1"/>
    <cellStyle name="Warning Text" xfId="13686" builtinId="11" hidden="1" customBuiltin="1"/>
    <cellStyle name="Warning Text" xfId="13836" builtinId="11" hidden="1" customBuiltin="1"/>
    <cellStyle name="Warning Text" xfId="13872" builtinId="11" hidden="1" customBuiltin="1"/>
    <cellStyle name="Warning Text" xfId="13906" builtinId="11" hidden="1" customBuiltin="1"/>
    <cellStyle name="Warning Text" xfId="13954" builtinId="11" hidden="1" customBuiltin="1"/>
    <cellStyle name="Warning Text" xfId="13750" builtinId="11" hidden="1" customBuiltin="1"/>
    <cellStyle name="Warning Text" xfId="13780" builtinId="11" hidden="1" customBuiltin="1"/>
    <cellStyle name="Warning Text" xfId="13683" builtinId="11" hidden="1" customBuiltin="1"/>
    <cellStyle name="Warning Text" xfId="13717" builtinId="11" hidden="1" customBuiltin="1"/>
    <cellStyle name="Warning Text" xfId="13682" builtinId="11" hidden="1" customBuiltin="1"/>
    <cellStyle name="Warning Text" xfId="26170" builtinId="11" hidden="1" customBuiltin="1"/>
    <cellStyle name="Warning Text" xfId="22097" builtinId="11" hidden="1" customBuiltin="1"/>
    <cellStyle name="Warning Text" xfId="26408" builtinId="11" hidden="1" customBuiltin="1"/>
    <cellStyle name="Warning Text" xfId="25319" builtinId="11" hidden="1" customBuiltin="1"/>
    <cellStyle name="Warning Text" xfId="20909" builtinId="11" hidden="1" customBuiltin="1"/>
    <cellStyle name="Warning Text" xfId="12325" builtinId="11" hidden="1" customBuiltin="1"/>
    <cellStyle name="Warning Text" xfId="5297" builtinId="11" hidden="1" customBuiltin="1"/>
    <cellStyle name="Warning Text" xfId="4417" builtinId="11" hidden="1" customBuiltin="1"/>
    <cellStyle name="Warning Text" xfId="8377" builtinId="11" hidden="1" customBuiltin="1"/>
    <cellStyle name="Warning Text" xfId="7702" builtinId="11" hidden="1" customBuiltin="1"/>
    <cellStyle name="Warning Text" xfId="7716" builtinId="11" hidden="1" customBuiltin="1"/>
    <cellStyle name="Warning Text" xfId="4416" builtinId="11" hidden="1" customBuiltin="1"/>
    <cellStyle name="Warning Text" xfId="5412" builtinId="11" hidden="1" customBuiltin="1"/>
    <cellStyle name="Warning Text" xfId="4413" builtinId="11" hidden="1" customBuiltin="1"/>
    <cellStyle name="Warning Text" xfId="5112" builtinId="11" hidden="1" customBuiltin="1"/>
    <cellStyle name="Warning Text" xfId="10752" builtinId="11" hidden="1" customBuiltin="1"/>
    <cellStyle name="Warning Text" xfId="5107" builtinId="11" hidden="1" customBuiltin="1"/>
    <cellStyle name="Warning Text" xfId="10567" builtinId="11" hidden="1" customBuiltin="1"/>
    <cellStyle name="Warning Text" xfId="4755" builtinId="11" hidden="1" customBuiltin="1"/>
    <cellStyle name="Warning Text" xfId="7554" builtinId="11" hidden="1" customBuiltin="1"/>
    <cellStyle name="Warning Text" xfId="6015" builtinId="11" hidden="1" customBuiltin="1"/>
    <cellStyle name="Warning Text" xfId="4175" builtinId="11" hidden="1" customBuiltin="1"/>
    <cellStyle name="Warning Text" xfId="16422" builtinId="11" hidden="1" customBuiltin="1"/>
    <cellStyle name="Warning Text" xfId="16335" builtinId="11" hidden="1" customBuiltin="1"/>
    <cellStyle name="Warning Text" xfId="16309" builtinId="11" hidden="1" customBuiltin="1"/>
    <cellStyle name="Warning Text" xfId="16338" builtinId="11" hidden="1" customBuiltin="1"/>
    <cellStyle name="Warning Text" xfId="16466" builtinId="11" hidden="1" customBuiltin="1"/>
    <cellStyle name="Warning Text" xfId="16488" builtinId="11" hidden="1" customBuiltin="1"/>
    <cellStyle name="Warning Text" xfId="16511" builtinId="11" hidden="1" customBuiltin="1"/>
    <cellStyle name="Warning Text" xfId="16538" builtinId="11" hidden="1" customBuiltin="1"/>
    <cellStyle name="Warning Text" xfId="16576" builtinId="11" hidden="1" customBuiltin="1"/>
    <cellStyle name="Warning Text" xfId="16604" builtinId="11" hidden="1" customBuiltin="1"/>
    <cellStyle name="Warning Text" xfId="16637" builtinId="11" hidden="1" customBuiltin="1"/>
    <cellStyle name="Warning Text" xfId="16667" builtinId="11" hidden="1" customBuiltin="1"/>
    <cellStyle name="Warning Text" xfId="16694" builtinId="11" hidden="1" customBuiltin="1"/>
    <cellStyle name="Warning Text" xfId="16605" builtinId="11" hidden="1" customBuiltin="1"/>
    <cellStyle name="Warning Text" xfId="16579" builtinId="11" hidden="1" customBuiltin="1"/>
    <cellStyle name="Warning Text" xfId="16608" builtinId="11" hidden="1" customBuiltin="1"/>
    <cellStyle name="Warning Text" xfId="16739" builtinId="11" hidden="1" customBuiltin="1"/>
    <cellStyle name="Warning Text" xfId="16762" builtinId="11" hidden="1" customBuiltin="1"/>
    <cellStyle name="Warning Text" xfId="16784" builtinId="11" hidden="1" customBuiltin="1"/>
    <cellStyle name="Warning Text" xfId="16814" builtinId="11" hidden="1" customBuiltin="1"/>
    <cellStyle name="Warning Text" xfId="17020" builtinId="11" hidden="1" customBuiltin="1"/>
    <cellStyle name="Warning Text" xfId="10754" builtinId="11" hidden="1" customBuiltin="1"/>
    <cellStyle name="Warning Text" xfId="16063" builtinId="11" hidden="1" customBuiltin="1"/>
    <cellStyle name="Warning Text" xfId="16036" builtinId="11" hidden="1" customBuiltin="1"/>
    <cellStyle name="Warning Text" xfId="16066" builtinId="11" hidden="1" customBuiltin="1"/>
    <cellStyle name="Warning Text" xfId="16211" builtinId="11" hidden="1" customBuiltin="1"/>
    <cellStyle name="Warning Text" xfId="16260" builtinId="11" hidden="1" customBuiltin="1"/>
    <cellStyle name="Warning Text" xfId="16151" builtinId="11" hidden="1" customBuiltin="1"/>
    <cellStyle name="Warning Text" xfId="16334" builtinId="11" hidden="1" customBuiltin="1"/>
    <cellStyle name="Warning Text" xfId="16366" builtinId="11" hidden="1" customBuiltin="1"/>
    <cellStyle name="Warning Text" xfId="16395" builtinId="11" hidden="1" customBuiltin="1"/>
    <cellStyle name="Warning Text" xfId="15880" builtinId="11" hidden="1" customBuiltin="1"/>
    <cellStyle name="Warning Text" xfId="16032" builtinId="11" hidden="1" customBuiltin="1"/>
    <cellStyle name="Warning Text" xfId="16062" builtinId="11" hidden="1" customBuiltin="1"/>
    <cellStyle name="Warning Text" xfId="16098" builtinId="11" hidden="1" customBuiltin="1"/>
    <cellStyle name="Warning Text" xfId="16128" builtinId="11" hidden="1" customBuiltin="1"/>
    <cellStyle name="Warning Text" xfId="16159" builtinId="11" hidden="1" customBuiltin="1"/>
    <cellStyle name="Warning Text" xfId="15958" builtinId="11" hidden="1" customBuiltin="1"/>
    <cellStyle name="Warning Text" xfId="15979" builtinId="11" hidden="1" customBuiltin="1"/>
    <cellStyle name="Warning Text" xfId="16000" builtinId="11" hidden="1" customBuiltin="1"/>
    <cellStyle name="Warning Text" xfId="15935" builtinId="11" hidden="1" customBuiltin="1"/>
    <cellStyle name="Warning Text" xfId="15914" builtinId="11" hidden="1" customBuiltin="1"/>
    <cellStyle name="Warning Text" xfId="7752" builtinId="11" hidden="1" customBuiltin="1"/>
    <cellStyle name="Warning Text" xfId="3359" builtinId="11" hidden="1" customBuiltin="1"/>
    <cellStyle name="Warning Text" xfId="5253" builtinId="11" hidden="1" customBuiltin="1"/>
    <cellStyle name="Warning Text" xfId="9994" builtinId="11" hidden="1" customBuiltin="1"/>
    <cellStyle name="Warning Text" xfId="2236" builtinId="11" hidden="1" customBuiltin="1"/>
    <cellStyle name="Warning Text" xfId="13604" builtinId="11" hidden="1" customBuiltin="1"/>
    <cellStyle name="Warning Text" xfId="23412" builtinId="11" hidden="1" customBuiltin="1"/>
    <cellStyle name="Warning Text" xfId="23433" builtinId="11" hidden="1" customBuiltin="1"/>
    <cellStyle name="Warning Text" xfId="23464" builtinId="11" hidden="1" customBuiltin="1"/>
    <cellStyle name="Warning Text" xfId="23659" builtinId="11" hidden="1" customBuiltin="1"/>
    <cellStyle name="Warning Text" xfId="23681" builtinId="11" hidden="1" customBuiltin="1"/>
    <cellStyle name="Warning Text" xfId="23707" builtinId="11" hidden="1" customBuiltin="1"/>
    <cellStyle name="Warning Text" xfId="23733" builtinId="11" hidden="1" customBuiltin="1"/>
    <cellStyle name="Warning Text" xfId="23757" builtinId="11" hidden="1" customBuiltin="1"/>
    <cellStyle name="Warning Text" xfId="23620" builtinId="11" hidden="1" customBuiltin="1"/>
    <cellStyle name="Warning Text" xfId="23797" builtinId="11" hidden="1" customBuiltin="1"/>
    <cellStyle name="Warning Text" xfId="23827" builtinId="11" hidden="1" customBuiltin="1"/>
    <cellStyle name="Warning Text" xfId="23862" builtinId="11" hidden="1" customBuiltin="1"/>
    <cellStyle name="Warning Text" xfId="23894" builtinId="11" hidden="1" customBuiltin="1"/>
    <cellStyle name="Warning Text" xfId="23925" builtinId="11" hidden="1" customBuiltin="1"/>
    <cellStyle name="Warning Text" xfId="23828" builtinId="11" hidden="1" customBuiltin="1"/>
    <cellStyle name="Warning Text" xfId="23831" builtinId="11" hidden="1" customBuiltin="1"/>
    <cellStyle name="Warning Text" xfId="7847" builtinId="11" hidden="1" customBuiltin="1"/>
    <cellStyle name="Warning Text" xfId="10710" builtinId="11" hidden="1" customBuiltin="1"/>
    <cellStyle name="Warning Text" xfId="5708" builtinId="11" hidden="1" customBuiltin="1"/>
    <cellStyle name="Warning Text" xfId="5365" builtinId="11" hidden="1" customBuiltin="1"/>
    <cellStyle name="Warning Text" xfId="10691" builtinId="11" hidden="1" customBuiltin="1"/>
    <cellStyle name="Warning Text" xfId="16796" builtinId="11" hidden="1" customBuiltin="1"/>
    <cellStyle name="Warning Text" xfId="16380" builtinId="11" hidden="1" customBuiltin="1"/>
    <cellStyle name="Warning Text" xfId="8126" builtinId="11" hidden="1" customBuiltin="1"/>
    <cellStyle name="Warning Text" xfId="14272" builtinId="11" hidden="1" customBuiltin="1"/>
    <cellStyle name="Warning Text" xfId="16722" builtinId="11" hidden="1" customBuiltin="1"/>
    <cellStyle name="Warning Text" xfId="17173" builtinId="11" hidden="1" customBuiltin="1"/>
    <cellStyle name="Warning Text" xfId="17198" builtinId="11" hidden="1" customBuiltin="1"/>
    <cellStyle name="Warning Text" xfId="17225" builtinId="11" hidden="1" customBuiltin="1"/>
    <cellStyle name="Warning Text" xfId="17252" builtinId="11" hidden="1" customBuiltin="1"/>
    <cellStyle name="Warning Text" xfId="17277" builtinId="11" hidden="1" customBuiltin="1"/>
    <cellStyle name="Warning Text" xfId="17134" builtinId="11" hidden="1" customBuiltin="1"/>
    <cellStyle name="Warning Text" xfId="17317" builtinId="11" hidden="1" customBuiltin="1"/>
    <cellStyle name="Warning Text" xfId="17349" builtinId="11" hidden="1" customBuiltin="1"/>
    <cellStyle name="Warning Text" xfId="17384" builtinId="11" hidden="1" customBuiltin="1"/>
    <cellStyle name="Warning Text" xfId="17417" builtinId="11" hidden="1" customBuiltin="1"/>
    <cellStyle name="Warning Text" xfId="17448" builtinId="11" hidden="1" customBuiltin="1"/>
    <cellStyle name="Warning Text" xfId="17350" builtinId="11" hidden="1" customBuiltin="1"/>
    <cellStyle name="Warning Text" xfId="5757" builtinId="11" hidden="1" customBuiltin="1"/>
    <cellStyle name="Warning Text" xfId="4820" builtinId="11" hidden="1" customBuiltin="1"/>
    <cellStyle name="Warning Text" xfId="8200" builtinId="11" hidden="1" customBuiltin="1"/>
    <cellStyle name="Warning Text" xfId="8388" builtinId="11" hidden="1" customBuiltin="1"/>
    <cellStyle name="Warning Text" xfId="6001" builtinId="11" hidden="1" customBuiltin="1"/>
    <cellStyle name="Warning Text" xfId="13071" builtinId="11" hidden="1" customBuiltin="1"/>
    <cellStyle name="Warning Text" xfId="6300" builtinId="11" hidden="1" customBuiltin="1"/>
    <cellStyle name="Warning Text" xfId="5751" builtinId="11" hidden="1" customBuiltin="1"/>
    <cellStyle name="Warning Text" xfId="14134" builtinId="11" hidden="1" customBuiltin="1"/>
    <cellStyle name="Warning Text" xfId="6060" builtinId="11" hidden="1" customBuiltin="1"/>
    <cellStyle name="Warning Text" xfId="14669" builtinId="11" hidden="1" customBuiltin="1"/>
    <cellStyle name="Warning Text" xfId="4308" builtinId="11" hidden="1" customBuiltin="1"/>
    <cellStyle name="Warning Text" xfId="5462" builtinId="11" hidden="1" customBuiltin="1"/>
    <cellStyle name="Warning Text" xfId="10234" builtinId="11" hidden="1" customBuiltin="1"/>
    <cellStyle name="Warning Text" xfId="7675" builtinId="11" hidden="1" customBuiltin="1"/>
    <cellStyle name="Warning Text" xfId="13982" builtinId="11" hidden="1" customBuiltin="1"/>
    <cellStyle name="Warning Text" xfId="4088" builtinId="11" hidden="1" customBuiltin="1"/>
    <cellStyle name="Warning Text" xfId="16801" builtinId="11" hidden="1" customBuiltin="1"/>
    <cellStyle name="Warning Text" xfId="246" builtinId="11" hidden="1" customBuiltin="1"/>
    <cellStyle name="Warning Text" xfId="23800" builtinId="11" hidden="1" customBuiltin="1"/>
    <cellStyle name="Warning Text" xfId="25567" builtinId="11" hidden="1" customBuiltin="1"/>
    <cellStyle name="Warning Text" xfId="24130" builtinId="11" hidden="1" customBuiltin="1"/>
    <cellStyle name="Warning Text" xfId="20814" builtinId="11" hidden="1" customBuiltin="1"/>
    <cellStyle name="Warning Text" xfId="27055" builtinId="11" hidden="1" customBuiltin="1"/>
    <cellStyle name="Warning Text" xfId="14778" builtinId="11" hidden="1" customBuiltin="1"/>
    <cellStyle name="Warning Text" xfId="7315" builtinId="11" hidden="1" customBuiltin="1"/>
    <cellStyle name="Warning Text" xfId="7345" builtinId="11" hidden="1" customBuiltin="1"/>
    <cellStyle name="Warning Text" xfId="7247" builtinId="11" hidden="1" customBuiltin="1"/>
    <cellStyle name="Warning Text" xfId="7217" builtinId="11" hidden="1" customBuiltin="1"/>
    <cellStyle name="Warning Text" xfId="7250" builtinId="11" hidden="1" customBuiltin="1"/>
    <cellStyle name="Warning Text" xfId="7402" builtinId="11" hidden="1" customBuiltin="1"/>
    <cellStyle name="Warning Text" xfId="7438" builtinId="11" hidden="1" customBuiltin="1"/>
    <cellStyle name="Warning Text" xfId="7472" builtinId="11" hidden="1" customBuiltin="1"/>
    <cellStyle name="Warning Text" xfId="7521" builtinId="11" hidden="1" customBuiltin="1"/>
    <cellStyle name="Warning Text" xfId="7974" builtinId="11" hidden="1" customBuiltin="1"/>
    <cellStyle name="Warning Text" xfId="7995" builtinId="11" hidden="1" customBuiltin="1"/>
    <cellStyle name="Warning Text" xfId="8018" builtinId="11" hidden="1" customBuiltin="1"/>
    <cellStyle name="Warning Text" xfId="8041" builtinId="11" hidden="1" customBuiltin="1"/>
    <cellStyle name="Warning Text" xfId="8062" builtinId="11" hidden="1" customBuiltin="1"/>
    <cellStyle name="Warning Text" xfId="8106" builtinId="11" hidden="1" customBuiltin="1"/>
    <cellStyle name="Warning Text" xfId="8595" builtinId="11" hidden="1" customBuiltin="1"/>
    <cellStyle name="Warning Text" xfId="18397" builtinId="11" hidden="1" customBuiltin="1"/>
    <cellStyle name="Warning Text" xfId="18427" builtinId="11" hidden="1" customBuiltin="1"/>
    <cellStyle name="Warning Text" xfId="18462" builtinId="11" hidden="1" customBuiltin="1"/>
    <cellStyle name="Warning Text" xfId="18493" builtinId="11" hidden="1" customBuiltin="1"/>
    <cellStyle name="Warning Text" xfId="18525" builtinId="11" hidden="1" customBuiltin="1"/>
    <cellStyle name="Warning Text" xfId="18428" builtinId="11" hidden="1" customBuiltin="1"/>
    <cellStyle name="Warning Text" xfId="18400" builtinId="11" hidden="1" customBuiltin="1"/>
    <cellStyle name="Warning Text" xfId="18431" builtinId="11" hidden="1" customBuiltin="1"/>
    <cellStyle name="Warning Text" xfId="18575" builtinId="11" hidden="1" customBuiltin="1"/>
    <cellStyle name="Warning Text" xfId="18600" builtinId="11" hidden="1" customBuiltin="1"/>
    <cellStyle name="Warning Text" xfId="18627" builtinId="11" hidden="1" customBuiltin="1"/>
    <cellStyle name="Warning Text" xfId="18517" builtinId="11" hidden="1" customBuiltin="1"/>
    <cellStyle name="Warning Text" xfId="18674" builtinId="11" hidden="1" customBuiltin="1"/>
    <cellStyle name="Warning Text" xfId="18704" builtinId="11" hidden="1" customBuiltin="1"/>
    <cellStyle name="Warning Text" xfId="18736" builtinId="11" hidden="1" customBuiltin="1"/>
    <cellStyle name="Warning Text" xfId="18766" builtinId="11" hidden="1" customBuiltin="1"/>
    <cellStyle name="Warning Text" xfId="18794" builtinId="11" hidden="1" customBuiltin="1"/>
    <cellStyle name="Warning Text" xfId="18705" builtinId="11" hidden="1" customBuiltin="1"/>
    <cellStyle name="Warning Text" xfId="18677" builtinId="11" hidden="1" customBuiltin="1"/>
    <cellStyle name="Warning Text" xfId="18708" builtinId="11" hidden="1" customBuiltin="1"/>
    <cellStyle name="Warning Text" xfId="18839" builtinId="11" hidden="1" customBuiltin="1"/>
    <cellStyle name="Warning Text" xfId="18866" builtinId="11" hidden="1" customBuiltin="1"/>
    <cellStyle name="Warning Text" xfId="4634" builtinId="11" hidden="1" customBuiltin="1"/>
    <cellStyle name="Warning Text" xfId="4294" builtinId="11" hidden="1" customBuiltin="1"/>
    <cellStyle name="Warning Text" xfId="17098" builtinId="11" hidden="1" customBuiltin="1"/>
    <cellStyle name="Warning Text" xfId="18276" builtinId="11" hidden="1" customBuiltin="1"/>
    <cellStyle name="Warning Text" xfId="18297" builtinId="11" hidden="1" customBuiltin="1"/>
    <cellStyle name="Warning Text" xfId="18341" builtinId="11" hidden="1" customBuiltin="1"/>
    <cellStyle name="Warning Text" xfId="4333" builtinId="11" hidden="1" customBuiltin="1"/>
    <cellStyle name="Warning Text" xfId="14400" builtinId="11" hidden="1" customBuiltin="1"/>
    <cellStyle name="Warning Text" xfId="20603" builtinId="11" hidden="1" customBuiltin="1"/>
    <cellStyle name="Warning Text" xfId="21731" builtinId="11" hidden="1" customBuiltin="1"/>
    <cellStyle name="Warning Text" xfId="21762" builtinId="11" hidden="1" customBuiltin="1"/>
    <cellStyle name="Warning Text" xfId="21793" builtinId="11" hidden="1" customBuiltin="1"/>
    <cellStyle name="Warning Text" xfId="21697" builtinId="11" hidden="1" customBuiltin="1"/>
    <cellStyle name="Warning Text" xfId="21669" builtinId="11" hidden="1" customBuiltin="1"/>
    <cellStyle name="Warning Text" xfId="21700" builtinId="11" hidden="1" customBuiltin="1"/>
    <cellStyle name="Warning Text" xfId="21841" builtinId="11" hidden="1" customBuiltin="1"/>
    <cellStyle name="Warning Text" xfId="21785" builtinId="11" hidden="1" customBuiltin="1"/>
    <cellStyle name="Warning Text" xfId="21936" builtinId="11" hidden="1" customBuiltin="1"/>
    <cellStyle name="Warning Text" xfId="21965" builtinId="11" hidden="1" customBuiltin="1"/>
    <cellStyle name="Warning Text" xfId="21997" builtinId="11" hidden="1" customBuiltin="1"/>
    <cellStyle name="Warning Text" xfId="22027" builtinId="11" hidden="1" customBuiltin="1"/>
    <cellStyle name="Warning Text" xfId="22054" builtinId="11" hidden="1" customBuiltin="1"/>
    <cellStyle name="Warning Text" xfId="21966" builtinId="11" hidden="1" customBuiltin="1"/>
    <cellStyle name="Warning Text" xfId="21939" builtinId="11" hidden="1" customBuiltin="1"/>
    <cellStyle name="Warning Text" xfId="21969" builtinId="11" hidden="1" customBuiltin="1"/>
    <cellStyle name="Warning Text" xfId="22122" builtinId="11" hidden="1" customBuiltin="1"/>
    <cellStyle name="Warning Text" xfId="22174" builtinId="11" hidden="1" customBuiltin="1"/>
    <cellStyle name="Warning Text" xfId="22212" builtinId="11" hidden="1" customBuiltin="1"/>
    <cellStyle name="Warning Text" xfId="22241" builtinId="11" hidden="1" customBuiltin="1"/>
    <cellStyle name="Warning Text" xfId="22273" builtinId="11" hidden="1" customBuiltin="1"/>
    <cellStyle name="Warning Text" xfId="22304" builtinId="11" hidden="1" customBuiltin="1"/>
    <cellStyle name="Warning Text" xfId="22331" builtinId="11" hidden="1" customBuiltin="1"/>
    <cellStyle name="Warning Text" xfId="22242" builtinId="11" hidden="1" customBuiltin="1"/>
    <cellStyle name="Warning Text" xfId="22215" builtinId="11" hidden="1" customBuiltin="1"/>
    <cellStyle name="Warning Text" xfId="22245" builtinId="11" hidden="1" customBuiltin="1"/>
    <cellStyle name="Warning Text" xfId="22376" builtinId="11" hidden="1" customBuiltin="1"/>
    <cellStyle name="Warning Text" xfId="22399" builtinId="11" hidden="1" customBuiltin="1"/>
    <cellStyle name="Warning Text" xfId="22422" builtinId="11" hidden="1" customBuiltin="1"/>
    <cellStyle name="Warning Text" xfId="22445" builtinId="11" hidden="1" customBuiltin="1"/>
    <cellStyle name="Warning Text" xfId="5754" builtinId="11" hidden="1" customBuiltin="1"/>
    <cellStyle name="Warning Text" xfId="4507" builtinId="11" hidden="1" customBuiltin="1"/>
    <cellStyle name="Warning Text" xfId="14508" builtinId="11" hidden="1" customBuiltin="1"/>
    <cellStyle name="Warning Text" xfId="5313" builtinId="11" hidden="1" customBuiltin="1"/>
    <cellStyle name="Warning Text" xfId="4752" builtinId="11" hidden="1" customBuiltin="1"/>
    <cellStyle name="Warning Text" xfId="21889" builtinId="11" hidden="1" customBuiltin="1"/>
    <cellStyle name="Warning Text" xfId="15432" builtinId="11" hidden="1" customBuiltin="1"/>
    <cellStyle name="Warning Text" xfId="15457" builtinId="11" hidden="1" customBuiltin="1"/>
    <cellStyle name="Warning Text" xfId="15485" builtinId="11" hidden="1" customBuiltin="1"/>
    <cellStyle name="Warning Text" xfId="15523" builtinId="11" hidden="1" customBuiltin="1"/>
    <cellStyle name="Warning Text" xfId="15551" builtinId="11" hidden="1" customBuiltin="1"/>
    <cellStyle name="Warning Text" xfId="15583" builtinId="11" hidden="1" customBuiltin="1"/>
    <cellStyle name="Warning Text" xfId="15613" builtinId="11" hidden="1" customBuiltin="1"/>
    <cellStyle name="Warning Text" xfId="15640" builtinId="11" hidden="1" customBuiltin="1"/>
    <cellStyle name="Warning Text" xfId="15552" builtinId="11" hidden="1" customBuiltin="1"/>
    <cellStyle name="Warning Text" xfId="15526" builtinId="11" hidden="1" customBuiltin="1"/>
    <cellStyle name="Warning Text" xfId="15555" builtinId="11" hidden="1" customBuiltin="1"/>
    <cellStyle name="Warning Text" xfId="15685" builtinId="11" hidden="1" customBuiltin="1"/>
    <cellStyle name="Warning Text" xfId="15708" builtinId="11" hidden="1" customBuiltin="1"/>
    <cellStyle name="Warning Text" xfId="15732" builtinId="11" hidden="1" customBuiltin="1"/>
    <cellStyle name="Warning Text" xfId="15755" builtinId="11" hidden="1" customBuiltin="1"/>
    <cellStyle name="Warning Text" xfId="14752" builtinId="11" hidden="1" customBuiltin="1"/>
    <cellStyle name="Warning Text" xfId="14741" builtinId="11" hidden="1" customBuiltin="1"/>
    <cellStyle name="Warning Text" xfId="14478" builtinId="11" hidden="1" customBuiltin="1"/>
    <cellStyle name="Warning Text" xfId="13494" builtinId="11" hidden="1" customBuiltin="1"/>
    <cellStyle name="Warning Text" xfId="27957" builtinId="11" hidden="1" customBuiltin="1"/>
    <cellStyle name="Warning Text" xfId="18869" builtinId="11" hidden="1" customBuiltin="1"/>
    <cellStyle name="Warning Text" xfId="23300" builtinId="11" hidden="1" customBuiltin="1"/>
    <cellStyle name="Warning Text" xfId="25027" builtinId="11" hidden="1" customBuiltin="1"/>
    <cellStyle name="Warning Text" xfId="23306" builtinId="11" hidden="1" customBuiltin="1"/>
    <cellStyle name="Warning Text" xfId="25675" builtinId="11" hidden="1" customBuiltin="1"/>
    <cellStyle name="Warning Text" xfId="25711" builtinId="11" hidden="1" customBuiltin="1"/>
    <cellStyle name="Warning Text" xfId="25746" builtinId="11" hidden="1" customBuiltin="1"/>
    <cellStyle name="Warning Text" xfId="25298" builtinId="11" hidden="1" customBuiltin="1"/>
    <cellStyle name="Warning Text" xfId="22830" builtinId="11" hidden="1" customBuiltin="1"/>
    <cellStyle name="Warning Text" xfId="22866" builtinId="11" hidden="1" customBuiltin="1"/>
    <cellStyle name="Warning Text" xfId="22900" builtinId="11" hidden="1" customBuiltin="1"/>
    <cellStyle name="Warning Text" xfId="22940" builtinId="11" hidden="1" customBuiltin="1"/>
    <cellStyle name="Warning Text" xfId="22985" builtinId="11" hidden="1" customBuiltin="1"/>
    <cellStyle name="Warning Text" xfId="23018" builtinId="11" hidden="1" customBuiltin="1"/>
    <cellStyle name="Warning Text" xfId="23086" builtinId="11" hidden="1" customBuiltin="1"/>
    <cellStyle name="Warning Text" xfId="23116" builtinId="11" hidden="1" customBuiltin="1"/>
    <cellStyle name="Warning Text" xfId="23019" builtinId="11" hidden="1" customBuiltin="1"/>
    <cellStyle name="Warning Text" xfId="22990" builtinId="11" hidden="1" customBuiltin="1"/>
    <cellStyle name="Warning Text" xfId="5657" builtinId="11" hidden="1" customBuiltin="1"/>
    <cellStyle name="Warning Text" xfId="20159" builtinId="11" hidden="1" customBuiltin="1"/>
    <cellStyle name="Warning Text" xfId="20182" builtinId="11" hidden="1" customBuiltin="1"/>
    <cellStyle name="Warning Text" xfId="20204" builtinId="11" hidden="1" customBuiltin="1"/>
    <cellStyle name="Warning Text" xfId="20225" builtinId="11" hidden="1" customBuiltin="1"/>
    <cellStyle name="Warning Text" xfId="20259" builtinId="11" hidden="1" customBuiltin="1"/>
    <cellStyle name="Warning Text" xfId="20457" builtinId="11" hidden="1" customBuiltin="1"/>
    <cellStyle name="Warning Text" xfId="20482" builtinId="11" hidden="1" customBuiltin="1"/>
    <cellStyle name="Warning Text" xfId="20508" builtinId="11" hidden="1" customBuiltin="1"/>
    <cellStyle name="Warning Text" xfId="20535" builtinId="11" hidden="1" customBuiltin="1"/>
    <cellStyle name="Warning Text" xfId="20560" builtinId="11" hidden="1" customBuiltin="1"/>
    <cellStyle name="Warning Text" xfId="20418" builtinId="11" hidden="1" customBuiltin="1"/>
    <cellStyle name="Warning Text" xfId="20600" builtinId="11" hidden="1" customBuiltin="1"/>
    <cellStyle name="Warning Text" xfId="20631" builtinId="11" hidden="1" customBuiltin="1"/>
    <cellStyle name="Warning Text" xfId="20666" builtinId="11" hidden="1" customBuiltin="1"/>
    <cellStyle name="Warning Text" xfId="20698" builtinId="11" hidden="1" customBuiltin="1"/>
    <cellStyle name="Warning Text" xfId="20729" builtinId="11" hidden="1" customBuiltin="1"/>
    <cellStyle name="Warning Text" xfId="20632" builtinId="11" hidden="1" customBuiltin="1"/>
    <cellStyle name="Warning Text" xfId="20635" builtinId="11" hidden="1" customBuiltin="1"/>
    <cellStyle name="Warning Text" xfId="20780" builtinId="11" hidden="1" customBuiltin="1"/>
    <cellStyle name="Warning Text" xfId="20808" builtinId="11" hidden="1" customBuiltin="1"/>
    <cellStyle name="Warning Text" xfId="20832" builtinId="11" hidden="1" customBuiltin="1"/>
    <cellStyle name="Warning Text" xfId="20721" builtinId="11" hidden="1" customBuiltin="1"/>
    <cellStyle name="Warning Text" xfId="20879" builtinId="11" hidden="1" customBuiltin="1"/>
    <cellStyle name="Warning Text" xfId="20941" builtinId="11" hidden="1" customBuiltin="1"/>
    <cellStyle name="Warning Text" xfId="20971" builtinId="11" hidden="1" customBuiltin="1"/>
    <cellStyle name="Warning Text" xfId="20999" builtinId="11" hidden="1" customBuiltin="1"/>
    <cellStyle name="Warning Text" xfId="20910" builtinId="11" hidden="1" customBuiltin="1"/>
    <cellStyle name="Warning Text" xfId="23974" builtinId="11" hidden="1" customBuiltin="1"/>
    <cellStyle name="Warning Text" xfId="24000" builtinId="11" hidden="1" customBuiltin="1"/>
    <cellStyle name="Warning Text" xfId="24024" builtinId="11" hidden="1" customBuiltin="1"/>
    <cellStyle name="Warning Text" xfId="23917" builtinId="11" hidden="1" customBuiltin="1"/>
    <cellStyle name="Warning Text" xfId="24070" builtinId="11" hidden="1" customBuiltin="1"/>
    <cellStyle name="Warning Text" xfId="24098" builtinId="11" hidden="1" customBuiltin="1"/>
    <cellStyle name="Warning Text" xfId="24160" builtinId="11" hidden="1" customBuiltin="1"/>
    <cellStyle name="Warning Text" xfId="24187" builtinId="11" hidden="1" customBuiltin="1"/>
    <cellStyle name="Warning Text" xfId="24099" builtinId="11" hidden="1" customBuiltin="1"/>
    <cellStyle name="Warning Text" xfId="24073" builtinId="11" hidden="1" customBuiltin="1"/>
    <cellStyle name="Warning Text" xfId="24102" builtinId="11" hidden="1" customBuiltin="1"/>
    <cellStyle name="Warning Text" xfId="24231" builtinId="11" hidden="1" customBuiltin="1"/>
    <cellStyle name="Warning Text" xfId="24255" builtinId="11" hidden="1" customBuiltin="1"/>
    <cellStyle name="Warning Text" xfId="24278" builtinId="11" hidden="1" customBuiltin="1"/>
    <cellStyle name="Warning Text" xfId="24305" builtinId="11" hidden="1" customBuiltin="1"/>
    <cellStyle name="Warning Text" xfId="24344" builtinId="11" hidden="1" customBuiltin="1"/>
    <cellStyle name="Warning Text" xfId="24372" builtinId="11" hidden="1" customBuiltin="1"/>
    <cellStyle name="Warning Text" xfId="24404" builtinId="11" hidden="1" customBuiltin="1"/>
    <cellStyle name="Warning Text" xfId="24434" builtinId="11" hidden="1" customBuiltin="1"/>
    <cellStyle name="Warning Text" xfId="24461" builtinId="11" hidden="1" customBuiltin="1"/>
    <cellStyle name="Warning Text" xfId="24373" builtinId="11" hidden="1" customBuiltin="1"/>
    <cellStyle name="Warning Text" xfId="24347" builtinId="11" hidden="1" customBuiltin="1"/>
    <cellStyle name="Warning Text" xfId="24505" builtinId="11" hidden="1" customBuiltin="1"/>
    <cellStyle name="Warning Text" xfId="24530" builtinId="11" hidden="1" customBuiltin="1"/>
    <cellStyle name="Warning Text" xfId="24553" builtinId="11" hidden="1" customBuiltin="1"/>
    <cellStyle name="Warning Text" xfId="24576" builtinId="11" hidden="1" customBuiltin="1"/>
    <cellStyle name="Warning Text" xfId="23596" builtinId="11" hidden="1" customBuiltin="1"/>
    <cellStyle name="Warning Text" xfId="23501" builtinId="11" hidden="1" customBuiltin="1"/>
    <cellStyle name="Warning Text" xfId="23509" builtinId="11" hidden="1" customBuiltin="1"/>
    <cellStyle name="Warning Text" xfId="23585" builtinId="11" hidden="1" customBuiltin="1"/>
    <cellStyle name="Warning Text" xfId="23609" builtinId="11" hidden="1" customBuiltin="1"/>
    <cellStyle name="Warning Text" xfId="24728" builtinId="11" hidden="1" customBuiltin="1"/>
    <cellStyle name="Warning Text" xfId="24772" builtinId="11" hidden="1" customBuiltin="1"/>
    <cellStyle name="Warning Text" xfId="24793" builtinId="11" hidden="1" customBuiltin="1"/>
    <cellStyle name="Warning Text" xfId="24814" builtinId="11" hidden="1" customBuiltin="1"/>
    <cellStyle name="Warning Text" xfId="24695" builtinId="11" hidden="1" customBuiltin="1"/>
    <cellStyle name="Warning Text" xfId="24848" builtinId="11" hidden="1" customBuiltin="1"/>
    <cellStyle name="Warning Text" xfId="24877" builtinId="11" hidden="1" customBuiltin="1"/>
    <cellStyle name="Warning Text" xfId="24912" builtinId="11" hidden="1" customBuiltin="1"/>
    <cellStyle name="Warning Text" xfId="24942" builtinId="11" hidden="1" customBuiltin="1"/>
    <cellStyle name="Warning Text" xfId="24973" builtinId="11" hidden="1" customBuiltin="1"/>
    <cellStyle name="Warning Text" xfId="24878" builtinId="11" hidden="1" customBuiltin="1"/>
    <cellStyle name="Warning Text" xfId="24881" builtinId="11" hidden="1" customBuiltin="1"/>
    <cellStyle name="Warning Text" xfId="25021" builtinId="11" hidden="1" customBuiltin="1"/>
    <cellStyle name="Warning Text" xfId="25044" builtinId="11" hidden="1" customBuiltin="1"/>
    <cellStyle name="Warning Text" xfId="25068" builtinId="11" hidden="1" customBuiltin="1"/>
    <cellStyle name="Warning Text" xfId="24965" builtinId="11" hidden="1" customBuiltin="1"/>
    <cellStyle name="Warning Text" xfId="25113" builtinId="11" hidden="1" customBuiltin="1"/>
    <cellStyle name="Warning Text" xfId="25141" builtinId="11" hidden="1" customBuiltin="1"/>
    <cellStyle name="Warning Text" xfId="25173" builtinId="11" hidden="1" customBuiltin="1"/>
    <cellStyle name="Warning Text" xfId="24376" builtinId="11" hidden="1" customBuiltin="1"/>
    <cellStyle name="Warning Text" xfId="11992" builtinId="11" hidden="1" customBuiltin="1"/>
    <cellStyle name="Warning Text" xfId="12017" builtinId="11" hidden="1" customBuiltin="1"/>
    <cellStyle name="Warning Text" xfId="10942" builtinId="11" hidden="1" customBuiltin="1"/>
    <cellStyle name="Warning Text" xfId="5762" builtinId="11" hidden="1" customBuiltin="1"/>
    <cellStyle name="Warning Text" xfId="4861" builtinId="11" hidden="1" customBuiltin="1"/>
    <cellStyle name="Warning Text" xfId="10931" builtinId="11" hidden="1" customBuiltin="1"/>
    <cellStyle name="Warning Text" xfId="10959" builtinId="11" hidden="1" customBuiltin="1"/>
    <cellStyle name="Warning Text" xfId="4727" builtinId="11" hidden="1" customBuiltin="1"/>
    <cellStyle name="Warning Text" xfId="12171" builtinId="11" hidden="1" customBuiltin="1"/>
    <cellStyle name="Warning Text" xfId="12192" builtinId="11" hidden="1" customBuiltin="1"/>
    <cellStyle name="Warning Text" xfId="12215" builtinId="11" hidden="1" customBuiltin="1"/>
    <cellStyle name="Warning Text" xfId="12236" builtinId="11" hidden="1" customBuiltin="1"/>
    <cellStyle name="Warning Text" xfId="12257" builtinId="11" hidden="1" customBuiltin="1"/>
    <cellStyle name="Warning Text" xfId="12136" builtinId="11" hidden="1" customBuiltin="1"/>
    <cellStyle name="Warning Text" xfId="12293" builtinId="11" hidden="1" customBuiltin="1"/>
    <cellStyle name="Warning Text" xfId="12324" builtinId="11" hidden="1" customBuiltin="1"/>
    <cellStyle name="Warning Text" xfId="12422" builtinId="11" hidden="1" customBuiltin="1"/>
    <cellStyle name="Warning Text" xfId="12328" builtinId="11" hidden="1" customBuiltin="1"/>
    <cellStyle name="Warning Text" xfId="27982" builtinId="11" hidden="1" customBuiltin="1"/>
    <cellStyle name="Warning Text" xfId="19255" builtinId="11" hidden="1" customBuiltin="1"/>
    <cellStyle name="Warning Text" xfId="10994" builtinId="11" hidden="1" customBuiltin="1"/>
    <cellStyle name="Warning Text" xfId="20690" builtinId="11" hidden="1" customBuiltin="1"/>
    <cellStyle name="Warning Text" xfId="4796" builtinId="11" hidden="1" customBuiltin="1"/>
    <cellStyle name="Warning Text" xfId="7842" builtinId="11" hidden="1" customBuiltin="1"/>
    <cellStyle name="Warning Text" xfId="20758" builtinId="11" hidden="1" customBuiltin="1"/>
    <cellStyle name="Warning Text" xfId="13941" builtinId="11" hidden="1" customBuiltin="1"/>
    <cellStyle name="Warning Text" xfId="4910" builtinId="11" hidden="1" customBuiltin="1"/>
    <cellStyle name="Warning Text" xfId="22196" builtinId="11" hidden="1" customBuiltin="1"/>
    <cellStyle name="Warning Text" xfId="17320" builtinId="11" hidden="1" customBuiltin="1"/>
    <cellStyle name="Warning Text" xfId="7940" builtinId="11" hidden="1" customBuiltin="1"/>
    <cellStyle name="Warning Text" xfId="23952" builtinId="11" hidden="1" customBuiltin="1"/>
    <cellStyle name="Warning Text" xfId="5884" builtinId="11" hidden="1" customBuiltin="1"/>
    <cellStyle name="Warning Text" xfId="20105" builtinId="11" hidden="1" customBuiltin="1"/>
    <cellStyle name="Warning Text" xfId="25369" builtinId="11" hidden="1" customBuiltin="1"/>
    <cellStyle name="Warning Text" xfId="24006" builtinId="11" hidden="1" customBuiltin="1"/>
    <cellStyle name="Warning Text" xfId="17039" builtinId="11" hidden="1" customBuiltin="1"/>
    <cellStyle name="Warning Text" xfId="14055" builtinId="11" hidden="1" customBuiltin="1"/>
    <cellStyle name="Warning Text" xfId="10725" builtinId="11" hidden="1" customBuiltin="1"/>
    <cellStyle name="Warning Text" xfId="25274" builtinId="11" hidden="1" customBuiltin="1"/>
    <cellStyle name="Warning Text" xfId="25347" builtinId="11" hidden="1" customBuiltin="1"/>
    <cellStyle name="Warning Text" xfId="17321" builtinId="11" hidden="1" customBuiltin="1"/>
    <cellStyle name="Warning Text" xfId="17353" builtinId="11" hidden="1" customBuiltin="1"/>
    <cellStyle name="Warning Text" xfId="17500" builtinId="11" hidden="1" customBuiltin="1"/>
    <cellStyle name="Warning Text" xfId="17528" builtinId="11" hidden="1" customBuiltin="1"/>
    <cellStyle name="Warning Text" xfId="17553" builtinId="11" hidden="1" customBuiltin="1"/>
    <cellStyle name="Warning Text" xfId="17440" builtinId="11" hidden="1" customBuiltin="1"/>
    <cellStyle name="Warning Text" xfId="17600" builtinId="11" hidden="1" customBuiltin="1"/>
    <cellStyle name="Warning Text" xfId="17630" builtinId="11" hidden="1" customBuiltin="1"/>
    <cellStyle name="Warning Text" xfId="17662" builtinId="11" hidden="1" customBuiltin="1"/>
    <cellStyle name="Warning Text" xfId="17692" builtinId="11" hidden="1" customBuiltin="1"/>
    <cellStyle name="Warning Text" xfId="17721" builtinId="11" hidden="1" customBuiltin="1"/>
    <cellStyle name="Warning Text" xfId="17631" builtinId="11" hidden="1" customBuiltin="1"/>
    <cellStyle name="Warning Text" xfId="17604" builtinId="11" hidden="1" customBuiltin="1"/>
    <cellStyle name="Warning Text" xfId="17634" builtinId="11" hidden="1" customBuiltin="1"/>
    <cellStyle name="Warning Text" xfId="17767" builtinId="11" hidden="1" customBuiltin="1"/>
    <cellStyle name="Warning Text" xfId="17794" builtinId="11" hidden="1" customBuiltin="1"/>
    <cellStyle name="Warning Text" xfId="17846" builtinId="11" hidden="1" customBuiltin="1"/>
    <cellStyle name="Warning Text" xfId="17914" builtinId="11" hidden="1" customBuiltin="1"/>
    <cellStyle name="Warning Text" xfId="6247" builtinId="11" hidden="1" customBuiltin="1"/>
    <cellStyle name="Warning Text" xfId="13530" builtinId="11" hidden="1" customBuiltin="1"/>
    <cellStyle name="Warning Text" xfId="28130" builtinId="11" hidden="1" customBuiltin="1"/>
    <cellStyle name="Warning Text" xfId="23022" builtinId="11" hidden="1" customBuiltin="1"/>
    <cellStyle name="Warning Text" xfId="23172" builtinId="11" hidden="1" customBuiltin="1"/>
    <cellStyle name="Warning Text" xfId="23242" builtinId="11" hidden="1" customBuiltin="1"/>
    <cellStyle name="Warning Text" xfId="23278" builtinId="11" hidden="1" customBuiltin="1"/>
    <cellStyle name="Warning Text" xfId="23346" builtinId="11" hidden="1" customBuiltin="1"/>
    <cellStyle name="Warning Text" xfId="23367" builtinId="11" hidden="1" customBuiltin="1"/>
    <cellStyle name="Warning Text" xfId="26173" builtinId="11" hidden="1" customBuiltin="1"/>
    <cellStyle name="Warning Text" xfId="26299" builtinId="11" hidden="1" customBuiltin="1"/>
    <cellStyle name="Warning Text" xfId="26322" builtinId="11" hidden="1" customBuiltin="1"/>
    <cellStyle name="Warning Text" xfId="26343" builtinId="11" hidden="1" customBuiltin="1"/>
    <cellStyle name="Warning Text" xfId="26365" builtinId="11" hidden="1" customBuiltin="1"/>
    <cellStyle name="Warning Text" xfId="26387" builtinId="11" hidden="1" customBuiltin="1"/>
    <cellStyle name="Warning Text" xfId="26430" builtinId="11" hidden="1" customBuiltin="1"/>
    <cellStyle name="Warning Text" xfId="26452" builtinId="11" hidden="1" customBuiltin="1"/>
    <cellStyle name="Warning Text" xfId="26473" builtinId="11" hidden="1" customBuiltin="1"/>
    <cellStyle name="Warning Text" xfId="26498" builtinId="11" hidden="1" customBuiltin="1"/>
    <cellStyle name="Warning Text" xfId="26677" builtinId="11" hidden="1" customBuiltin="1"/>
    <cellStyle name="Warning Text" xfId="26698" builtinId="11" hidden="1" customBuiltin="1"/>
    <cellStyle name="Warning Text" xfId="26721" builtinId="11" hidden="1" customBuiltin="1"/>
    <cellStyle name="Warning Text" xfId="26743" builtinId="11" hidden="1" customBuiltin="1"/>
    <cellStyle name="Warning Text" xfId="26764" builtinId="11" hidden="1" customBuiltin="1"/>
    <cellStyle name="Warning Text" xfId="26642" builtinId="11" hidden="1" customBuiltin="1"/>
    <cellStyle name="Warning Text" xfId="26797" builtinId="11" hidden="1" customBuiltin="1"/>
    <cellStyle name="Warning Text" xfId="26825" builtinId="11" hidden="1" customBuiltin="1"/>
    <cellStyle name="Warning Text" xfId="26860" builtinId="11" hidden="1" customBuiltin="1"/>
    <cellStyle name="Warning Text" xfId="26890" builtinId="11" hidden="1" customBuiltin="1"/>
    <cellStyle name="Warning Text" xfId="26921" builtinId="11" hidden="1" customBuiltin="1"/>
    <cellStyle name="Warning Text" xfId="26826" builtinId="11" hidden="1" customBuiltin="1"/>
    <cellStyle name="Warning Text" xfId="26829" builtinId="11" hidden="1" customBuiltin="1"/>
    <cellStyle name="Warning Text" xfId="26967" builtinId="11" hidden="1" customBuiltin="1"/>
    <cellStyle name="Warning Text" xfId="26989" builtinId="11" hidden="1" customBuiltin="1"/>
    <cellStyle name="Warning Text" xfId="27010" builtinId="11" hidden="1" customBuiltin="1"/>
    <cellStyle name="Warning Text" xfId="26913" builtinId="11" hidden="1" customBuiltin="1"/>
    <cellStyle name="Warning Text" xfId="27052" builtinId="11" hidden="1" customBuiltin="1"/>
    <cellStyle name="Warning Text" xfId="27079" builtinId="11" hidden="1" customBuiltin="1"/>
    <cellStyle name="Warning Text" xfId="27111" builtinId="11" hidden="1" customBuiltin="1"/>
    <cellStyle name="Warning Text" xfId="27140" builtinId="11" hidden="1" customBuiltin="1"/>
    <cellStyle name="Warning Text" xfId="27167" builtinId="11" hidden="1" customBuiltin="1"/>
    <cellStyle name="Warning Text" xfId="27080" builtinId="11" hidden="1" customBuiltin="1"/>
    <cellStyle name="Warning Text" xfId="27083" builtinId="11" hidden="1" customBuiltin="1"/>
    <cellStyle name="Warning Text" xfId="27208" builtinId="11" hidden="1" customBuiltin="1"/>
    <cellStyle name="Warning Text" xfId="27230" builtinId="11" hidden="1" customBuiltin="1"/>
    <cellStyle name="Warning Text" xfId="27251" builtinId="11" hidden="1" customBuiltin="1"/>
    <cellStyle name="Warning Text" xfId="21392" builtinId="11" hidden="1" customBuiltin="1"/>
    <cellStyle name="Warning Text" xfId="20393" builtinId="11" hidden="1" customBuiltin="1"/>
    <cellStyle name="Warning Text" xfId="20297" builtinId="11" hidden="1" customBuiltin="1"/>
    <cellStyle name="Warning Text" xfId="20305" builtinId="11" hidden="1" customBuiltin="1"/>
    <cellStyle name="Warning Text" xfId="20382" builtinId="11" hidden="1" customBuiltin="1"/>
    <cellStyle name="Warning Text" xfId="20406" builtinId="11" hidden="1" customBuiltin="1"/>
    <cellStyle name="Warning Text" xfId="21545" builtinId="11" hidden="1" customBuiltin="1"/>
    <cellStyle name="Warning Text" xfId="21566" builtinId="11" hidden="1" customBuiltin="1"/>
    <cellStyle name="Warning Text" xfId="21589" builtinId="11" hidden="1" customBuiltin="1"/>
    <cellStyle name="Warning Text" xfId="21610" builtinId="11" hidden="1" customBuiltin="1"/>
    <cellStyle name="Warning Text" xfId="21631" builtinId="11" hidden="1" customBuiltin="1"/>
    <cellStyle name="Warning Text" xfId="21511" builtinId="11" hidden="1" customBuiltin="1"/>
    <cellStyle name="Warning Text" xfId="21666" builtinId="11" hidden="1" customBuiltin="1"/>
    <cellStyle name="Warning Text" xfId="21696" builtinId="11" hidden="1" customBuiltin="1"/>
    <cellStyle name="Warning Text" xfId="26800" builtinId="11" hidden="1" customBuiltin="1"/>
    <cellStyle name="Warning Text" xfId="1079" builtinId="11" hidden="1" customBuiltin="1"/>
    <cellStyle name="Warning Text" xfId="1109" builtinId="11" hidden="1" customBuiltin="1"/>
    <cellStyle name="Warning Text" xfId="1012" builtinId="11" hidden="1" customBuiltin="1"/>
    <cellStyle name="Warning Text" xfId="983" builtinId="11" hidden="1" customBuiltin="1"/>
    <cellStyle name="Warning Text" xfId="1015" builtinId="11" hidden="1" customBuiltin="1"/>
    <cellStyle name="Warning Text" xfId="1165" builtinId="11" hidden="1" customBuiltin="1"/>
    <cellStyle name="Warning Text" xfId="1201" builtinId="11" hidden="1" customBuiltin="1"/>
    <cellStyle name="Warning Text" xfId="1235" builtinId="11" hidden="1" customBuiltin="1"/>
    <cellStyle name="Warning Text" xfId="1275" builtinId="11" hidden="1" customBuiltin="1"/>
    <cellStyle name="Warning Text" xfId="1320" builtinId="11" hidden="1" customBuiltin="1"/>
    <cellStyle name="Warning Text" xfId="1353" builtinId="11" hidden="1" customBuiltin="1"/>
    <cellStyle name="Warning Text" xfId="1388" builtinId="11" hidden="1" customBuiltin="1"/>
    <cellStyle name="Warning Text" xfId="1421" builtinId="11" hidden="1" customBuiltin="1"/>
    <cellStyle name="Warning Text" xfId="484" builtinId="11" hidden="1" customBuiltin="1"/>
    <cellStyle name="Warning Text" xfId="520" builtinId="11" hidden="1" customBuiltin="1"/>
    <cellStyle name="Warning Text" xfId="556" builtinId="11" hidden="1" customBuiltin="1"/>
    <cellStyle name="Warning Text" xfId="641" builtinId="11" hidden="1" customBuiltin="1"/>
    <cellStyle name="Warning Text" xfId="748" builtinId="11" hidden="1" customBuiltin="1"/>
    <cellStyle name="Warning Text" xfId="16749" builtinId="11" hidden="1" customBuiltin="1"/>
    <cellStyle name="Warning Text" xfId="4426" builtinId="11" hidden="1" customBuiltin="1"/>
    <cellStyle name="Warning Text" xfId="14867" builtinId="11" hidden="1" customBuiltin="1"/>
    <cellStyle name="Warning Text" xfId="25202" builtinId="11" hidden="1" customBuiltin="1"/>
    <cellStyle name="Warning Text" xfId="25229" builtinId="11" hidden="1" customBuiltin="1"/>
    <cellStyle name="Warning Text" xfId="25142" builtinId="11" hidden="1" customBuiltin="1"/>
    <cellStyle name="Warning Text" xfId="25116" builtinId="11" hidden="1" customBuiltin="1"/>
    <cellStyle name="Warning Text" xfId="25145" builtinId="11" hidden="1" customBuiltin="1"/>
    <cellStyle name="Warning Text" xfId="25271" builtinId="11" hidden="1" customBuiltin="1"/>
    <cellStyle name="Warning Text" xfId="25295" builtinId="11" hidden="1" customBuiltin="1"/>
    <cellStyle name="Warning Text" xfId="25384" builtinId="11" hidden="1" customBuiltin="1"/>
    <cellStyle name="Warning Text" xfId="25412" builtinId="11" hidden="1" customBuiltin="1"/>
    <cellStyle name="Warning Text" xfId="25444" builtinId="11" hidden="1" customBuiltin="1"/>
    <cellStyle name="Warning Text" xfId="25473" builtinId="11" hidden="1" customBuiltin="1"/>
    <cellStyle name="Warning Text" xfId="25500" builtinId="11" hidden="1" customBuiltin="1"/>
    <cellStyle name="Warning Text" xfId="25413" builtinId="11" hidden="1" customBuiltin="1"/>
    <cellStyle name="Warning Text" xfId="25387" builtinId="11" hidden="1" customBuiltin="1"/>
    <cellStyle name="Warning Text" xfId="25416" builtinId="11" hidden="1" customBuiltin="1"/>
    <cellStyle name="Warning Text" xfId="25544" builtinId="11" hidden="1" customBuiltin="1"/>
    <cellStyle name="Warning Text" xfId="25590" builtinId="11" hidden="1" customBuiltin="1"/>
    <cellStyle name="Warning Text" xfId="25613" builtinId="11" hidden="1" customBuiltin="1"/>
    <cellStyle name="Warning Text" xfId="8330" builtinId="11" hidden="1" customBuiltin="1"/>
    <cellStyle name="Warning Text" xfId="4437" builtinId="11" hidden="1" customBuiltin="1"/>
    <cellStyle name="Warning Text" xfId="6098" builtinId="11" hidden="1" customBuiltin="1"/>
    <cellStyle name="Warning Text" xfId="14174" builtinId="11" hidden="1" customBuiltin="1"/>
    <cellStyle name="Warning Text" xfId="4548" builtinId="11" hidden="1" customBuiltin="1"/>
    <cellStyle name="Warning Text" xfId="23886" builtinId="11" hidden="1" customBuiltin="1"/>
    <cellStyle name="Warning Text" xfId="2259" builtinId="11" hidden="1" customBuiltin="1"/>
    <cellStyle name="Warning Text" xfId="2398" builtinId="11" hidden="1" customBuiltin="1"/>
    <cellStyle name="Warning Text" xfId="2425" builtinId="11" hidden="1" customBuiltin="1"/>
    <cellStyle name="Warning Text" xfId="2457" builtinId="11" hidden="1" customBuiltin="1"/>
    <cellStyle name="Warning Text" xfId="2486" builtinId="11" hidden="1" customBuiltin="1"/>
    <cellStyle name="Warning Text" xfId="2513" builtinId="11" hidden="1" customBuiltin="1"/>
    <cellStyle name="Warning Text" xfId="2426" builtinId="11" hidden="1" customBuiltin="1"/>
    <cellStyle name="Warning Text" xfId="2401" builtinId="11" hidden="1" customBuiltin="1"/>
    <cellStyle name="Warning Text" xfId="2429" builtinId="11" hidden="1" customBuiltin="1"/>
    <cellStyle name="Warning Text" xfId="2554" builtinId="11" hidden="1" customBuiltin="1"/>
    <cellStyle name="Warning Text" xfId="2576" builtinId="11" hidden="1" customBuiltin="1"/>
    <cellStyle name="Warning Text" xfId="2597" builtinId="11" hidden="1" customBuiltin="1"/>
    <cellStyle name="Warning Text" xfId="2658" builtinId="11" hidden="1" customBuiltin="1"/>
    <cellStyle name="Warning Text" xfId="646" builtinId="11" hidden="1" customBuiltin="1"/>
    <cellStyle name="Warning Text" xfId="679" builtinId="11" hidden="1" customBuiltin="1"/>
    <cellStyle name="Warning Text" xfId="844" builtinId="11" hidden="1" customBuiltin="1"/>
    <cellStyle name="Warning Text" xfId="880" builtinId="11" hidden="1" customBuiltin="1"/>
    <cellStyle name="Warning Text" xfId="915" builtinId="11" hidden="1" customBuiltin="1"/>
    <cellStyle name="Warning Text" xfId="774" builtinId="11" hidden="1" customBuiltin="1"/>
    <cellStyle name="Warning Text" xfId="978" builtinId="11" hidden="1" customBuiltin="1"/>
    <cellStyle name="Warning Text" xfId="1011" builtinId="11" hidden="1" customBuiltin="1"/>
    <cellStyle name="Warning Text" xfId="1046" builtinId="11" hidden="1" customBuiltin="1"/>
    <cellStyle name="Warning Text" xfId="14082" builtinId="11" hidden="1" customBuiltin="1"/>
    <cellStyle name="Warning Text" xfId="17409" builtinId="11" hidden="1" customBuiltin="1"/>
    <cellStyle name="Warning Text" xfId="21346" builtinId="11" hidden="1" customBuiltin="1"/>
    <cellStyle name="Warning Text" xfId="22125" builtinId="11" hidden="1" customBuiltin="1"/>
    <cellStyle name="Warning Text" xfId="20277" builtinId="11" hidden="1" customBuiltin="1"/>
    <cellStyle name="Warning Text" xfId="25809" builtinId="11" hidden="1" customBuiltin="1"/>
    <cellStyle name="Warning Text" xfId="24749" builtinId="11" hidden="1" customBuiltin="1"/>
    <cellStyle name="Warning Text" xfId="17885" builtinId="11" hidden="1" customBuiltin="1"/>
    <cellStyle name="Warning Text" xfId="2313" builtinId="11" hidden="1" customBuiltin="1"/>
    <cellStyle name="Warning Text" xfId="2335" builtinId="11" hidden="1" customBuiltin="1"/>
    <cellStyle name="Warning Text" xfId="2356" builtinId="11" hidden="1" customBuiltin="1"/>
    <cellStyle name="Warning Text" xfId="14202" builtinId="11" hidden="1" customBuiltin="1"/>
    <cellStyle name="Warning Text" xfId="11977" builtinId="11" hidden="1" customBuiltin="1"/>
    <cellStyle name="Warning Text" xfId="14987" builtinId="11" hidden="1" customBuiltin="1"/>
    <cellStyle name="Warning Text" xfId="5342" builtinId="11" hidden="1" customBuiltin="1"/>
    <cellStyle name="Warning Text" xfId="17477" builtinId="11" hidden="1" customBuiltin="1"/>
    <cellStyle name="Warning Text" xfId="10504" builtinId="11" hidden="1" customBuiltin="1"/>
    <cellStyle name="Warning Text" xfId="8486" builtinId="11" hidden="1" customBuiltin="1"/>
    <cellStyle name="Warning Text" xfId="18941" builtinId="11" hidden="1" customBuiltin="1"/>
    <cellStyle name="Warning Text" xfId="17534" builtinId="11" hidden="1" customBuiltin="1"/>
    <cellStyle name="Warning Text" xfId="19458" builtinId="11" hidden="1" customBuiltin="1"/>
    <cellStyle name="Warning Text" xfId="19423" builtinId="11" hidden="1" customBuiltin="1"/>
    <cellStyle name="Warning Text 2" xfId="34148" xr:uid="{DA175296-8117-4BDF-B3F4-475B6F4959FC}"/>
    <cellStyle name="Year" xfId="28443" xr:uid="{E7D03D8E-B311-40BC-B65E-9AF7B546A7B3}"/>
  </cellStyles>
  <dxfs count="16">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bgColor theme="8" tint="0.59996337778862885"/>
        </patternFill>
      </fill>
    </dxf>
    <dxf>
      <fill>
        <patternFill>
          <bgColor theme="8" tint="0.59996337778862885"/>
        </patternFill>
      </fill>
    </dxf>
    <dxf>
      <fill>
        <patternFill>
          <bgColor theme="8" tint="0.59996337778862885"/>
        </patternFill>
      </fill>
    </dxf>
    <dxf>
      <fill>
        <patternFill>
          <bgColor theme="7" tint="0.59996337778862885"/>
        </patternFill>
      </fill>
    </dxf>
    <dxf>
      <fill>
        <patternFill>
          <bgColor theme="7" tint="0.59996337778862885"/>
        </patternFill>
      </fill>
    </dxf>
  </dxfs>
  <tableStyles count="0" defaultTableStyle="TableStyleMedium9" defaultPivotStyle="PivotStyleLight16"/>
  <colors>
    <mruColors>
      <color rgb="FFC9C4A3"/>
      <color rgb="FFEAE8DA"/>
      <color rgb="FFDDE2DF"/>
      <color rgb="FF00FF00"/>
      <color rgb="FFADD7D7"/>
      <color rgb="FFADD7DB"/>
      <color rgb="FFCC66FF"/>
      <color rgb="FFFF99CC"/>
      <color rgb="FFC8F6D7"/>
      <color rgb="FF80AA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worksheet" Target="worksheets/sheet8.xml" Id="rId8" /><Relationship Type="http://schemas.openxmlformats.org/officeDocument/2006/relationships/worksheet" Target="worksheets/sheet13.xml" Id="rId13" /><Relationship Type="http://schemas.openxmlformats.org/officeDocument/2006/relationships/styles" Target="styles.xml" Id="rId18" /><Relationship Type="http://schemas.openxmlformats.org/officeDocument/2006/relationships/worksheet" Target="worksheets/sheet3.xml" Id="rId3" /><Relationship Type="http://schemas.openxmlformats.org/officeDocument/2006/relationships/calcChain" Target="calcChain.xml" Id="rId21" /><Relationship Type="http://schemas.openxmlformats.org/officeDocument/2006/relationships/worksheet" Target="worksheets/sheet7.xml" Id="rId7" /><Relationship Type="http://schemas.openxmlformats.org/officeDocument/2006/relationships/worksheet" Target="worksheets/sheet12.xml" Id="rId12" /><Relationship Type="http://schemas.openxmlformats.org/officeDocument/2006/relationships/theme" Target="theme/theme1.xml" Id="rId17" /><Relationship Type="http://schemas.openxmlformats.org/officeDocument/2006/relationships/worksheet" Target="worksheets/sheet2.xml" Id="rId2" /><Relationship Type="http://schemas.openxmlformats.org/officeDocument/2006/relationships/worksheet" Target="worksheets/sheet16.xml" Id="rId16" /><Relationship Type="http://schemas.openxmlformats.org/officeDocument/2006/relationships/sheetMetadata" Target="metadata.xml" Id="rId20" /><Relationship Type="http://schemas.openxmlformats.org/officeDocument/2006/relationships/worksheet" Target="worksheets/sheet1.xml" Id="rId1" /><Relationship Type="http://schemas.openxmlformats.org/officeDocument/2006/relationships/worksheet" Target="worksheets/sheet6.xml" Id="rId6" /><Relationship Type="http://schemas.openxmlformats.org/officeDocument/2006/relationships/worksheet" Target="worksheets/sheet11.xml" Id="rId11" /><Relationship Type="http://schemas.openxmlformats.org/officeDocument/2006/relationships/worksheet" Target="worksheets/sheet5.xml" Id="rId5" /><Relationship Type="http://schemas.openxmlformats.org/officeDocument/2006/relationships/worksheet" Target="worksheets/sheet15.xml" Id="rId15" /><Relationship Type="http://schemas.openxmlformats.org/officeDocument/2006/relationships/worksheet" Target="worksheets/sheet10.xml" Id="rId10" /><Relationship Type="http://schemas.openxmlformats.org/officeDocument/2006/relationships/sharedStrings" Target="sharedStrings.xml" Id="rId19" /><Relationship Type="http://schemas.openxmlformats.org/officeDocument/2006/relationships/worksheet" Target="worksheets/sheet4.xml" Id="rId4" /><Relationship Type="http://schemas.openxmlformats.org/officeDocument/2006/relationships/worksheet" Target="worksheets/sheet9.xml" Id="rId9" /><Relationship Type="http://schemas.openxmlformats.org/officeDocument/2006/relationships/worksheet" Target="worksheets/sheet14.xml" Id="rId14" /><Relationship Type="http://schemas.openxmlformats.org/officeDocument/2006/relationships/customXml" Target="/customXML/item.xml" Id="imanage.xml" /></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314325</xdr:colOff>
      <xdr:row>0</xdr:row>
      <xdr:rowOff>142875</xdr:rowOff>
    </xdr:from>
    <xdr:to>
      <xdr:col>1</xdr:col>
      <xdr:colOff>341597</xdr:colOff>
      <xdr:row>1</xdr:row>
      <xdr:rowOff>657975</xdr:rowOff>
    </xdr:to>
    <xdr:pic>
      <xdr:nvPicPr>
        <xdr:cNvPr id="2" name="Picture 1">
          <a:extLst>
            <a:ext uri="{FF2B5EF4-FFF2-40B4-BE49-F238E27FC236}">
              <a16:creationId xmlns:a16="http://schemas.microsoft.com/office/drawing/2014/main" id="{C2E5292B-D702-4893-97FA-7D086AF7231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5" y="142875"/>
          <a:ext cx="2341847" cy="705600"/>
        </a:xfrm>
        <a:prstGeom prst="rect">
          <a:avLst/>
        </a:prstGeom>
      </xdr:spPr>
    </xdr:pic>
    <xdr:clientData/>
  </xdr:twoCellAnchor>
  <xdr:oneCellAnchor>
    <xdr:from>
      <xdr:col>0</xdr:col>
      <xdr:colOff>493712</xdr:colOff>
      <xdr:row>2</xdr:row>
      <xdr:rowOff>171450</xdr:rowOff>
    </xdr:from>
    <xdr:ext cx="8674119" cy="2935288"/>
    <xdr:pic>
      <xdr:nvPicPr>
        <xdr:cNvPr id="3" name="Picture 2">
          <a:extLst>
            <a:ext uri="{FF2B5EF4-FFF2-40B4-BE49-F238E27FC236}">
              <a16:creationId xmlns:a16="http://schemas.microsoft.com/office/drawing/2014/main" id="{959E99A2-5407-42E2-A482-8409AD22276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3712" y="2628900"/>
          <a:ext cx="8674119" cy="29352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5</xdr:col>
      <xdr:colOff>773769</xdr:colOff>
      <xdr:row>96</xdr:row>
      <xdr:rowOff>0</xdr:rowOff>
    </xdr:from>
    <xdr:ext cx="65" cy="172227"/>
    <xdr:sp macro="" textlink="">
      <xdr:nvSpPr>
        <xdr:cNvPr id="3" name="TextBox 2">
          <a:extLst>
            <a:ext uri="{FF2B5EF4-FFF2-40B4-BE49-F238E27FC236}">
              <a16:creationId xmlns:a16="http://schemas.microsoft.com/office/drawing/2014/main" id="{EF11C112-B908-9C5A-942B-913E1D6A6FB5}"/>
            </a:ext>
          </a:extLst>
        </xdr:cNvPr>
        <xdr:cNvSpPr txBox="1"/>
      </xdr:nvSpPr>
      <xdr:spPr>
        <a:xfrm>
          <a:off x="8689372" y="197690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NZ"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5</xdr:col>
      <xdr:colOff>773769</xdr:colOff>
      <xdr:row>64</xdr:row>
      <xdr:rowOff>18337</xdr:rowOff>
    </xdr:from>
    <xdr:ext cx="65" cy="172227"/>
    <xdr:sp macro="" textlink="">
      <xdr:nvSpPr>
        <xdr:cNvPr id="2" name="TextBox 1">
          <a:extLst>
            <a:ext uri="{FF2B5EF4-FFF2-40B4-BE49-F238E27FC236}">
              <a16:creationId xmlns:a16="http://schemas.microsoft.com/office/drawing/2014/main" id="{AA7A9536-B319-4B00-A88D-45E5F3FAE871}"/>
            </a:ext>
          </a:extLst>
        </xdr:cNvPr>
        <xdr:cNvSpPr txBox="1"/>
      </xdr:nvSpPr>
      <xdr:spPr>
        <a:xfrm>
          <a:off x="8703332" y="193921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NZ"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46</xdr:col>
      <xdr:colOff>666750</xdr:colOff>
      <xdr:row>66</xdr:row>
      <xdr:rowOff>0</xdr:rowOff>
    </xdr:from>
    <xdr:to>
      <xdr:col>53</xdr:col>
      <xdr:colOff>451682</xdr:colOff>
      <xdr:row>99</xdr:row>
      <xdr:rowOff>94517</xdr:rowOff>
    </xdr:to>
    <xdr:pic>
      <xdr:nvPicPr>
        <xdr:cNvPr id="2" name="Picture 1">
          <a:extLst>
            <a:ext uri="{FF2B5EF4-FFF2-40B4-BE49-F238E27FC236}">
              <a16:creationId xmlns:a16="http://schemas.microsoft.com/office/drawing/2014/main" id="{959EF8CB-49FE-A659-41BA-D34E6F17D1D7}"/>
            </a:ext>
          </a:extLst>
        </xdr:cNvPr>
        <xdr:cNvPicPr>
          <a:picLocks noChangeAspect="1"/>
        </xdr:cNvPicPr>
      </xdr:nvPicPr>
      <xdr:blipFill>
        <a:blip xmlns:r="http://schemas.openxmlformats.org/officeDocument/2006/relationships" r:embed="rId1"/>
        <a:stretch>
          <a:fillRect/>
        </a:stretch>
      </xdr:blipFill>
      <xdr:spPr>
        <a:xfrm>
          <a:off x="30124400" y="13887450"/>
          <a:ext cx="5963482" cy="6125430"/>
        </a:xfrm>
        <a:prstGeom prst="rect">
          <a:avLst/>
        </a:prstGeom>
      </xdr:spPr>
    </xdr:pic>
    <xdr:clientData/>
  </xdr:twoCellAnchor>
  <xdr:twoCellAnchor>
    <xdr:from>
      <xdr:col>10</xdr:col>
      <xdr:colOff>12700</xdr:colOff>
      <xdr:row>12</xdr:row>
      <xdr:rowOff>76200</xdr:rowOff>
    </xdr:from>
    <xdr:to>
      <xdr:col>10</xdr:col>
      <xdr:colOff>400050</xdr:colOff>
      <xdr:row>13</xdr:row>
      <xdr:rowOff>127000</xdr:rowOff>
    </xdr:to>
    <xdr:sp macro="" textlink="">
      <xdr:nvSpPr>
        <xdr:cNvPr id="12" name="TextBox 11">
          <a:extLst>
            <a:ext uri="{FF2B5EF4-FFF2-40B4-BE49-F238E27FC236}">
              <a16:creationId xmlns:a16="http://schemas.microsoft.com/office/drawing/2014/main" id="{431DF706-AC0F-7753-6A6C-0E91B61B416B}"/>
            </a:ext>
          </a:extLst>
        </xdr:cNvPr>
        <xdr:cNvSpPr txBox="1"/>
      </xdr:nvSpPr>
      <xdr:spPr>
        <a:xfrm>
          <a:off x="9296400" y="14897100"/>
          <a:ext cx="387350" cy="2603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NZ" sz="1100"/>
            <a:t>-1</a:t>
          </a:r>
        </a:p>
        <a:p>
          <a:endParaRPr lang="en-NZ" sz="1100"/>
        </a:p>
      </xdr:txBody>
    </xdr:sp>
    <xdr:clientData/>
  </xdr:twoCellAnchor>
  <xdr:twoCellAnchor>
    <xdr:from>
      <xdr:col>5</xdr:col>
      <xdr:colOff>301625</xdr:colOff>
      <xdr:row>12</xdr:row>
      <xdr:rowOff>67469</xdr:rowOff>
    </xdr:from>
    <xdr:to>
      <xdr:col>6</xdr:col>
      <xdr:colOff>52388</xdr:colOff>
      <xdr:row>13</xdr:row>
      <xdr:rowOff>170656</xdr:rowOff>
    </xdr:to>
    <xdr:sp macro="" textlink="">
      <xdr:nvSpPr>
        <xdr:cNvPr id="17" name="TextBox 16">
          <a:extLst>
            <a:ext uri="{FF2B5EF4-FFF2-40B4-BE49-F238E27FC236}">
              <a16:creationId xmlns:a16="http://schemas.microsoft.com/office/drawing/2014/main" id="{C76B85D9-EBCD-4562-9B6E-DE39F1CCA42E}"/>
            </a:ext>
          </a:extLst>
        </xdr:cNvPr>
        <xdr:cNvSpPr txBox="1"/>
      </xdr:nvSpPr>
      <xdr:spPr>
        <a:xfrm>
          <a:off x="5163344" y="1587500"/>
          <a:ext cx="933450" cy="305594"/>
        </a:xfrm>
        <a:prstGeom prst="rect">
          <a:avLst/>
        </a:prstGeom>
        <a:solidFill>
          <a:srgbClr val="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NZ" sz="1100" b="0" i="0" u="none" strike="noStrike" kern="0" cap="none" spc="0" normalizeH="0" baseline="0" noProof="0">
              <a:ln>
                <a:noFill/>
              </a:ln>
              <a:solidFill>
                <a:srgbClr val="000000"/>
              </a:solidFill>
              <a:effectLst/>
              <a:uLnTx/>
              <a:uFillTx/>
              <a:latin typeface="Calibri"/>
              <a:ea typeface="+mn-ea"/>
              <a:cs typeface="+mn-cs"/>
            </a:rPr>
            <a:t>∆UFCPI</a:t>
          </a:r>
          <a:r>
            <a:rPr kumimoji="0" lang="en-NZ" sz="1100" b="0" i="0" u="none" strike="noStrike" kern="0" cap="none" spc="0" normalizeH="0" baseline="-25000" noProof="0">
              <a:ln>
                <a:noFill/>
              </a:ln>
              <a:solidFill>
                <a:srgbClr val="000000"/>
              </a:solidFill>
              <a:effectLst/>
              <a:uLnTx/>
              <a:uFillTx/>
              <a:latin typeface="Calibri"/>
              <a:ea typeface="+mn-ea"/>
              <a:cs typeface="+mn-cs"/>
            </a:rPr>
            <a:t>t</a:t>
          </a:r>
          <a:r>
            <a:rPr kumimoji="0" lang="en-NZ" sz="1100" b="0" i="0" u="none" strike="noStrike" kern="0" cap="none" spc="0" normalizeH="0" baseline="0" noProof="0">
              <a:ln>
                <a:noFill/>
              </a:ln>
              <a:solidFill>
                <a:srgbClr val="000000"/>
              </a:solidFill>
              <a:effectLst/>
              <a:uLnTx/>
              <a:uFillTx/>
              <a:latin typeface="Calibri"/>
              <a:ea typeface="+mn-ea"/>
              <a:cs typeface="+mn-cs"/>
            </a:rPr>
            <a:t>  = </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1465317</xdr:colOff>
      <xdr:row>28</xdr:row>
      <xdr:rowOff>4536</xdr:rowOff>
    </xdr:from>
    <xdr:to>
      <xdr:col>3</xdr:col>
      <xdr:colOff>731946</xdr:colOff>
      <xdr:row>47</xdr:row>
      <xdr:rowOff>86536</xdr:rowOff>
    </xdr:to>
    <xdr:pic>
      <xdr:nvPicPr>
        <xdr:cNvPr id="4" name="Picture 3">
          <a:extLst>
            <a:ext uri="{FF2B5EF4-FFF2-40B4-BE49-F238E27FC236}">
              <a16:creationId xmlns:a16="http://schemas.microsoft.com/office/drawing/2014/main" id="{A95205F8-6213-44D2-87D2-FF0A934F5091}"/>
            </a:ext>
          </a:extLst>
        </xdr:cNvPr>
        <xdr:cNvPicPr>
          <a:picLocks noChangeAspect="1"/>
        </xdr:cNvPicPr>
      </xdr:nvPicPr>
      <xdr:blipFill rotWithShape="1">
        <a:blip xmlns:r="http://schemas.openxmlformats.org/officeDocument/2006/relationships" r:embed="rId1">
          <a:clrChange>
            <a:clrFrom>
              <a:srgbClr val="E5ECEE"/>
            </a:clrFrom>
            <a:clrTo>
              <a:srgbClr val="E5ECEE">
                <a:alpha val="0"/>
              </a:srgbClr>
            </a:clrTo>
          </a:clrChange>
        </a:blip>
        <a:srcRect l="986" t="763" r="1287" b="1327"/>
        <a:stretch/>
      </xdr:blipFill>
      <xdr:spPr>
        <a:xfrm>
          <a:off x="1465317" y="6519636"/>
          <a:ext cx="4432354" cy="3520525"/>
        </a:xfrm>
        <a:prstGeom prst="rect">
          <a:avLst/>
        </a:prstGeom>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F9F9F5"/>
      </a:dk2>
      <a:lt2>
        <a:srgbClr val="C00000"/>
      </a:lt2>
      <a:accent1>
        <a:srgbClr val="EAE8DA"/>
      </a:accent1>
      <a:accent2>
        <a:srgbClr val="D7D3BB"/>
      </a:accent2>
      <a:accent3>
        <a:srgbClr val="C9C4A3"/>
      </a:accent3>
      <a:accent4>
        <a:srgbClr val="B0A978"/>
      </a:accent4>
      <a:accent5>
        <a:srgbClr val="968F58"/>
      </a:accent5>
      <a:accent6>
        <a:srgbClr val="645F3A"/>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14.bin"/><Relationship Id="rId4" Type="http://schemas.openxmlformats.org/officeDocument/2006/relationships/comments" Target="../comments5.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comcom.govt.nz/regulated-industries/electricity-lines/projects/2025-reset-of-the-electricity-default-price-quality-path-2/?section=documents" TargetMode="Externa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stats.govt.nz/assets/Uploads/Consumers-price-index/Consumers-price-index-March-2026-quarter/Download-data/consumers-price-index-march-2026-quarter.xlsx" TargetMode="External"/><Relationship Id="rId1" Type="http://schemas.openxmlformats.org/officeDocument/2006/relationships/hyperlink" Target="https://www.rbnz.govt.nz/-/media/project/sites/rbnz/files/publications/monetary-policy-statements/2026/may-272605/mpsmay26-data.xlsx" TargetMode="External"/><Relationship Id="rId4"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15DFC-4C77-4D32-8A10-103D1CCF1B18}">
  <sheetPr codeName="Sheet10">
    <pageSetUpPr fitToPage="1"/>
  </sheetPr>
  <dimension ref="A1:D23"/>
  <sheetViews>
    <sheetView showGridLines="0" tabSelected="1" view="pageBreakPreview" zoomScaleNormal="100" zoomScaleSheetLayoutView="100" workbookViewId="0"/>
  </sheetViews>
  <sheetFormatPr defaultColWidth="9.1796875" defaultRowHeight="15" customHeight="1"/>
  <cols>
    <col min="1" max="4" width="34.7265625" customWidth="1"/>
  </cols>
  <sheetData>
    <row r="1" spans="1:4" ht="15" customHeight="1">
      <c r="A1" s="691"/>
      <c r="B1" s="692"/>
      <c r="C1" s="692"/>
      <c r="D1" s="692"/>
    </row>
    <row r="2" spans="1:4" ht="178.5" customHeight="1">
      <c r="A2" s="8"/>
      <c r="B2" s="496"/>
      <c r="C2" s="497"/>
    </row>
    <row r="3" spans="1:4" ht="53.5" customHeight="1">
      <c r="A3" s="752" t="s">
        <v>807</v>
      </c>
      <c r="B3" s="752"/>
      <c r="C3" s="752"/>
      <c r="D3" s="752"/>
    </row>
    <row r="4" spans="1:4" ht="25" customHeight="1">
      <c r="A4" s="752" t="s">
        <v>808</v>
      </c>
      <c r="B4" s="752"/>
      <c r="C4" s="752"/>
      <c r="D4" s="752"/>
    </row>
    <row r="5" spans="1:4" ht="22.5" customHeight="1">
      <c r="B5" s="498"/>
      <c r="C5" s="498"/>
      <c r="D5" s="498"/>
    </row>
    <row r="6" spans="1:4" ht="42" customHeight="1">
      <c r="A6" s="8"/>
    </row>
    <row r="7" spans="1:4" ht="15" customHeight="1">
      <c r="A7" s="8"/>
    </row>
    <row r="8" spans="1:4" ht="15" customHeight="1">
      <c r="A8" s="8"/>
    </row>
    <row r="9" spans="1:4" ht="15" customHeight="1">
      <c r="A9" s="8"/>
    </row>
    <row r="10" spans="1:4" ht="15" customHeight="1">
      <c r="A10" s="8"/>
    </row>
    <row r="11" spans="1:4" ht="15" customHeight="1">
      <c r="A11" s="8"/>
    </row>
    <row r="12" spans="1:4" ht="15" customHeight="1">
      <c r="A12" s="8"/>
    </row>
    <row r="13" spans="1:4" ht="15" customHeight="1">
      <c r="A13" s="8"/>
    </row>
    <row r="14" spans="1:4" ht="15" customHeight="1">
      <c r="A14" s="30"/>
      <c r="B14" s="499" t="s">
        <v>0</v>
      </c>
      <c r="C14" s="500">
        <f>Reopener!D62</f>
        <v>46251</v>
      </c>
      <c r="D14" s="498"/>
    </row>
    <row r="15" spans="1:4" ht="15" customHeight="1">
      <c r="A15" s="31"/>
      <c r="B15" s="32"/>
      <c r="C15" s="32"/>
      <c r="D15" s="32"/>
    </row>
    <row r="16" spans="1:4" ht="15" customHeight="1">
      <c r="A16" s="692"/>
      <c r="B16" s="692"/>
      <c r="C16" s="692"/>
      <c r="D16" s="692"/>
    </row>
    <row r="20" spans="1:1" ht="15" customHeight="1">
      <c r="A20" s="330"/>
    </row>
    <row r="21" spans="1:1" ht="15" customHeight="1">
      <c r="A21" s="330"/>
    </row>
    <row r="22" spans="1:1" ht="15" customHeight="1">
      <c r="A22" s="330"/>
    </row>
    <row r="23" spans="1:1" ht="15" customHeight="1">
      <c r="A23" s="330"/>
    </row>
  </sheetData>
  <sheetProtection formatColumns="0" formatRows="0"/>
  <mergeCells count="2">
    <mergeCell ref="A3:D3"/>
    <mergeCell ref="A4:D4"/>
  </mergeCells>
  <pageMargins left="0.70866141732283505" right="0.70866141732283505" top="0.74803149606299202" bottom="0.74803149606299202" header="0.31496062992126" footer="0.31496062992126"/>
  <pageSetup paperSize="9" scale="94" orientation="landscape"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429F6-955A-4C8A-A019-953F75F3ABB2}">
  <sheetPr codeName="Sheet2">
    <pageSetUpPr fitToPage="1"/>
  </sheetPr>
  <dimension ref="A1:Q73"/>
  <sheetViews>
    <sheetView showGridLines="0" view="pageBreakPreview" zoomScaleNormal="100" zoomScaleSheetLayoutView="100" workbookViewId="0"/>
  </sheetViews>
  <sheetFormatPr defaultColWidth="12.54296875" defaultRowHeight="18.75" customHeight="1"/>
  <cols>
    <col min="1" max="1" width="40.54296875" customWidth="1"/>
    <col min="9" max="9" width="3.54296875" customWidth="1"/>
  </cols>
  <sheetData>
    <row r="1" spans="1:13" ht="50.25" customHeight="1">
      <c r="A1" s="591" t="s">
        <v>422</v>
      </c>
      <c r="D1" s="600"/>
      <c r="E1" s="600"/>
      <c r="F1" s="600"/>
      <c r="H1" s="522" t="str">
        <f>EDB_Name</f>
        <v>Wellington Electricity</v>
      </c>
    </row>
    <row r="2" spans="1:13" ht="15" customHeight="1">
      <c r="A2" s="205" t="s">
        <v>423</v>
      </c>
      <c r="B2" s="206"/>
      <c r="C2" s="206"/>
      <c r="D2" s="592"/>
      <c r="E2" s="592"/>
      <c r="F2" s="592"/>
      <c r="G2" s="592"/>
      <c r="H2" s="592"/>
      <c r="I2" s="594"/>
      <c r="J2" s="594"/>
      <c r="K2" s="594"/>
      <c r="L2" s="594"/>
      <c r="M2" s="594"/>
    </row>
    <row r="3" spans="1:13" ht="18.75" customHeight="1">
      <c r="A3" s="75" t="s">
        <v>424</v>
      </c>
      <c r="B3" s="53"/>
      <c r="C3" s="76" t="s">
        <v>425</v>
      </c>
      <c r="D3" s="601"/>
    </row>
    <row r="4" spans="1:13" ht="18.5">
      <c r="A4" s="77" t="s">
        <v>387</v>
      </c>
      <c r="B4" s="78"/>
      <c r="C4" s="68" t="str">
        <f>SelectedEDB</f>
        <v>Wellington Electricity</v>
      </c>
      <c r="D4" s="601"/>
    </row>
    <row r="5" spans="1:13" ht="18.5">
      <c r="A5" s="77" t="s">
        <v>389</v>
      </c>
      <c r="B5" s="78"/>
      <c r="C5" s="79">
        <f>MATCH(EDB_Name,rEDBNames)</f>
        <v>16</v>
      </c>
      <c r="D5" s="601"/>
    </row>
    <row r="6" spans="1:13" ht="14.5">
      <c r="A6" s="77"/>
      <c r="B6" s="78"/>
      <c r="C6" s="79"/>
    </row>
    <row r="7" spans="1:13" ht="39.75" customHeight="1">
      <c r="A7" s="207" t="s">
        <v>426</v>
      </c>
      <c r="B7" s="208"/>
      <c r="C7" s="209"/>
      <c r="D7" s="596"/>
      <c r="E7" s="596"/>
      <c r="F7" s="596"/>
      <c r="G7" s="596"/>
      <c r="H7" s="596"/>
    </row>
    <row r="8" spans="1:13" ht="14.5">
      <c r="A8" s="75" t="s">
        <v>427</v>
      </c>
      <c r="B8" s="53" t="s">
        <v>368</v>
      </c>
    </row>
    <row r="9" spans="1:13" ht="14.5">
      <c r="A9" s="80" t="str">
        <f>Inputs!A16</f>
        <v>Vanilla WACC (65th percentile)</v>
      </c>
      <c r="B9" s="59">
        <f>Inputs!B16</f>
        <v>7.0999999999999994E-2</v>
      </c>
    </row>
    <row r="10" spans="1:13" ht="14.5">
      <c r="A10" s="80" t="str">
        <f>Inputs!A17</f>
        <v>Cost of debt</v>
      </c>
      <c r="B10" s="59">
        <f>Inputs!B17</f>
        <v>5.74E-2</v>
      </c>
    </row>
    <row r="11" spans="1:13" ht="14.5">
      <c r="A11" s="80" t="str">
        <f>Inputs!A18</f>
        <v>Leverage</v>
      </c>
      <c r="B11" s="59">
        <f>Inputs!B18</f>
        <v>0.41</v>
      </c>
    </row>
    <row r="12" spans="1:13" ht="14.5">
      <c r="A12" s="80" t="str">
        <f>Inputs!A19</f>
        <v>Years of remaining life for newly commissioned assets</v>
      </c>
      <c r="B12" s="63">
        <f>Inputs!B19</f>
        <v>44</v>
      </c>
      <c r="C12" s="602" t="s">
        <v>428</v>
      </c>
    </row>
    <row r="13" spans="1:13" ht="14.5">
      <c r="A13" s="80" t="str">
        <f>Inputs!A20</f>
        <v>Industry-wide X factor</v>
      </c>
      <c r="B13" s="81">
        <f>Inputs!B20</f>
        <v>0</v>
      </c>
    </row>
    <row r="14" spans="1:13" ht="14.5">
      <c r="A14" s="80" t="str">
        <f>Inputs!A12</f>
        <v>Days in a year</v>
      </c>
      <c r="B14" s="63">
        <f>Inputs!B12</f>
        <v>365</v>
      </c>
      <c r="C14" s="602" t="s">
        <v>429</v>
      </c>
    </row>
    <row r="15" spans="1:13" ht="14.5">
      <c r="A15" s="80" t="str">
        <f>Inputs!A13</f>
        <v>Days from mid-year to year-end</v>
      </c>
      <c r="B15" s="63">
        <f>Inputs!B13</f>
        <v>182</v>
      </c>
      <c r="C15" s="602" t="s">
        <v>429</v>
      </c>
    </row>
    <row r="16" spans="1:13" ht="14.5">
      <c r="A16" s="80" t="str">
        <f>Inputs!A14</f>
        <v>Days from revenue date to year-end</v>
      </c>
      <c r="B16" s="63">
        <f>Inputs!B14</f>
        <v>148</v>
      </c>
      <c r="C16" s="602" t="s">
        <v>429</v>
      </c>
    </row>
    <row r="17" spans="1:17" ht="14.5">
      <c r="A17" s="80" t="str">
        <f>Inputs!A15</f>
        <v>Last day of the base year</v>
      </c>
      <c r="B17" s="82">
        <f>Inputs!B15</f>
        <v>45382</v>
      </c>
    </row>
    <row r="18" spans="1:17" ht="39.75" customHeight="1">
      <c r="A18" s="210" t="s">
        <v>430</v>
      </c>
      <c r="B18" s="209"/>
      <c r="C18" s="596"/>
      <c r="D18" s="596"/>
      <c r="E18" s="596"/>
      <c r="F18" s="596"/>
      <c r="G18" s="596"/>
      <c r="H18" s="596"/>
    </row>
    <row r="19" spans="1:17" ht="14.5">
      <c r="A19" s="211"/>
      <c r="B19" s="168" t="str">
        <f>Inputs!C6</f>
        <v>2023/24</v>
      </c>
      <c r="C19" s="168" t="str">
        <f>Inputs!D6</f>
        <v>2024/25</v>
      </c>
      <c r="D19" s="168" t="str">
        <f>Inputs!E6</f>
        <v>2025/26</v>
      </c>
      <c r="E19" s="168" t="str">
        <f>Inputs!F6</f>
        <v>2026/27</v>
      </c>
      <c r="F19" s="168" t="str">
        <f>Inputs!G6</f>
        <v>2027/28</v>
      </c>
      <c r="G19" s="168" t="str">
        <f>Inputs!H6</f>
        <v>2028/29</v>
      </c>
      <c r="H19" s="168" t="str">
        <f>Inputs!I6</f>
        <v>2029/30</v>
      </c>
    </row>
    <row r="20" spans="1:17" ht="14.5">
      <c r="A20" s="80" t="str">
        <f>Inputs!A7</f>
        <v>Year in modelling period</v>
      </c>
      <c r="B20" s="83">
        <f>Inputs!C7</f>
        <v>1</v>
      </c>
      <c r="C20" s="83">
        <f>Inputs!D7</f>
        <v>2</v>
      </c>
      <c r="D20" s="83">
        <f>Inputs!E7</f>
        <v>3</v>
      </c>
      <c r="E20" s="83">
        <f>Inputs!F7</f>
        <v>4</v>
      </c>
      <c r="F20" s="83">
        <f>Inputs!G7</f>
        <v>5</v>
      </c>
      <c r="G20" s="83">
        <f>Inputs!H7</f>
        <v>6</v>
      </c>
      <c r="H20" s="83">
        <f>Inputs!I7</f>
        <v>7</v>
      </c>
    </row>
    <row r="21" spans="1:17" ht="14.5">
      <c r="A21" s="80" t="str">
        <f>Inputs!A8</f>
        <v>Year in regulatory period</v>
      </c>
      <c r="B21" s="84"/>
      <c r="C21" s="84"/>
      <c r="D21" s="83">
        <f>Inputs!E8</f>
        <v>1</v>
      </c>
      <c r="E21" s="83">
        <f>Inputs!F8</f>
        <v>2</v>
      </c>
      <c r="F21" s="83">
        <f>Inputs!G8</f>
        <v>3</v>
      </c>
      <c r="G21" s="83">
        <f>Inputs!H8</f>
        <v>4</v>
      </c>
      <c r="H21" s="83">
        <f>Inputs!I8</f>
        <v>5</v>
      </c>
    </row>
    <row r="22" spans="1:17" ht="14.5">
      <c r="A22" s="80" t="str">
        <f>Inputs!A9</f>
        <v>Forecast changes in CPI used for revaluations</v>
      </c>
      <c r="B22" s="85">
        <f>Inputs!C9</f>
        <v>4.022988505747116E-2</v>
      </c>
      <c r="C22" s="85">
        <f>Inputs!D9</f>
        <v>2.200000000000002E-2</v>
      </c>
      <c r="D22" s="85">
        <f>Inputs!E9</f>
        <v>2.0999999999999908E-2</v>
      </c>
      <c r="E22" s="85">
        <f>Inputs!F9</f>
        <v>2.0000000000000018E-2</v>
      </c>
      <c r="F22" s="85">
        <f>Inputs!G9</f>
        <v>2.0000000000000018E-2</v>
      </c>
      <c r="G22" s="85">
        <f>Inputs!H9</f>
        <v>2.0000000000000018E-2</v>
      </c>
      <c r="H22" s="85">
        <f>Inputs!I9</f>
        <v>2.0000000000000018E-2</v>
      </c>
    </row>
    <row r="23" spans="1:17" ht="14.5">
      <c r="A23" s="80" t="str">
        <f>Inputs!A10</f>
        <v>Forecast changes in the CPI element of the price path</v>
      </c>
      <c r="B23" s="85"/>
      <c r="C23" s="85"/>
      <c r="D23" s="85">
        <f>Inputs!E10</f>
        <v>2.2744928703593015E-2</v>
      </c>
      <c r="E23" s="85">
        <f>Inputs!F10</f>
        <v>2.0000000000000018E-2</v>
      </c>
      <c r="F23" s="85">
        <f>Inputs!G10</f>
        <v>2.0000000000000018E-2</v>
      </c>
      <c r="G23" s="85">
        <f>Inputs!H10</f>
        <v>1.9999999999999796E-2</v>
      </c>
      <c r="H23" s="85">
        <f>Inputs!I10</f>
        <v>2.000000000000024E-2</v>
      </c>
    </row>
    <row r="24" spans="1:17" ht="14.5">
      <c r="A24" s="80" t="str">
        <f>Inputs!A11</f>
        <v>Company tax rate</v>
      </c>
      <c r="B24" s="86">
        <f>Inputs!C11</f>
        <v>0.28000000000000003</v>
      </c>
      <c r="C24" s="86">
        <f>Inputs!D11</f>
        <v>0.28000000000000003</v>
      </c>
      <c r="D24" s="86">
        <f>Inputs!E11</f>
        <v>0.28000000000000003</v>
      </c>
      <c r="E24" s="86">
        <f>Inputs!F11</f>
        <v>0.28000000000000003</v>
      </c>
      <c r="F24" s="86">
        <f>Inputs!G11</f>
        <v>0.28000000000000003</v>
      </c>
      <c r="G24" s="86">
        <f>Inputs!H11</f>
        <v>0.28000000000000003</v>
      </c>
      <c r="H24" s="86">
        <f>Inputs!I11</f>
        <v>0.28000000000000003</v>
      </c>
    </row>
    <row r="25" spans="1:17" ht="14.5">
      <c r="A25" s="212"/>
      <c r="B25" s="213"/>
      <c r="C25" s="213"/>
      <c r="D25" s="213"/>
      <c r="E25" s="213"/>
      <c r="F25" s="213"/>
      <c r="G25" s="213"/>
      <c r="H25" s="213"/>
    </row>
    <row r="26" spans="1:17" ht="21">
      <c r="A26" s="603" t="s">
        <v>431</v>
      </c>
      <c r="B26" s="604"/>
      <c r="C26" s="604"/>
      <c r="D26" s="604"/>
      <c r="E26" s="604"/>
      <c r="F26" s="604"/>
      <c r="G26" s="604"/>
      <c r="H26" s="604"/>
      <c r="I26" s="605"/>
      <c r="J26" s="605"/>
      <c r="K26" s="605"/>
      <c r="L26" s="605"/>
      <c r="M26" s="605"/>
      <c r="N26" s="605"/>
      <c r="O26" s="605"/>
      <c r="P26" s="605"/>
      <c r="Q26" s="605"/>
    </row>
    <row r="27" spans="1:17" ht="21">
      <c r="A27" s="214" t="s">
        <v>390</v>
      </c>
      <c r="B27" s="215"/>
      <c r="C27" s="606"/>
      <c r="D27" s="607"/>
      <c r="E27" s="607"/>
      <c r="F27" s="607"/>
      <c r="G27" s="607"/>
      <c r="H27" s="607"/>
    </row>
    <row r="28" spans="1:17" ht="14.5">
      <c r="A28" s="80" t="str">
        <f>Inputs!A26</f>
        <v>Opening RAB</v>
      </c>
      <c r="B28" s="63">
        <f>Inputs!S26</f>
        <v>803430.16615239112</v>
      </c>
    </row>
    <row r="29" spans="1:17" ht="14.5">
      <c r="A29" s="80" t="str">
        <f>Inputs!A27</f>
        <v>Total depreciation</v>
      </c>
      <c r="B29" s="63">
        <f>Inputs!S27</f>
        <v>32360.718320962555</v>
      </c>
    </row>
    <row r="30" spans="1:17" ht="14.5">
      <c r="A30" s="80" t="str">
        <f>Inputs!A28</f>
        <v>Closing RAB</v>
      </c>
      <c r="B30" s="63">
        <f>Inputs!S28</f>
        <v>847276.47559922794</v>
      </c>
    </row>
    <row r="31" spans="1:17" ht="14.5">
      <c r="A31" s="80" t="str">
        <f>Inputs!A29</f>
        <v>Opening RAB excluding revaluations</v>
      </c>
      <c r="B31" s="63">
        <f>Inputs!S29</f>
        <v>632965.60525552602</v>
      </c>
    </row>
    <row r="32" spans="1:17" ht="14.5">
      <c r="A32" s="80" t="str">
        <f>Inputs!A30</f>
        <v>Adjusted depreciation</v>
      </c>
      <c r="B32" s="63">
        <f>Inputs!S30</f>
        <v>26367.517077996272</v>
      </c>
    </row>
    <row r="33" spans="1:8" ht="14.5">
      <c r="A33" s="80" t="str">
        <f>Inputs!A31</f>
        <v>Tax depreciation</v>
      </c>
      <c r="B33" s="63">
        <f>Inputs!S31</f>
        <v>31481.720735161492</v>
      </c>
    </row>
    <row r="34" spans="1:8" ht="14.5">
      <c r="A34" s="80" t="str">
        <f>Inputs!A32</f>
        <v>Opening regulatory tax asset value</v>
      </c>
      <c r="B34" s="63">
        <f>Inputs!S32</f>
        <v>399511.9510478304</v>
      </c>
    </row>
    <row r="35" spans="1:8" ht="14.5">
      <c r="A35" s="80" t="str">
        <f>Inputs!A33</f>
        <v>Amortisation of initial differences in asset values</v>
      </c>
      <c r="B35" s="63">
        <f>Inputs!S33</f>
        <v>7150.7843480592646</v>
      </c>
    </row>
    <row r="36" spans="1:8" ht="14.5">
      <c r="A36" s="80" t="str">
        <f>Inputs!A34</f>
        <v>Term credit spread differential allowance</v>
      </c>
      <c r="B36" s="63">
        <f>Inputs!S34</f>
        <v>375.81537252885659</v>
      </c>
    </row>
    <row r="37" spans="1:8" ht="14.5">
      <c r="A37" s="80" t="str">
        <f>Inputs!A35</f>
        <v>Opening deferred tax balance</v>
      </c>
      <c r="B37" s="63">
        <f>Inputs!S35</f>
        <v>-49298.299541630287</v>
      </c>
    </row>
    <row r="38" spans="1:8" ht="14.5">
      <c r="A38" s="80" t="str">
        <f>Inputs!A36</f>
        <v>Adjustment factor (for accelerated depreciation)</v>
      </c>
      <c r="B38" s="63">
        <f>Inputs!S36</f>
        <v>1</v>
      </c>
    </row>
    <row r="39" spans="1:8" ht="14.5">
      <c r="A39" s="80" t="str">
        <f>Inputs!A37</f>
        <v>Additional allowance (PV at 1-Apr-25)</v>
      </c>
      <c r="B39" s="63">
        <f>Inputs!S37</f>
        <v>0</v>
      </c>
    </row>
    <row r="40" spans="1:8" ht="14.5">
      <c r="A40" s="87" t="str">
        <f>Inputs!A38</f>
        <v>X factor</v>
      </c>
      <c r="B40" s="322">
        <f>Inputs!S38</f>
        <v>-9.6000000000000002E-2</v>
      </c>
    </row>
    <row r="41" spans="1:8" ht="34.75" customHeight="1">
      <c r="A41" s="216" t="s">
        <v>418</v>
      </c>
      <c r="B41" s="473" t="s">
        <v>432</v>
      </c>
      <c r="E41" s="607"/>
      <c r="F41" s="607"/>
      <c r="G41" s="607"/>
      <c r="H41" s="607"/>
    </row>
    <row r="42" spans="1:8" ht="14.5">
      <c r="A42" s="80" t="str">
        <f>Inputs!A40</f>
        <v>Operating expenditure, 2025/26</v>
      </c>
      <c r="B42" s="63">
        <f t="array" ref="B42:B46">TRANSPOSE(Reopener!D119:H119)</f>
        <v>45192.983484661345</v>
      </c>
    </row>
    <row r="43" spans="1:8" ht="14.5">
      <c r="A43" s="80" t="str">
        <f>Inputs!A41</f>
        <v>Operating expenditure, 2026/27</v>
      </c>
      <c r="B43" s="63">
        <v>46782.328321386522</v>
      </c>
    </row>
    <row r="44" spans="1:8" ht="14.5">
      <c r="A44" s="80" t="str">
        <f>Inputs!A42</f>
        <v>Operating expenditure, 2027/28</v>
      </c>
      <c r="B44" s="63">
        <v>48443.687192979196</v>
      </c>
    </row>
    <row r="45" spans="1:8" ht="14.5">
      <c r="A45" s="80" t="str">
        <f>Inputs!A43</f>
        <v>Operating expenditure, 2028/29</v>
      </c>
      <c r="B45" s="63">
        <v>50200.368639512206</v>
      </c>
    </row>
    <row r="46" spans="1:8" ht="14.5">
      <c r="A46" s="80" t="str">
        <f>Inputs!A44</f>
        <v>Operating expenditure, 2029/30</v>
      </c>
      <c r="B46" s="63">
        <v>52032.749796498567</v>
      </c>
    </row>
    <row r="47" spans="1:8" ht="14.5">
      <c r="A47" s="212"/>
      <c r="B47" s="166"/>
    </row>
    <row r="48" spans="1:8" ht="21">
      <c r="A48" s="214" t="s">
        <v>419</v>
      </c>
      <c r="B48" s="474"/>
      <c r="E48" s="607"/>
      <c r="F48" s="607"/>
      <c r="G48" s="607"/>
      <c r="H48" s="607"/>
    </row>
    <row r="49" spans="1:8" ht="14.5">
      <c r="A49" s="80" t="str">
        <f>Inputs!A46</f>
        <v>Value of commissioned assets, 2023/24</v>
      </c>
      <c r="B49" s="63">
        <f>Inputs!S46</f>
        <v>53542.807699831377</v>
      </c>
    </row>
    <row r="50" spans="1:8" ht="14.5">
      <c r="A50" s="80" t="str">
        <f>Inputs!A47</f>
        <v>Value of commissioned assets, 2024/25</v>
      </c>
      <c r="B50" s="63">
        <f>Inputs!S47</f>
        <v>47330.141592528431</v>
      </c>
    </row>
    <row r="51" spans="1:8" ht="14.5">
      <c r="A51" s="80" t="str">
        <f>Inputs!A48</f>
        <v>Value of commissioned assets, 2025/26</v>
      </c>
      <c r="B51" s="63">
        <f t="array" ref="B51:B55">TRANSPOSE(Reopener!D120:H120)</f>
        <v>72677.556737427265</v>
      </c>
    </row>
    <row r="52" spans="1:8" ht="14.5">
      <c r="A52" s="80" t="str">
        <f>Inputs!A49</f>
        <v>Value of commissioned assets, 2026/27</v>
      </c>
      <c r="B52" s="63">
        <v>104143.88139251576</v>
      </c>
    </row>
    <row r="53" spans="1:8" ht="14.5">
      <c r="A53" s="80" t="str">
        <f>Inputs!A50</f>
        <v>Value of commissioned assets, 2027/28</v>
      </c>
      <c r="B53" s="63">
        <v>93105.213283671779</v>
      </c>
    </row>
    <row r="54" spans="1:8" ht="14.5">
      <c r="A54" s="80" t="str">
        <f>Inputs!A51</f>
        <v>Value of commissioned assets, 2028/29</v>
      </c>
      <c r="B54" s="63">
        <v>106566.57066460596</v>
      </c>
    </row>
    <row r="55" spans="1:8" ht="14.5">
      <c r="A55" s="80" t="str">
        <f>Inputs!A52</f>
        <v>Value of commissioned assets, 2029/30</v>
      </c>
      <c r="B55" s="63">
        <v>75812.503670278325</v>
      </c>
    </row>
    <row r="56" spans="1:8" ht="14.5">
      <c r="A56" s="166"/>
      <c r="B56" s="166"/>
    </row>
    <row r="57" spans="1:8" ht="21">
      <c r="A57" s="214" t="s">
        <v>420</v>
      </c>
      <c r="B57" s="215"/>
      <c r="C57" s="606"/>
      <c r="D57" s="607"/>
      <c r="E57" s="607"/>
      <c r="F57" s="607"/>
      <c r="G57" s="607"/>
      <c r="H57" s="607"/>
    </row>
    <row r="58" spans="1:8" ht="14.5">
      <c r="A58" s="80" t="str">
        <f>Inputs!A54</f>
        <v>Value of disposed assets, 2023/24</v>
      </c>
      <c r="B58" s="63">
        <f>Inputs!S54</f>
        <v>0</v>
      </c>
    </row>
    <row r="59" spans="1:8" ht="14.5">
      <c r="A59" s="80" t="str">
        <f>Inputs!A55</f>
        <v>Value of disposed assets, 2024/25</v>
      </c>
      <c r="B59" s="63">
        <f>Inputs!S55</f>
        <v>0</v>
      </c>
    </row>
    <row r="60" spans="1:8" ht="14.5">
      <c r="A60" s="80" t="str">
        <f>Inputs!A56</f>
        <v>Value of disposed assets, 2025/26</v>
      </c>
      <c r="B60" s="63">
        <f>Inputs!S56</f>
        <v>0</v>
      </c>
    </row>
    <row r="61" spans="1:8" ht="14.5">
      <c r="A61" s="80" t="str">
        <f>Inputs!A57</f>
        <v>Value of disposed assets, 2026/27</v>
      </c>
      <c r="B61" s="63">
        <f>Inputs!S57</f>
        <v>0</v>
      </c>
    </row>
    <row r="62" spans="1:8" ht="14.5">
      <c r="A62" s="80" t="str">
        <f>Inputs!A58</f>
        <v>Value of disposed assets, 2027/28</v>
      </c>
      <c r="B62" s="63">
        <f>Inputs!S58</f>
        <v>0</v>
      </c>
    </row>
    <row r="63" spans="1:8" ht="14.5">
      <c r="A63" s="80" t="str">
        <f>Inputs!A59</f>
        <v>Value of disposed assets, 2028/29</v>
      </c>
      <c r="B63" s="63">
        <f>Inputs!S59</f>
        <v>0</v>
      </c>
    </row>
    <row r="64" spans="1:8" ht="14.5">
      <c r="A64" s="80" t="str">
        <f>Inputs!A60</f>
        <v>Value of disposed assets, 2029/30</v>
      </c>
      <c r="B64" s="63">
        <f>Inputs!S60</f>
        <v>0</v>
      </c>
    </row>
    <row r="65" spans="1:2" ht="18.75" customHeight="1">
      <c r="A65" s="166"/>
      <c r="B65" s="166"/>
    </row>
    <row r="66" spans="1:2" ht="32.5" customHeight="1">
      <c r="A66" s="214" t="s">
        <v>421</v>
      </c>
      <c r="B66" s="165"/>
    </row>
    <row r="67" spans="1:2" ht="14.5" customHeight="1">
      <c r="A67" s="80" t="str">
        <f>"Depreciation of existing assets, " &amp; Inputs!U10</f>
        <v>Depreciation of existing assets, 2024/25</v>
      </c>
      <c r="B67" s="63">
        <f>Inputs!S62</f>
        <v>32841.67495485871</v>
      </c>
    </row>
    <row r="68" spans="1:2" ht="14.5" customHeight="1">
      <c r="A68" s="80" t="str">
        <f>"Depreciation of existing assets, " &amp; Inputs!U11</f>
        <v>Depreciation of existing assets, 2025/26</v>
      </c>
      <c r="B68" s="63">
        <f>Inputs!S63</f>
        <v>32843.935174099599</v>
      </c>
    </row>
    <row r="69" spans="1:2" ht="14.5" customHeight="1">
      <c r="A69" s="80" t="str">
        <f>"Depreciation of existing assets, " &amp; Inputs!U12</f>
        <v>Depreciation of existing assets, 2026/27</v>
      </c>
      <c r="B69" s="63">
        <f>Inputs!S64</f>
        <v>31024.924098898093</v>
      </c>
    </row>
    <row r="70" spans="1:2" ht="14.5" customHeight="1">
      <c r="A70" s="80" t="str">
        <f>"Depreciation of existing assets, " &amp; Inputs!U13</f>
        <v>Depreciation of existing assets, 2027/28</v>
      </c>
      <c r="B70" s="63">
        <f>Inputs!S65</f>
        <v>30680.486949881928</v>
      </c>
    </row>
    <row r="71" spans="1:2" ht="14.5" customHeight="1">
      <c r="A71" s="80" t="str">
        <f>"Depreciation of existing assets, " &amp; Inputs!U14</f>
        <v>Depreciation of existing assets, 2028/29</v>
      </c>
      <c r="B71" s="63">
        <f>Inputs!S66</f>
        <v>30537.541696831402</v>
      </c>
    </row>
    <row r="72" spans="1:2" ht="14.5" customHeight="1">
      <c r="A72" s="80" t="str">
        <f>"Depreciation of existing assets, " &amp; Inputs!U15</f>
        <v>Depreciation of existing assets, 2029/30</v>
      </c>
      <c r="B72" s="63">
        <f>Inputs!S67</f>
        <v>30361.688414321037</v>
      </c>
    </row>
    <row r="73" spans="1:2" ht="14.5" customHeight="1">
      <c r="A73" s="166"/>
      <c r="B73" s="166"/>
    </row>
  </sheetData>
  <pageMargins left="0.23622047244094491" right="0.23622047244094491" top="0.74803149606299213" bottom="0.74803149606299213" header="0.31496062992125984" footer="0.31496062992125984"/>
  <pageSetup paperSize="9" scale="75" fitToHeight="0" orientation="portrait" r:id="rId1"/>
  <rowBreaks count="1" manualBreakCount="1">
    <brk id="65" max="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18AD2-89CB-480E-B989-5E80513424E1}">
  <sheetPr codeName="Sheet4">
    <pageSetUpPr fitToPage="1"/>
  </sheetPr>
  <dimension ref="A1:Q43"/>
  <sheetViews>
    <sheetView showGridLines="0" view="pageBreakPreview" zoomScaleNormal="100" zoomScaleSheetLayoutView="100" workbookViewId="0"/>
  </sheetViews>
  <sheetFormatPr defaultColWidth="12.54296875" defaultRowHeight="18.75" customHeight="1"/>
  <cols>
    <col min="1" max="1" width="40.54296875" customWidth="1"/>
    <col min="16" max="16" width="3.54296875" customWidth="1"/>
  </cols>
  <sheetData>
    <row r="1" spans="1:17" ht="50.25" customHeight="1">
      <c r="A1" s="591" t="s">
        <v>433</v>
      </c>
    </row>
    <row r="2" spans="1:17" ht="15" customHeight="1">
      <c r="A2" s="608" t="s">
        <v>434</v>
      </c>
      <c r="B2" s="592"/>
      <c r="C2" s="592"/>
      <c r="D2" s="592"/>
      <c r="E2" s="592"/>
      <c r="F2" s="592"/>
      <c r="G2" s="592"/>
      <c r="H2" s="592"/>
      <c r="I2" s="592"/>
      <c r="J2" s="592"/>
      <c r="K2" s="592"/>
      <c r="L2" s="592"/>
      <c r="M2" s="592"/>
      <c r="N2" s="592"/>
      <c r="O2" s="592"/>
      <c r="P2" s="594"/>
      <c r="Q2" s="594"/>
    </row>
    <row r="3" spans="1:17" ht="39.75" customHeight="1">
      <c r="A3" s="595" t="s">
        <v>10</v>
      </c>
      <c r="B3" s="596"/>
      <c r="C3" s="596"/>
      <c r="D3" s="596"/>
      <c r="E3" s="596"/>
      <c r="F3" s="596"/>
      <c r="G3" s="596"/>
      <c r="H3" s="596"/>
      <c r="I3" s="596"/>
      <c r="J3" s="596"/>
      <c r="K3" s="596"/>
      <c r="L3" s="596"/>
      <c r="M3" s="596"/>
      <c r="N3" s="596"/>
      <c r="O3" s="596"/>
    </row>
    <row r="4" spans="1:17" ht="14.5">
      <c r="A4" s="21"/>
      <c r="B4" s="4" t="s">
        <v>435</v>
      </c>
      <c r="C4" s="217" t="s">
        <v>368</v>
      </c>
      <c r="D4" s="21"/>
    </row>
    <row r="5" spans="1:17" ht="14.5">
      <c r="A5" s="609" t="s">
        <v>436</v>
      </c>
      <c r="B5" s="610" t="s">
        <v>11</v>
      </c>
      <c r="C5" s="611">
        <f>EOMONTH('EDB data'!$B$17,24)</f>
        <v>46112</v>
      </c>
      <c r="D5" s="611">
        <f>EOMONTH('EDB data'!$B$17,24)</f>
        <v>46112</v>
      </c>
    </row>
    <row r="6" spans="1:17" ht="14.5">
      <c r="A6" s="609" t="s">
        <v>374</v>
      </c>
      <c r="B6" s="610" t="s">
        <v>11</v>
      </c>
      <c r="C6" s="11">
        <f>'EDB data'!B14</f>
        <v>365</v>
      </c>
      <c r="D6" s="9"/>
    </row>
    <row r="7" spans="1:17" ht="14.5">
      <c r="A7" s="609" t="s">
        <v>375</v>
      </c>
      <c r="B7" s="610" t="s">
        <v>11</v>
      </c>
      <c r="C7" s="11">
        <f>'EDB data'!B15</f>
        <v>182</v>
      </c>
    </row>
    <row r="8" spans="1:17" ht="14.5">
      <c r="A8" s="609" t="s">
        <v>376</v>
      </c>
      <c r="B8" s="610" t="s">
        <v>11</v>
      </c>
      <c r="C8" s="11">
        <f>'EDB data'!B16</f>
        <v>148</v>
      </c>
    </row>
    <row r="9" spans="1:17" ht="14.5">
      <c r="A9" s="609" t="s">
        <v>437</v>
      </c>
      <c r="B9" s="610" t="s">
        <v>11</v>
      </c>
      <c r="C9" s="6">
        <f>WACC</f>
        <v>7.0999999999999994E-2</v>
      </c>
    </row>
    <row r="10" spans="1:17" ht="39.75" customHeight="1">
      <c r="A10" s="218" t="s">
        <v>438</v>
      </c>
      <c r="B10" s="42"/>
      <c r="C10" s="42"/>
      <c r="D10" s="596"/>
      <c r="E10" s="596"/>
      <c r="F10" s="596"/>
      <c r="G10" s="596"/>
      <c r="H10" s="596"/>
      <c r="I10" s="596"/>
      <c r="J10" s="596"/>
      <c r="K10" s="596"/>
      <c r="L10" s="596"/>
      <c r="M10" s="596"/>
      <c r="N10" s="596"/>
      <c r="O10" s="596"/>
    </row>
    <row r="11" spans="1:17" ht="14.5">
      <c r="A11" s="4"/>
      <c r="B11" s="4"/>
      <c r="C11" s="217" t="s">
        <v>368</v>
      </c>
      <c r="D11" s="7"/>
      <c r="E11" s="7"/>
      <c r="F11" s="7"/>
      <c r="G11" s="7"/>
      <c r="H11" s="7"/>
      <c r="I11" s="7"/>
      <c r="J11" s="7"/>
      <c r="K11" s="7"/>
    </row>
    <row r="12" spans="1:17" ht="14.5">
      <c r="A12" s="25" t="s">
        <v>439</v>
      </c>
      <c r="B12" s="25"/>
      <c r="C12" s="89">
        <f>EOMONTH(C5,-6)</f>
        <v>45930</v>
      </c>
    </row>
    <row r="13" spans="1:17" ht="14.5">
      <c r="A13" s="25" t="s">
        <v>440</v>
      </c>
      <c r="B13" s="25"/>
      <c r="C13" s="89">
        <f>C5-C8</f>
        <v>45964</v>
      </c>
      <c r="D13" s="602" t="s">
        <v>441</v>
      </c>
    </row>
    <row r="14" spans="1:17" ht="14.5">
      <c r="A14" s="25" t="s">
        <v>442</v>
      </c>
      <c r="B14" s="25"/>
      <c r="C14" s="89">
        <f>C12</f>
        <v>45930</v>
      </c>
      <c r="D14" s="602" t="s">
        <v>443</v>
      </c>
    </row>
    <row r="15" spans="1:17" ht="14.5">
      <c r="A15" s="25" t="s">
        <v>444</v>
      </c>
      <c r="B15" s="25"/>
      <c r="C15" s="89">
        <f>C12</f>
        <v>45930</v>
      </c>
      <c r="D15" s="602" t="s">
        <v>443</v>
      </c>
    </row>
    <row r="16" spans="1:17" ht="14.5">
      <c r="A16" s="25" t="s">
        <v>445</v>
      </c>
      <c r="B16" s="25"/>
      <c r="C16" s="89">
        <f>C12</f>
        <v>45930</v>
      </c>
      <c r="D16" s="602" t="s">
        <v>443</v>
      </c>
    </row>
    <row r="17" spans="1:17" ht="14.5">
      <c r="A17" s="25" t="s">
        <v>446</v>
      </c>
      <c r="B17" s="25"/>
      <c r="C17" s="89">
        <f>C12</f>
        <v>45930</v>
      </c>
      <c r="D17" s="602" t="s">
        <v>443</v>
      </c>
    </row>
    <row r="18" spans="1:17" ht="14.5">
      <c r="A18" s="25" t="s">
        <v>447</v>
      </c>
      <c r="B18" s="25"/>
      <c r="C18" s="89">
        <f>C12</f>
        <v>45930</v>
      </c>
      <c r="D18" s="602" t="s">
        <v>443</v>
      </c>
    </row>
    <row r="19" spans="1:17" ht="14.5">
      <c r="A19" s="1" t="s">
        <v>448</v>
      </c>
      <c r="B19" s="25"/>
      <c r="C19" s="90">
        <f>(1+$C$9)^(C7/C6)</f>
        <v>1.034794061998362</v>
      </c>
      <c r="D19" s="602" t="s">
        <v>449</v>
      </c>
    </row>
    <row r="20" spans="1:17" ht="16.5">
      <c r="A20" s="1" t="s">
        <v>450</v>
      </c>
      <c r="B20" s="609"/>
      <c r="C20" s="612">
        <f>(1+$C$9)^(C8/C6)</f>
        <v>1.0282033589900317</v>
      </c>
      <c r="D20" s="602" t="s">
        <v>451</v>
      </c>
    </row>
    <row r="21" spans="1:17" ht="39.75" customHeight="1">
      <c r="A21" s="218" t="s">
        <v>59</v>
      </c>
      <c r="B21" s="42"/>
      <c r="C21" s="42"/>
      <c r="D21" s="596"/>
      <c r="E21" s="596"/>
      <c r="F21" s="596"/>
      <c r="G21" s="596"/>
      <c r="H21" s="596"/>
      <c r="I21" s="596"/>
      <c r="J21" s="596"/>
      <c r="K21" s="596"/>
      <c r="L21" s="596"/>
      <c r="M21" s="596"/>
      <c r="N21" s="596"/>
      <c r="O21" s="596"/>
    </row>
    <row r="22" spans="1:17" ht="14.5">
      <c r="A22" s="219"/>
      <c r="B22" s="219"/>
      <c r="C22" s="217" t="s">
        <v>368</v>
      </c>
    </row>
    <row r="23" spans="1:17" ht="16.5">
      <c r="A23" s="1" t="s">
        <v>452</v>
      </c>
      <c r="B23" s="613"/>
      <c r="C23" s="614">
        <f>$C$19</f>
        <v>1.034794061998362</v>
      </c>
    </row>
    <row r="24" spans="1:17" ht="16.5">
      <c r="A24" s="1" t="s">
        <v>453</v>
      </c>
      <c r="B24" s="613"/>
      <c r="C24" s="614">
        <f>$C$19</f>
        <v>1.034794061998362</v>
      </c>
    </row>
    <row r="25" spans="1:17" ht="16.5">
      <c r="A25" s="1" t="s">
        <v>454</v>
      </c>
      <c r="B25" s="613"/>
      <c r="C25" s="614">
        <f>$C$19</f>
        <v>1.034794061998362</v>
      </c>
    </row>
    <row r="26" spans="1:17" ht="16.5">
      <c r="A26" s="1" t="s">
        <v>450</v>
      </c>
      <c r="B26" s="613"/>
      <c r="C26" s="614">
        <f>$C$20</f>
        <v>1.0282033589900317</v>
      </c>
      <c r="F26" s="10"/>
    </row>
    <row r="27" spans="1:17" ht="21">
      <c r="A27" s="220" t="s">
        <v>455</v>
      </c>
      <c r="B27" s="221"/>
      <c r="C27" s="221"/>
      <c r="D27" s="604"/>
      <c r="E27" s="604"/>
      <c r="F27" s="604"/>
      <c r="G27" s="604"/>
      <c r="H27" s="604"/>
      <c r="I27" s="604"/>
      <c r="J27" s="604"/>
      <c r="K27" s="604"/>
      <c r="L27" s="604"/>
      <c r="M27" s="604"/>
      <c r="N27" s="604"/>
      <c r="O27" s="604"/>
      <c r="P27" s="605"/>
      <c r="Q27" s="605"/>
    </row>
    <row r="28" spans="1:17" ht="15" customHeight="1">
      <c r="A28" s="608" t="s">
        <v>456</v>
      </c>
      <c r="B28" s="592"/>
      <c r="C28" s="592"/>
      <c r="D28" s="592"/>
      <c r="E28" s="592"/>
      <c r="F28" s="592"/>
      <c r="G28" s="592"/>
      <c r="H28" s="592"/>
      <c r="I28" s="592"/>
      <c r="J28" s="592"/>
      <c r="K28" s="592"/>
      <c r="L28" s="592"/>
      <c r="M28" s="592"/>
      <c r="N28" s="74"/>
      <c r="O28" s="74"/>
    </row>
    <row r="29" spans="1:17" ht="15" customHeight="1">
      <c r="A29" s="608" t="s">
        <v>457</v>
      </c>
      <c r="B29" s="592"/>
      <c r="C29" s="592"/>
      <c r="D29" s="592"/>
      <c r="E29" s="592"/>
      <c r="F29" s="592"/>
      <c r="G29" s="592"/>
      <c r="H29" s="592"/>
      <c r="I29" s="592"/>
      <c r="J29" s="592"/>
      <c r="K29" s="592"/>
      <c r="L29" s="592"/>
      <c r="M29" s="592"/>
      <c r="N29" s="74"/>
      <c r="O29" s="74"/>
    </row>
    <row r="30" spans="1:17" s="49" customFormat="1" ht="50.25" customHeight="1">
      <c r="A30" s="222" t="s">
        <v>458</v>
      </c>
      <c r="B30" s="223"/>
      <c r="E30" s="224"/>
      <c r="F30" s="224"/>
      <c r="G30" s="224"/>
      <c r="H30" s="224"/>
      <c r="I30" s="224"/>
      <c r="J30" s="224"/>
      <c r="K30" s="224"/>
      <c r="L30" s="224"/>
      <c r="M30" s="224"/>
      <c r="N30" s="224"/>
      <c r="O30" s="224"/>
    </row>
    <row r="31" spans="1:17" s="49" customFormat="1" ht="14.5">
      <c r="A31" s="50" t="s">
        <v>459</v>
      </c>
      <c r="B31" s="50"/>
      <c r="C31" s="88">
        <f>EDATE(C5,-12)</f>
        <v>45747</v>
      </c>
      <c r="D31" s="225">
        <f>EOMONTH(C31,1)+20</f>
        <v>45797</v>
      </c>
      <c r="E31" s="475">
        <f t="shared" ref="E31:O31" si="0">EDATE(D31,1)</f>
        <v>45828</v>
      </c>
      <c r="F31" s="615">
        <f t="shared" si="0"/>
        <v>45858</v>
      </c>
      <c r="G31" s="615">
        <f t="shared" si="0"/>
        <v>45889</v>
      </c>
      <c r="H31" s="615">
        <f t="shared" si="0"/>
        <v>45920</v>
      </c>
      <c r="I31" s="615">
        <f t="shared" si="0"/>
        <v>45950</v>
      </c>
      <c r="J31" s="615">
        <f t="shared" si="0"/>
        <v>45981</v>
      </c>
      <c r="K31" s="615">
        <f t="shared" si="0"/>
        <v>46011</v>
      </c>
      <c r="L31" s="615">
        <f t="shared" si="0"/>
        <v>46042</v>
      </c>
      <c r="M31" s="615">
        <f t="shared" si="0"/>
        <v>46073</v>
      </c>
      <c r="N31" s="615">
        <f t="shared" si="0"/>
        <v>46101</v>
      </c>
      <c r="O31" s="615">
        <f t="shared" si="0"/>
        <v>46132</v>
      </c>
    </row>
    <row r="32" spans="1:17" s="49" customFormat="1" ht="14.5">
      <c r="A32" s="616" t="s">
        <v>460</v>
      </c>
      <c r="B32" s="616"/>
      <c r="C32" s="617">
        <v>0</v>
      </c>
      <c r="D32" s="617">
        <v>1</v>
      </c>
      <c r="E32" s="617">
        <v>1</v>
      </c>
      <c r="F32" s="617">
        <v>1</v>
      </c>
      <c r="G32" s="617">
        <v>1</v>
      </c>
      <c r="H32" s="617">
        <v>1</v>
      </c>
      <c r="I32" s="617">
        <v>1</v>
      </c>
      <c r="J32" s="617">
        <v>1</v>
      </c>
      <c r="K32" s="617">
        <v>1</v>
      </c>
      <c r="L32" s="617">
        <v>1</v>
      </c>
      <c r="M32" s="617">
        <v>1</v>
      </c>
      <c r="N32" s="617">
        <v>1</v>
      </c>
      <c r="O32" s="617">
        <v>1</v>
      </c>
    </row>
    <row r="33" spans="1:15" s="49" customFormat="1" ht="14.5">
      <c r="A33" s="51"/>
      <c r="B33" s="51"/>
      <c r="C33" s="51"/>
      <c r="D33" s="51"/>
      <c r="E33" s="51"/>
      <c r="F33" s="51"/>
      <c r="G33" s="51"/>
      <c r="H33" s="51"/>
      <c r="I33" s="51"/>
      <c r="J33" s="51"/>
      <c r="K33" s="51"/>
      <c r="L33" s="51"/>
      <c r="M33" s="51"/>
      <c r="N33" s="51"/>
      <c r="O33" s="51"/>
    </row>
    <row r="34" spans="1:15" s="49" customFormat="1" ht="14.5">
      <c r="A34" s="222" t="s">
        <v>461</v>
      </c>
      <c r="B34" s="223"/>
      <c r="D34" s="224"/>
    </row>
    <row r="35" spans="1:15" s="49" customFormat="1" ht="14.5">
      <c r="A35" s="50" t="s">
        <v>459</v>
      </c>
      <c r="B35" s="50"/>
      <c r="C35" s="226">
        <f>C31</f>
        <v>45747</v>
      </c>
      <c r="D35" s="475">
        <f>C13</f>
        <v>45964</v>
      </c>
    </row>
    <row r="36" spans="1:15" s="49" customFormat="1" ht="14.5">
      <c r="A36" s="616" t="s">
        <v>460</v>
      </c>
      <c r="B36" s="616"/>
      <c r="C36" s="617">
        <v>0</v>
      </c>
      <c r="D36" s="617">
        <v>12</v>
      </c>
    </row>
    <row r="37" spans="1:15" s="49" customFormat="1" ht="14.5">
      <c r="A37" s="616"/>
      <c r="B37" s="618"/>
      <c r="C37" s="227"/>
      <c r="D37" s="51"/>
    </row>
    <row r="38" spans="1:15" s="49" customFormat="1" ht="14.5">
      <c r="A38" s="50" t="s">
        <v>462</v>
      </c>
      <c r="B38" s="50"/>
      <c r="C38" s="619" t="s">
        <v>368</v>
      </c>
    </row>
    <row r="39" spans="1:15" s="49" customFormat="1" ht="14.5">
      <c r="A39" s="620" t="str">
        <f>"PV as at "&amp;TEXT(EOMONTH(C5,-12),"dd mmm yy")&amp;" of the series of unit amounts"</f>
        <v>PV as at 31 Mar 25 of the series of unit amounts</v>
      </c>
      <c r="B39" s="616"/>
      <c r="C39" s="621">
        <f>XNPV(C9,C32:O32,C31:O31)</f>
        <v>11.52021163648018</v>
      </c>
    </row>
    <row r="40" spans="1:15" s="49" customFormat="1" ht="14.5">
      <c r="A40" s="620" t="s">
        <v>463</v>
      </c>
      <c r="B40" s="616"/>
      <c r="C40" s="621">
        <f>XNPV(C9,C36:D36,C35:D35)</f>
        <v>11.520485815014359</v>
      </c>
    </row>
    <row r="41" spans="1:15" s="49" customFormat="1" ht="14.5">
      <c r="A41" s="620" t="str">
        <f>"Difference in PV for a date of " &amp; TEXT(D35,"d mmm")</f>
        <v>Difference in PV for a date of 3 Nov</v>
      </c>
      <c r="B41" s="616"/>
      <c r="C41" s="621">
        <f>C39-C40</f>
        <v>-2.7417853417865956E-4</v>
      </c>
    </row>
    <row r="42" spans="1:15" s="49" customFormat="1" ht="14.5">
      <c r="A42" s="620" t="s">
        <v>464</v>
      </c>
      <c r="B42" s="616"/>
      <c r="C42" s="52">
        <f>C41/C39</f>
        <v>-2.3799782749688312E-5</v>
      </c>
    </row>
    <row r="43" spans="1:15" s="49" customFormat="1" ht="18.75" customHeight="1">
      <c r="A43" s="51"/>
      <c r="B43" s="51"/>
      <c r="C43" s="51"/>
    </row>
  </sheetData>
  <pageMargins left="0.23622047244094491" right="0.23622047244094491" top="0.74803149606299213" bottom="0.74803149606299213" header="0.31496062992125984" footer="0.31496062992125984"/>
  <pageSetup paperSize="9" scale="61"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A634A-992B-4071-B0BE-59F90ACADD36}">
  <sheetPr codeName="Sheet5">
    <pageSetUpPr fitToPage="1"/>
  </sheetPr>
  <dimension ref="A1:M114"/>
  <sheetViews>
    <sheetView showGridLines="0" view="pageBreakPreview" zoomScaleNormal="100" zoomScaleSheetLayoutView="100" workbookViewId="0"/>
  </sheetViews>
  <sheetFormatPr defaultColWidth="12.54296875" defaultRowHeight="18.75" customHeight="1"/>
  <cols>
    <col min="1" max="1" width="40.54296875" customWidth="1"/>
    <col min="12" max="12" width="12.54296875" style="45"/>
    <col min="13" max="13" width="3.54296875" customWidth="1"/>
  </cols>
  <sheetData>
    <row r="1" spans="1:13" ht="50.25" customHeight="1">
      <c r="A1" s="591" t="s">
        <v>465</v>
      </c>
      <c r="C1" s="530"/>
      <c r="J1" s="522" t="str">
        <f>EDB_Name</f>
        <v>Wellington Electricity</v>
      </c>
    </row>
    <row r="2" spans="1:13" ht="16.5" customHeight="1">
      <c r="A2" s="608" t="s">
        <v>466</v>
      </c>
      <c r="B2" s="592"/>
      <c r="C2" s="592"/>
      <c r="D2" s="592"/>
      <c r="E2" s="592"/>
      <c r="F2" s="592"/>
      <c r="G2" s="592"/>
      <c r="H2" s="592"/>
      <c r="I2" s="592"/>
      <c r="J2" s="592"/>
      <c r="K2" s="594"/>
      <c r="L2" s="622"/>
      <c r="M2" s="594"/>
    </row>
    <row r="3" spans="1:13" ht="16.5" customHeight="1">
      <c r="A3" s="593"/>
      <c r="B3" s="594"/>
      <c r="C3" s="594"/>
      <c r="D3" s="594"/>
      <c r="E3" s="594"/>
      <c r="F3" s="594"/>
      <c r="G3" s="594"/>
      <c r="H3" s="594"/>
      <c r="I3" s="594"/>
      <c r="J3" s="594"/>
      <c r="K3" s="594"/>
      <c r="L3" s="622"/>
      <c r="M3" s="594"/>
    </row>
    <row r="4" spans="1:13" ht="39.75" customHeight="1">
      <c r="A4" s="595" t="s">
        <v>10</v>
      </c>
      <c r="B4" s="596"/>
      <c r="C4" s="596"/>
      <c r="D4" s="596"/>
      <c r="E4" s="596"/>
      <c r="F4" s="596"/>
      <c r="G4" s="596"/>
      <c r="H4" s="596"/>
      <c r="I4" s="596"/>
      <c r="J4" s="596"/>
    </row>
    <row r="5" spans="1:13" ht="14.5">
      <c r="A5" s="165"/>
      <c r="B5" s="168" t="s">
        <v>435</v>
      </c>
      <c r="C5" s="228" t="s">
        <v>368</v>
      </c>
      <c r="D5" s="3" t="str">
        <f>Inputs!C$6</f>
        <v>2023/24</v>
      </c>
      <c r="E5" s="3" t="str">
        <f>Inputs!D$6</f>
        <v>2024/25</v>
      </c>
      <c r="F5" s="3" t="str">
        <f>Inputs!E$6</f>
        <v>2025/26</v>
      </c>
      <c r="G5" s="3" t="str">
        <f>Inputs!F$6</f>
        <v>2026/27</v>
      </c>
      <c r="H5" s="3" t="str">
        <f>Inputs!G$6</f>
        <v>2027/28</v>
      </c>
      <c r="I5" s="3" t="str">
        <f>Inputs!H$6</f>
        <v>2028/29</v>
      </c>
      <c r="J5" s="3" t="str">
        <f>Inputs!I$6</f>
        <v>2029/30</v>
      </c>
    </row>
    <row r="6" spans="1:13" ht="14.5">
      <c r="A6" s="87" t="s">
        <v>407</v>
      </c>
      <c r="B6" s="117" t="s">
        <v>11</v>
      </c>
      <c r="C6" s="118">
        <f>'EDB data'!B28</f>
        <v>803430.16615239112</v>
      </c>
      <c r="D6" s="22"/>
      <c r="E6" s="22"/>
      <c r="F6" s="22"/>
      <c r="G6" s="22"/>
      <c r="H6" s="22"/>
      <c r="I6" s="22"/>
      <c r="J6" s="22"/>
    </row>
    <row r="7" spans="1:13" ht="14.5">
      <c r="A7" s="87" t="s">
        <v>408</v>
      </c>
      <c r="B7" s="117" t="s">
        <v>11</v>
      </c>
      <c r="C7" s="118">
        <f>'EDB data'!B29</f>
        <v>32360.718320962555</v>
      </c>
    </row>
    <row r="8" spans="1:13" ht="14.5">
      <c r="A8" s="87" t="s">
        <v>409</v>
      </c>
      <c r="B8" s="117" t="s">
        <v>11</v>
      </c>
      <c r="C8" s="118">
        <f>'EDB data'!B30</f>
        <v>847276.47559922794</v>
      </c>
      <c r="D8" s="165"/>
      <c r="E8" s="165"/>
      <c r="F8" s="165"/>
      <c r="G8" s="165"/>
      <c r="H8" s="165"/>
      <c r="I8" s="165"/>
      <c r="J8" s="165"/>
    </row>
    <row r="9" spans="1:13" ht="14.5">
      <c r="A9" s="87" t="s">
        <v>420</v>
      </c>
      <c r="B9" s="117" t="s">
        <v>11</v>
      </c>
      <c r="C9" s="118"/>
      <c r="D9" s="63">
        <f t="array" ref="D9:J9">TRANSPOSE('EDB data'!B58:B64)</f>
        <v>0</v>
      </c>
      <c r="E9" s="63">
        <v>0</v>
      </c>
      <c r="F9" s="63">
        <v>0</v>
      </c>
      <c r="G9" s="63">
        <v>0</v>
      </c>
      <c r="H9" s="63">
        <v>0</v>
      </c>
      <c r="I9" s="63">
        <v>0</v>
      </c>
      <c r="J9" s="63">
        <v>0</v>
      </c>
    </row>
    <row r="10" spans="1:13" ht="14.5">
      <c r="A10" s="87" t="s">
        <v>419</v>
      </c>
      <c r="B10" s="117" t="s">
        <v>11</v>
      </c>
      <c r="C10" s="119"/>
      <c r="D10" s="63">
        <f t="array" ref="D10:J10">TRANSPOSE('EDB data'!B49:B55)</f>
        <v>53542.807699831377</v>
      </c>
      <c r="E10" s="63">
        <v>47330.141592528431</v>
      </c>
      <c r="F10" s="63">
        <v>72677.556737427265</v>
      </c>
      <c r="G10" s="63">
        <v>104143.88139251576</v>
      </c>
      <c r="H10" s="63">
        <v>93105.213283671779</v>
      </c>
      <c r="I10" s="63">
        <v>106566.57066460596</v>
      </c>
      <c r="J10" s="63">
        <v>75812.503670278325</v>
      </c>
    </row>
    <row r="11" spans="1:13" ht="14.5">
      <c r="A11" s="87" t="s">
        <v>467</v>
      </c>
      <c r="B11" s="117" t="s">
        <v>11</v>
      </c>
      <c r="C11" s="118">
        <f>'EDB data'!B12</f>
        <v>44</v>
      </c>
      <c r="D11" s="120"/>
      <c r="E11" s="120"/>
      <c r="F11" s="120"/>
      <c r="G11" s="120"/>
      <c r="H11" s="120"/>
      <c r="I11" s="120"/>
      <c r="J11" s="120"/>
    </row>
    <row r="12" spans="1:13" ht="14.5">
      <c r="A12" s="77" t="s">
        <v>468</v>
      </c>
      <c r="B12" s="117" t="s">
        <v>11</v>
      </c>
      <c r="C12" s="121">
        <f>'EDB data'!B36</f>
        <v>375.81537252885659</v>
      </c>
      <c r="D12" s="68"/>
      <c r="E12" s="120"/>
      <c r="F12" s="120"/>
      <c r="G12" s="120"/>
      <c r="H12" s="120"/>
      <c r="I12" s="120"/>
      <c r="J12" s="120"/>
    </row>
    <row r="13" spans="1:13" ht="14.5">
      <c r="A13" s="87" t="s">
        <v>371</v>
      </c>
      <c r="B13" s="117" t="s">
        <v>11</v>
      </c>
      <c r="C13" s="122"/>
      <c r="D13" s="59">
        <f>'EDB data'!B22</f>
        <v>4.022988505747116E-2</v>
      </c>
      <c r="E13" s="59">
        <f>'EDB data'!C22</f>
        <v>2.200000000000002E-2</v>
      </c>
      <c r="F13" s="59">
        <f>'EDB data'!D22</f>
        <v>2.0999999999999908E-2</v>
      </c>
      <c r="G13" s="59">
        <f>'EDB data'!E22</f>
        <v>2.0000000000000018E-2</v>
      </c>
      <c r="H13" s="59">
        <f>'EDB data'!F22</f>
        <v>2.0000000000000018E-2</v>
      </c>
      <c r="I13" s="59">
        <f>'EDB data'!G22</f>
        <v>2.0000000000000018E-2</v>
      </c>
      <c r="J13" s="59">
        <f>'EDB data'!H22</f>
        <v>2.0000000000000018E-2</v>
      </c>
    </row>
    <row r="14" spans="1:13" ht="14.5">
      <c r="A14" s="77" t="s">
        <v>417</v>
      </c>
      <c r="B14" s="117" t="s">
        <v>11</v>
      </c>
      <c r="C14" s="123">
        <f>'EDB data'!B38</f>
        <v>1</v>
      </c>
      <c r="D14" s="59"/>
      <c r="E14" s="59"/>
      <c r="F14" s="59"/>
      <c r="G14" s="59"/>
      <c r="H14" s="59"/>
      <c r="I14" s="59"/>
      <c r="J14" s="59"/>
    </row>
    <row r="15" spans="1:13" ht="14.5">
      <c r="A15" s="77" t="s">
        <v>469</v>
      </c>
      <c r="B15" s="117" t="s">
        <v>11</v>
      </c>
      <c r="C15" s="123"/>
      <c r="D15" s="59"/>
      <c r="E15" s="124">
        <f t="array" ref="E15:J15">TRANSPOSE(Inputs!S62:S67)</f>
        <v>32841.67495485871</v>
      </c>
      <c r="F15" s="124">
        <v>32843.935174099599</v>
      </c>
      <c r="G15" s="124">
        <v>31024.924098898093</v>
      </c>
      <c r="H15" s="124">
        <v>30680.486949881928</v>
      </c>
      <c r="I15" s="124">
        <v>30537.541696831402</v>
      </c>
      <c r="J15" s="124">
        <v>30361.688414321037</v>
      </c>
    </row>
    <row r="16" spans="1:13" ht="15" customHeight="1">
      <c r="A16" s="166"/>
      <c r="B16" s="231"/>
      <c r="C16" s="232"/>
      <c r="D16" s="231"/>
      <c r="E16" s="231"/>
      <c r="F16" s="231"/>
      <c r="G16" s="231"/>
      <c r="H16" s="231"/>
      <c r="I16" s="231"/>
      <c r="J16" s="231"/>
    </row>
    <row r="17" spans="1:12" ht="39.75" customHeight="1">
      <c r="A17" s="595" t="s">
        <v>438</v>
      </c>
      <c r="B17" s="596"/>
      <c r="C17" s="596"/>
      <c r="D17" s="596"/>
      <c r="E17" s="596"/>
      <c r="F17" s="596"/>
      <c r="G17" s="596"/>
      <c r="H17" s="596"/>
      <c r="I17" s="596"/>
      <c r="J17" s="596"/>
    </row>
    <row r="18" spans="1:12" ht="46" customHeight="1">
      <c r="B18" s="607"/>
      <c r="C18" s="606"/>
      <c r="D18" s="15" t="s">
        <v>470</v>
      </c>
      <c r="E18" s="15" t="s">
        <v>471</v>
      </c>
      <c r="F18" s="16" t="s">
        <v>472</v>
      </c>
      <c r="G18" s="607"/>
      <c r="H18" s="607"/>
      <c r="I18" s="607"/>
      <c r="J18" s="607"/>
    </row>
    <row r="19" spans="1:12" ht="15.5">
      <c r="A19" s="214" t="s">
        <v>473</v>
      </c>
      <c r="B19" s="168"/>
      <c r="C19" s="233"/>
      <c r="D19" s="24" t="str">
        <f>Inputs!C$6</f>
        <v>2023/24</v>
      </c>
      <c r="E19" s="234" t="str">
        <f>Inputs!D$6</f>
        <v>2024/25</v>
      </c>
      <c r="F19" s="234" t="str">
        <f>Inputs!E$6</f>
        <v>2025/26</v>
      </c>
      <c r="G19" s="234" t="str">
        <f>Inputs!F$6</f>
        <v>2026/27</v>
      </c>
      <c r="H19" s="234" t="str">
        <f>Inputs!G$6</f>
        <v>2027/28</v>
      </c>
      <c r="I19" s="234" t="str">
        <f>Inputs!H$6</f>
        <v>2028/29</v>
      </c>
      <c r="J19" s="234" t="str">
        <f>Inputs!I$6</f>
        <v>2029/30</v>
      </c>
      <c r="L19" s="623" t="s">
        <v>474</v>
      </c>
    </row>
    <row r="20" spans="1:12" ht="14.5">
      <c r="A20" s="80" t="s">
        <v>475</v>
      </c>
      <c r="B20" s="115"/>
      <c r="C20" s="91"/>
      <c r="D20" s="235">
        <f>C6</f>
        <v>803430.16615239112</v>
      </c>
      <c r="E20" s="476">
        <f t="shared" ref="E20:J20" si="0">D24</f>
        <v>847276.47559922794</v>
      </c>
      <c r="F20" s="95">
        <f t="shared" si="0"/>
        <v>833056.24302508903</v>
      </c>
      <c r="G20" s="95">
        <f t="shared" si="0"/>
        <v>817688.99477341271</v>
      </c>
      <c r="H20" s="95">
        <f t="shared" si="0"/>
        <v>803001.49679008743</v>
      </c>
      <c r="I20" s="95">
        <f t="shared" si="0"/>
        <v>788364.97974607151</v>
      </c>
      <c r="J20" s="95">
        <f t="shared" si="0"/>
        <v>773578.97034456662</v>
      </c>
      <c r="L20" s="45" t="s">
        <v>476</v>
      </c>
    </row>
    <row r="21" spans="1:12" ht="14.5">
      <c r="A21" s="80" t="s">
        <v>420</v>
      </c>
      <c r="B21" s="115"/>
      <c r="C21" s="91"/>
      <c r="D21" s="107">
        <f>D9</f>
        <v>0</v>
      </c>
      <c r="E21" s="107">
        <f t="shared" ref="E21:J21" si="1">E9</f>
        <v>0</v>
      </c>
      <c r="F21" s="107">
        <f t="shared" si="1"/>
        <v>0</v>
      </c>
      <c r="G21" s="107">
        <f t="shared" si="1"/>
        <v>0</v>
      </c>
      <c r="H21" s="107">
        <f t="shared" si="1"/>
        <v>0</v>
      </c>
      <c r="I21" s="107">
        <f t="shared" si="1"/>
        <v>0</v>
      </c>
      <c r="J21" s="107">
        <f t="shared" si="1"/>
        <v>0</v>
      </c>
      <c r="L21" s="45" t="s">
        <v>477</v>
      </c>
    </row>
    <row r="22" spans="1:12" ht="14.5">
      <c r="A22" s="80" t="s">
        <v>478</v>
      </c>
      <c r="B22" s="115"/>
      <c r="C22" s="91"/>
      <c r="D22" s="107">
        <f>(D20*0.999-D21)*D13</f>
        <v>32289.581332779635</v>
      </c>
      <c r="E22" s="107">
        <f t="shared" ref="E22:J22" si="2">(E20*0.999-E21)*E13</f>
        <v>18621.442380719847</v>
      </c>
      <c r="F22" s="107">
        <f t="shared" si="2"/>
        <v>17476.686922423265</v>
      </c>
      <c r="G22" s="107">
        <f t="shared" si="2"/>
        <v>16337.4261155728</v>
      </c>
      <c r="H22" s="107">
        <f t="shared" si="2"/>
        <v>16043.969905865961</v>
      </c>
      <c r="I22" s="107">
        <f t="shared" si="2"/>
        <v>15751.532295326522</v>
      </c>
      <c r="J22" s="107">
        <f t="shared" si="2"/>
        <v>15456.107827484453</v>
      </c>
      <c r="L22" s="45" t="s">
        <v>479</v>
      </c>
    </row>
    <row r="23" spans="1:12" ht="14.5">
      <c r="A23" s="80" t="s">
        <v>421</v>
      </c>
      <c r="B23" s="115"/>
      <c r="C23" s="91"/>
      <c r="D23" s="236"/>
      <c r="E23" s="107">
        <f t="shared" ref="E23:J23" si="3">E15</f>
        <v>32841.67495485871</v>
      </c>
      <c r="F23" s="107">
        <f t="shared" si="3"/>
        <v>32843.935174099599</v>
      </c>
      <c r="G23" s="107">
        <f t="shared" si="3"/>
        <v>31024.924098898093</v>
      </c>
      <c r="H23" s="107">
        <f t="shared" si="3"/>
        <v>30680.486949881928</v>
      </c>
      <c r="I23" s="107">
        <f t="shared" si="3"/>
        <v>30537.541696831402</v>
      </c>
      <c r="J23" s="107">
        <f t="shared" si="3"/>
        <v>30361.688414321037</v>
      </c>
      <c r="L23" s="45" t="s">
        <v>480</v>
      </c>
    </row>
    <row r="24" spans="1:12" ht="14.5">
      <c r="A24" s="80" t="s">
        <v>481</v>
      </c>
      <c r="B24" s="115"/>
      <c r="C24" s="91"/>
      <c r="D24" s="237">
        <f>C8</f>
        <v>847276.47559922794</v>
      </c>
      <c r="E24" s="479">
        <f t="shared" ref="E24:J24" si="4">E20-E23+E22-E21</f>
        <v>833056.24302508903</v>
      </c>
      <c r="F24" s="95">
        <f t="shared" si="4"/>
        <v>817688.99477341271</v>
      </c>
      <c r="G24" s="95">
        <f t="shared" si="4"/>
        <v>803001.49679008743</v>
      </c>
      <c r="H24" s="95">
        <f t="shared" si="4"/>
        <v>788364.97974607151</v>
      </c>
      <c r="I24" s="95">
        <f t="shared" si="4"/>
        <v>773578.97034456662</v>
      </c>
      <c r="J24" s="95">
        <f t="shared" si="4"/>
        <v>758673.38975773007</v>
      </c>
      <c r="L24" s="45" t="s">
        <v>482</v>
      </c>
    </row>
    <row r="25" spans="1:12" ht="14.5">
      <c r="A25" s="80" t="s">
        <v>483</v>
      </c>
      <c r="B25" s="77"/>
      <c r="C25" s="91"/>
      <c r="D25" s="107"/>
      <c r="E25" s="238">
        <f>E20/E23</f>
        <v>25.79882045491955</v>
      </c>
      <c r="F25" s="480">
        <f>$C$14*F20/F23</f>
        <v>25.364081332191549</v>
      </c>
      <c r="G25" s="116">
        <f>$C$14*G20/G23</f>
        <v>26.35587414063825</v>
      </c>
      <c r="H25" s="116">
        <f>$C$14*H20/H23</f>
        <v>26.173036239673429</v>
      </c>
      <c r="I25" s="116">
        <f>$C$14*I20/I23</f>
        <v>25.816255531396386</v>
      </c>
      <c r="J25" s="116">
        <f>$C$14*J20/J23</f>
        <v>25.478786284483572</v>
      </c>
      <c r="L25" s="45" t="s">
        <v>484</v>
      </c>
    </row>
    <row r="26" spans="1:12" ht="14.5">
      <c r="A26" s="166"/>
      <c r="B26" s="166"/>
      <c r="C26" s="239"/>
      <c r="D26" s="166"/>
      <c r="E26" s="166"/>
      <c r="F26" s="166"/>
      <c r="G26" s="166"/>
      <c r="H26" s="166"/>
      <c r="I26" s="166"/>
      <c r="J26" s="166"/>
    </row>
    <row r="27" spans="1:12" ht="15.5">
      <c r="A27" s="214" t="s">
        <v>485</v>
      </c>
      <c r="B27" s="168"/>
      <c r="C27" s="233"/>
      <c r="D27" s="24" t="str">
        <f>Inputs!C$6</f>
        <v>2023/24</v>
      </c>
      <c r="E27" s="234" t="str">
        <f>Inputs!D$6</f>
        <v>2024/25</v>
      </c>
      <c r="F27" s="234" t="str">
        <f>Inputs!E$6</f>
        <v>2025/26</v>
      </c>
      <c r="G27" s="234" t="str">
        <f>Inputs!F$6</f>
        <v>2026/27</v>
      </c>
      <c r="H27" s="234" t="str">
        <f>Inputs!G$6</f>
        <v>2027/28</v>
      </c>
      <c r="I27" s="234" t="str">
        <f>Inputs!H$6</f>
        <v>2028/29</v>
      </c>
      <c r="J27" s="234" t="str">
        <f>Inputs!I$6</f>
        <v>2029/30</v>
      </c>
    </row>
    <row r="28" spans="1:12" ht="14.5">
      <c r="A28" s="80" t="s">
        <v>369</v>
      </c>
      <c r="B28" s="77"/>
      <c r="C28" s="91"/>
      <c r="D28" s="240">
        <v>1</v>
      </c>
      <c r="E28" s="476">
        <f t="shared" ref="E28:J28" si="5">D28+1</f>
        <v>2</v>
      </c>
      <c r="F28" s="95">
        <f t="shared" si="5"/>
        <v>3</v>
      </c>
      <c r="G28" s="95">
        <f t="shared" si="5"/>
        <v>4</v>
      </c>
      <c r="H28" s="95">
        <f t="shared" si="5"/>
        <v>5</v>
      </c>
      <c r="I28" s="95">
        <f t="shared" si="5"/>
        <v>6</v>
      </c>
      <c r="J28" s="95">
        <f t="shared" si="5"/>
        <v>7</v>
      </c>
    </row>
    <row r="29" spans="1:12" ht="14.5">
      <c r="A29" s="87" t="s">
        <v>486</v>
      </c>
      <c r="B29" s="112"/>
      <c r="C29" s="113"/>
      <c r="D29" s="114">
        <f t="shared" ref="D29:J29" si="6">D13</f>
        <v>4.022988505747116E-2</v>
      </c>
      <c r="E29" s="114">
        <f t="shared" si="6"/>
        <v>2.200000000000002E-2</v>
      </c>
      <c r="F29" s="114">
        <f t="shared" si="6"/>
        <v>2.0999999999999908E-2</v>
      </c>
      <c r="G29" s="114">
        <f t="shared" si="6"/>
        <v>2.0000000000000018E-2</v>
      </c>
      <c r="H29" s="114">
        <f t="shared" si="6"/>
        <v>2.0000000000000018E-2</v>
      </c>
      <c r="I29" s="114">
        <f t="shared" si="6"/>
        <v>2.0000000000000018E-2</v>
      </c>
      <c r="J29" s="114">
        <f t="shared" si="6"/>
        <v>2.0000000000000018E-2</v>
      </c>
      <c r="L29" s="45" t="s">
        <v>477</v>
      </c>
    </row>
    <row r="30" spans="1:12" ht="14.5">
      <c r="A30" s="87" t="s">
        <v>487</v>
      </c>
      <c r="B30" s="87"/>
      <c r="C30" s="106"/>
      <c r="D30" s="107">
        <f t="shared" ref="D30:J30" si="7">D$10</f>
        <v>53542.807699831377</v>
      </c>
      <c r="E30" s="107">
        <f t="shared" si="7"/>
        <v>47330.141592528431</v>
      </c>
      <c r="F30" s="107">
        <f t="shared" si="7"/>
        <v>72677.556737427265</v>
      </c>
      <c r="G30" s="107">
        <f t="shared" si="7"/>
        <v>104143.88139251576</v>
      </c>
      <c r="H30" s="107">
        <f t="shared" si="7"/>
        <v>93105.213283671779</v>
      </c>
      <c r="I30" s="107">
        <f t="shared" si="7"/>
        <v>106566.57066460596</v>
      </c>
      <c r="J30" s="107">
        <f t="shared" si="7"/>
        <v>75812.503670278325</v>
      </c>
      <c r="L30" s="45" t="s">
        <v>477</v>
      </c>
    </row>
    <row r="31" spans="1:12" ht="31.5" customHeight="1">
      <c r="A31" s="241" t="str">
        <f>" Assets commissioned in " &amp; $E$27</f>
        <v xml:space="preserve"> Assets commissioned in 2024/25</v>
      </c>
      <c r="B31" s="68"/>
      <c r="C31" s="242"/>
      <c r="D31" s="243"/>
      <c r="E31" s="68"/>
      <c r="F31" s="68"/>
      <c r="G31" s="68"/>
      <c r="H31" s="68"/>
      <c r="I31" s="68"/>
      <c r="J31" s="68"/>
    </row>
    <row r="32" spans="1:12" ht="14.5">
      <c r="A32" s="108" t="s">
        <v>488</v>
      </c>
      <c r="B32" s="78"/>
      <c r="C32" s="109">
        <f>E28</f>
        <v>2</v>
      </c>
      <c r="D32" s="244"/>
      <c r="E32" s="94"/>
      <c r="F32" s="94"/>
      <c r="G32" s="94"/>
      <c r="H32" s="94"/>
      <c r="I32" s="94"/>
      <c r="J32" s="94"/>
    </row>
    <row r="33" spans="1:12" ht="14.5">
      <c r="A33" s="108" t="s">
        <v>407</v>
      </c>
      <c r="B33" s="78"/>
      <c r="C33" s="91"/>
      <c r="D33" s="245">
        <v>0</v>
      </c>
      <c r="E33" s="481">
        <f t="shared" ref="E33:J33" si="8">D37</f>
        <v>0</v>
      </c>
      <c r="F33" s="94">
        <f t="shared" si="8"/>
        <v>47330.141592528431</v>
      </c>
      <c r="G33" s="94">
        <f t="shared" si="8"/>
        <v>47248.389529777698</v>
      </c>
      <c r="H33" s="94">
        <f t="shared" si="8"/>
        <v>47094.557563866794</v>
      </c>
      <c r="I33" s="94">
        <f t="shared" si="8"/>
        <v>46915.149725528252</v>
      </c>
      <c r="J33" s="94">
        <f t="shared" si="8"/>
        <v>46709.180775513742</v>
      </c>
      <c r="L33" s="45" t="s">
        <v>489</v>
      </c>
    </row>
    <row r="34" spans="1:12" ht="14.5">
      <c r="A34" s="108" t="s">
        <v>490</v>
      </c>
      <c r="B34" s="78"/>
      <c r="C34" s="91"/>
      <c r="D34" s="247">
        <f>$C$11+$C32</f>
        <v>46</v>
      </c>
      <c r="E34" s="481">
        <f t="shared" ref="E34:J34" si="9">D34-1</f>
        <v>45</v>
      </c>
      <c r="F34" s="94">
        <f t="shared" si="9"/>
        <v>44</v>
      </c>
      <c r="G34" s="94">
        <f t="shared" si="9"/>
        <v>43</v>
      </c>
      <c r="H34" s="94">
        <f t="shared" si="9"/>
        <v>42</v>
      </c>
      <c r="I34" s="94">
        <f t="shared" si="9"/>
        <v>41</v>
      </c>
      <c r="J34" s="94">
        <f t="shared" si="9"/>
        <v>40</v>
      </c>
      <c r="L34" s="45" t="s">
        <v>491</v>
      </c>
    </row>
    <row r="35" spans="1:12" ht="14.5">
      <c r="A35" s="108" t="s">
        <v>492</v>
      </c>
      <c r="B35" s="78"/>
      <c r="C35" s="91"/>
      <c r="D35" s="94">
        <f t="shared" ref="D35:J35" si="10">D33*D$29</f>
        <v>0</v>
      </c>
      <c r="E35" s="94">
        <f t="shared" si="10"/>
        <v>0</v>
      </c>
      <c r="F35" s="94">
        <f t="shared" si="10"/>
        <v>993.93297344309269</v>
      </c>
      <c r="G35" s="94">
        <f t="shared" si="10"/>
        <v>944.96779059555479</v>
      </c>
      <c r="H35" s="94">
        <f t="shared" si="10"/>
        <v>941.89115127733669</v>
      </c>
      <c r="I35" s="94">
        <f t="shared" si="10"/>
        <v>938.3029945105659</v>
      </c>
      <c r="J35" s="94">
        <f t="shared" si="10"/>
        <v>934.18361551027567</v>
      </c>
      <c r="L35" s="45" t="s">
        <v>493</v>
      </c>
    </row>
    <row r="36" spans="1:12" ht="14.5">
      <c r="A36" s="108" t="s">
        <v>494</v>
      </c>
      <c r="B36" s="78"/>
      <c r="C36" s="91"/>
      <c r="D36" s="94">
        <f t="shared" ref="D36:J36" si="11">D33/D34</f>
        <v>0</v>
      </c>
      <c r="E36" s="94">
        <f t="shared" si="11"/>
        <v>0</v>
      </c>
      <c r="F36" s="94">
        <f t="shared" si="11"/>
        <v>1075.685036193828</v>
      </c>
      <c r="G36" s="94">
        <f t="shared" si="11"/>
        <v>1098.7997565064582</v>
      </c>
      <c r="H36" s="94">
        <f t="shared" si="11"/>
        <v>1121.2989896158761</v>
      </c>
      <c r="I36" s="94">
        <f t="shared" si="11"/>
        <v>1144.2719445250793</v>
      </c>
      <c r="J36" s="94">
        <f t="shared" si="11"/>
        <v>1167.7295193878435</v>
      </c>
      <c r="L36" s="45" t="s">
        <v>495</v>
      </c>
    </row>
    <row r="37" spans="1:12" ht="14.5">
      <c r="A37" s="110" t="s">
        <v>409</v>
      </c>
      <c r="B37" s="111"/>
      <c r="C37" s="106"/>
      <c r="D37" s="107">
        <f t="shared" ref="D37:J37" si="12">D33-D36+D35+IF($C32=D$28,D$30,0)</f>
        <v>0</v>
      </c>
      <c r="E37" s="107">
        <f t="shared" si="12"/>
        <v>47330.141592528431</v>
      </c>
      <c r="F37" s="107">
        <f t="shared" si="12"/>
        <v>47248.389529777698</v>
      </c>
      <c r="G37" s="107">
        <f t="shared" si="12"/>
        <v>47094.557563866794</v>
      </c>
      <c r="H37" s="107">
        <f t="shared" si="12"/>
        <v>46915.149725528252</v>
      </c>
      <c r="I37" s="107">
        <f t="shared" si="12"/>
        <v>46709.180775513742</v>
      </c>
      <c r="J37" s="107">
        <f t="shared" si="12"/>
        <v>46475.634871636175</v>
      </c>
      <c r="L37" s="45" t="s">
        <v>496</v>
      </c>
    </row>
    <row r="38" spans="1:12" ht="31.5" customHeight="1">
      <c r="A38" s="241" t="str">
        <f>" Assets commissioned in " &amp; $F$27</f>
        <v xml:space="preserve"> Assets commissioned in 2025/26</v>
      </c>
      <c r="B38" s="68"/>
      <c r="C38" s="68"/>
      <c r="D38" s="68"/>
      <c r="E38" s="68"/>
      <c r="F38" s="68"/>
      <c r="G38" s="68"/>
      <c r="H38" s="68"/>
      <c r="I38" s="68"/>
      <c r="J38" s="68"/>
    </row>
    <row r="39" spans="1:12" ht="14.5">
      <c r="A39" s="108" t="s">
        <v>488</v>
      </c>
      <c r="B39" s="78"/>
      <c r="C39" s="109">
        <f>F28</f>
        <v>3</v>
      </c>
      <c r="D39" s="244"/>
      <c r="E39" s="94"/>
      <c r="F39" s="94"/>
      <c r="G39" s="94"/>
      <c r="H39" s="94"/>
      <c r="I39" s="94"/>
      <c r="J39" s="94"/>
    </row>
    <row r="40" spans="1:12" ht="14.5">
      <c r="A40" s="108" t="s">
        <v>407</v>
      </c>
      <c r="B40" s="78"/>
      <c r="C40" s="91"/>
      <c r="D40" s="245">
        <v>0</v>
      </c>
      <c r="E40" s="481">
        <f t="shared" ref="E40:J40" si="13">D44</f>
        <v>0</v>
      </c>
      <c r="F40" s="94">
        <f t="shared" si="13"/>
        <v>0</v>
      </c>
      <c r="G40" s="94">
        <f t="shared" si="13"/>
        <v>72677.556737427265</v>
      </c>
      <c r="H40" s="94">
        <f t="shared" si="13"/>
        <v>72479.345219052469</v>
      </c>
      <c r="I40" s="94">
        <f t="shared" si="13"/>
        <v>72243.365955548579</v>
      </c>
      <c r="J40" s="94">
        <f t="shared" si="13"/>
        <v>71968.153132860767</v>
      </c>
    </row>
    <row r="41" spans="1:12" ht="14.5">
      <c r="A41" s="108" t="s">
        <v>490</v>
      </c>
      <c r="B41" s="78"/>
      <c r="C41" s="91"/>
      <c r="D41" s="247">
        <f>$C$11+$C39</f>
        <v>47</v>
      </c>
      <c r="E41" s="481">
        <f t="shared" ref="E41:J41" si="14">D41-1</f>
        <v>46</v>
      </c>
      <c r="F41" s="94">
        <f t="shared" si="14"/>
        <v>45</v>
      </c>
      <c r="G41" s="94">
        <f t="shared" si="14"/>
        <v>44</v>
      </c>
      <c r="H41" s="94">
        <f t="shared" si="14"/>
        <v>43</v>
      </c>
      <c r="I41" s="94">
        <f t="shared" si="14"/>
        <v>42</v>
      </c>
      <c r="J41" s="94">
        <f t="shared" si="14"/>
        <v>41</v>
      </c>
    </row>
    <row r="42" spans="1:12" ht="14.5">
      <c r="A42" s="108" t="s">
        <v>492</v>
      </c>
      <c r="B42" s="78"/>
      <c r="C42" s="91"/>
      <c r="D42" s="94">
        <f t="shared" ref="D42:J42" si="15">D40*D$29</f>
        <v>0</v>
      </c>
      <c r="E42" s="94">
        <f t="shared" si="15"/>
        <v>0</v>
      </c>
      <c r="F42" s="94">
        <f t="shared" si="15"/>
        <v>0</v>
      </c>
      <c r="G42" s="94">
        <f t="shared" si="15"/>
        <v>1453.5511347485467</v>
      </c>
      <c r="H42" s="94">
        <f t="shared" si="15"/>
        <v>1449.5869043810508</v>
      </c>
      <c r="I42" s="94">
        <f t="shared" si="15"/>
        <v>1444.8673191109729</v>
      </c>
      <c r="J42" s="94">
        <f t="shared" si="15"/>
        <v>1439.3630626572167</v>
      </c>
    </row>
    <row r="43" spans="1:12" ht="14.5">
      <c r="A43" s="108" t="s">
        <v>494</v>
      </c>
      <c r="B43" s="78"/>
      <c r="C43" s="91"/>
      <c r="D43" s="94">
        <f t="shared" ref="D43:J43" si="16">D40/D41</f>
        <v>0</v>
      </c>
      <c r="E43" s="94">
        <f t="shared" si="16"/>
        <v>0</v>
      </c>
      <c r="F43" s="94">
        <f t="shared" si="16"/>
        <v>0</v>
      </c>
      <c r="G43" s="94">
        <f t="shared" si="16"/>
        <v>1651.762653123347</v>
      </c>
      <c r="H43" s="94">
        <f t="shared" si="16"/>
        <v>1685.5661678849413</v>
      </c>
      <c r="I43" s="94">
        <f t="shared" si="16"/>
        <v>1720.0801417987757</v>
      </c>
      <c r="J43" s="94">
        <f t="shared" si="16"/>
        <v>1755.3208081185553</v>
      </c>
    </row>
    <row r="44" spans="1:12" ht="14.5">
      <c r="A44" s="110" t="s">
        <v>409</v>
      </c>
      <c r="B44" s="71"/>
      <c r="C44" s="106"/>
      <c r="D44" s="107">
        <f t="shared" ref="D44:J44" si="17">D40-D43+D42+IF($C39=D$28,D$30,0)</f>
        <v>0</v>
      </c>
      <c r="E44" s="107">
        <f t="shared" si="17"/>
        <v>0</v>
      </c>
      <c r="F44" s="107">
        <f t="shared" si="17"/>
        <v>72677.556737427265</v>
      </c>
      <c r="G44" s="107">
        <f t="shared" si="17"/>
        <v>72479.345219052469</v>
      </c>
      <c r="H44" s="107">
        <f t="shared" si="17"/>
        <v>72243.365955548579</v>
      </c>
      <c r="I44" s="107">
        <f t="shared" si="17"/>
        <v>71968.153132860767</v>
      </c>
      <c r="J44" s="107">
        <f t="shared" si="17"/>
        <v>71652.195387399421</v>
      </c>
    </row>
    <row r="45" spans="1:12" ht="31.5" customHeight="1">
      <c r="A45" s="241" t="str">
        <f>" Assets commissioned in " &amp; $G$27</f>
        <v xml:space="preserve"> Assets commissioned in 2026/27</v>
      </c>
      <c r="B45" s="68"/>
      <c r="C45" s="242"/>
      <c r="D45" s="68"/>
      <c r="E45" s="68"/>
      <c r="F45" s="107"/>
      <c r="G45" s="107"/>
      <c r="H45" s="107"/>
      <c r="I45" s="107"/>
      <c r="J45" s="107"/>
    </row>
    <row r="46" spans="1:12" ht="14.5">
      <c r="A46" s="108" t="s">
        <v>488</v>
      </c>
      <c r="B46" s="78"/>
      <c r="C46" s="109">
        <f>G28</f>
        <v>4</v>
      </c>
      <c r="D46" s="244"/>
      <c r="E46" s="94"/>
      <c r="F46" s="94"/>
      <c r="G46" s="94"/>
      <c r="H46" s="94"/>
      <c r="I46" s="94"/>
      <c r="J46" s="94"/>
    </row>
    <row r="47" spans="1:12" ht="14.5">
      <c r="A47" s="108" t="s">
        <v>407</v>
      </c>
      <c r="B47" s="78"/>
      <c r="C47" s="91"/>
      <c r="D47" s="245">
        <v>0</v>
      </c>
      <c r="E47" s="481">
        <f t="shared" ref="E47:J47" si="18">D51</f>
        <v>0</v>
      </c>
      <c r="F47" s="94">
        <f t="shared" si="18"/>
        <v>0</v>
      </c>
      <c r="G47" s="94">
        <f t="shared" si="18"/>
        <v>0</v>
      </c>
      <c r="H47" s="94">
        <f t="shared" si="18"/>
        <v>104143.88139251576</v>
      </c>
      <c r="I47" s="94">
        <f t="shared" si="18"/>
        <v>103859.85262508164</v>
      </c>
      <c r="J47" s="94">
        <f t="shared" si="18"/>
        <v>103521.70426769766</v>
      </c>
    </row>
    <row r="48" spans="1:12" ht="14.5">
      <c r="A48" s="108" t="s">
        <v>490</v>
      </c>
      <c r="B48" s="78"/>
      <c r="C48" s="91"/>
      <c r="D48" s="247">
        <f>$C$11+$C46</f>
        <v>48</v>
      </c>
      <c r="E48" s="481">
        <f t="shared" ref="E48:J48" si="19">D48-1</f>
        <v>47</v>
      </c>
      <c r="F48" s="94">
        <f t="shared" si="19"/>
        <v>46</v>
      </c>
      <c r="G48" s="94">
        <f t="shared" si="19"/>
        <v>45</v>
      </c>
      <c r="H48" s="94">
        <f t="shared" si="19"/>
        <v>44</v>
      </c>
      <c r="I48" s="94">
        <f t="shared" si="19"/>
        <v>43</v>
      </c>
      <c r="J48" s="94">
        <f t="shared" si="19"/>
        <v>42</v>
      </c>
    </row>
    <row r="49" spans="1:10" ht="14.5">
      <c r="A49" s="108" t="s">
        <v>492</v>
      </c>
      <c r="B49" s="78"/>
      <c r="C49" s="91"/>
      <c r="D49" s="94">
        <f t="shared" ref="D49:J49" si="20">D47*D$29</f>
        <v>0</v>
      </c>
      <c r="E49" s="94">
        <f t="shared" si="20"/>
        <v>0</v>
      </c>
      <c r="F49" s="94">
        <f t="shared" si="20"/>
        <v>0</v>
      </c>
      <c r="G49" s="94">
        <f t="shared" si="20"/>
        <v>0</v>
      </c>
      <c r="H49" s="94">
        <f t="shared" si="20"/>
        <v>2082.8776278503169</v>
      </c>
      <c r="I49" s="94">
        <f t="shared" si="20"/>
        <v>2077.1970525016345</v>
      </c>
      <c r="J49" s="94">
        <f t="shared" si="20"/>
        <v>2070.4340853539547</v>
      </c>
    </row>
    <row r="50" spans="1:10" ht="14.5">
      <c r="A50" s="108" t="s">
        <v>494</v>
      </c>
      <c r="B50" s="78"/>
      <c r="C50" s="91"/>
      <c r="D50" s="94">
        <f t="shared" ref="D50:J50" si="21">D47/D48</f>
        <v>0</v>
      </c>
      <c r="E50" s="94">
        <f t="shared" si="21"/>
        <v>0</v>
      </c>
      <c r="F50" s="94">
        <f t="shared" si="21"/>
        <v>0</v>
      </c>
      <c r="G50" s="94">
        <f t="shared" si="21"/>
        <v>0</v>
      </c>
      <c r="H50" s="94">
        <f t="shared" si="21"/>
        <v>2366.906395284449</v>
      </c>
      <c r="I50" s="94">
        <f t="shared" si="21"/>
        <v>2415.3454098856196</v>
      </c>
      <c r="J50" s="94">
        <f t="shared" si="21"/>
        <v>2464.8024825642301</v>
      </c>
    </row>
    <row r="51" spans="1:10" ht="14.5">
      <c r="A51" s="110" t="s">
        <v>409</v>
      </c>
      <c r="B51" s="71"/>
      <c r="C51" s="106"/>
      <c r="D51" s="107">
        <f t="shared" ref="D51:J51" si="22">D47-D50+D49+IF($C46=D$28,D$30,0)</f>
        <v>0</v>
      </c>
      <c r="E51" s="107">
        <f t="shared" si="22"/>
        <v>0</v>
      </c>
      <c r="F51" s="107">
        <f t="shared" si="22"/>
        <v>0</v>
      </c>
      <c r="G51" s="107">
        <f t="shared" si="22"/>
        <v>104143.88139251576</v>
      </c>
      <c r="H51" s="107">
        <f t="shared" si="22"/>
        <v>103859.85262508164</v>
      </c>
      <c r="I51" s="107">
        <f t="shared" si="22"/>
        <v>103521.70426769766</v>
      </c>
      <c r="J51" s="107">
        <f t="shared" si="22"/>
        <v>103127.33587048738</v>
      </c>
    </row>
    <row r="52" spans="1:10" ht="31.5" customHeight="1">
      <c r="A52" s="241" t="str">
        <f>" Assets commissioned in " &amp; $H$27</f>
        <v xml:space="preserve"> Assets commissioned in 2027/28</v>
      </c>
      <c r="B52" s="68"/>
      <c r="C52" s="242"/>
      <c r="D52" s="68"/>
      <c r="E52" s="68"/>
      <c r="F52" s="68"/>
      <c r="G52" s="68"/>
      <c r="H52" s="68"/>
      <c r="I52" s="68"/>
      <c r="J52" s="68"/>
    </row>
    <row r="53" spans="1:10" ht="14.5">
      <c r="A53" s="108" t="s">
        <v>488</v>
      </c>
      <c r="B53" s="78"/>
      <c r="C53" s="109">
        <f>H28</f>
        <v>5</v>
      </c>
      <c r="D53" s="244"/>
      <c r="E53" s="94"/>
      <c r="F53" s="94"/>
      <c r="G53" s="94"/>
      <c r="H53" s="94"/>
      <c r="I53" s="94"/>
      <c r="J53" s="94"/>
    </row>
    <row r="54" spans="1:10" ht="14.5">
      <c r="A54" s="108" t="s">
        <v>407</v>
      </c>
      <c r="B54" s="78"/>
      <c r="C54" s="91"/>
      <c r="D54" s="245">
        <v>0</v>
      </c>
      <c r="E54" s="481">
        <f t="shared" ref="E54:J54" si="23">D58</f>
        <v>0</v>
      </c>
      <c r="F54" s="94">
        <f t="shared" si="23"/>
        <v>0</v>
      </c>
      <c r="G54" s="94">
        <f t="shared" si="23"/>
        <v>0</v>
      </c>
      <c r="H54" s="94">
        <f t="shared" si="23"/>
        <v>0</v>
      </c>
      <c r="I54" s="94">
        <f t="shared" si="23"/>
        <v>93105.213283671779</v>
      </c>
      <c r="J54" s="94">
        <f t="shared" si="23"/>
        <v>92851.289974716317</v>
      </c>
    </row>
    <row r="55" spans="1:10" ht="14.5">
      <c r="A55" s="108" t="s">
        <v>490</v>
      </c>
      <c r="B55" s="78"/>
      <c r="C55" s="91"/>
      <c r="D55" s="247">
        <f>$C$11+$C53</f>
        <v>49</v>
      </c>
      <c r="E55" s="481">
        <f t="shared" ref="E55:J55" si="24">D55-1</f>
        <v>48</v>
      </c>
      <c r="F55" s="94">
        <f t="shared" si="24"/>
        <v>47</v>
      </c>
      <c r="G55" s="94">
        <f t="shared" si="24"/>
        <v>46</v>
      </c>
      <c r="H55" s="94">
        <f t="shared" si="24"/>
        <v>45</v>
      </c>
      <c r="I55" s="94">
        <f t="shared" si="24"/>
        <v>44</v>
      </c>
      <c r="J55" s="94">
        <f t="shared" si="24"/>
        <v>43</v>
      </c>
    </row>
    <row r="56" spans="1:10" ht="14.5">
      <c r="A56" s="108" t="s">
        <v>492</v>
      </c>
      <c r="B56" s="78"/>
      <c r="C56" s="91"/>
      <c r="D56" s="94">
        <f t="shared" ref="D56:J56" si="25">D54*D$29</f>
        <v>0</v>
      </c>
      <c r="E56" s="94">
        <f t="shared" si="25"/>
        <v>0</v>
      </c>
      <c r="F56" s="94">
        <f t="shared" si="25"/>
        <v>0</v>
      </c>
      <c r="G56" s="94">
        <f t="shared" si="25"/>
        <v>0</v>
      </c>
      <c r="H56" s="94">
        <f t="shared" si="25"/>
        <v>0</v>
      </c>
      <c r="I56" s="94">
        <f t="shared" si="25"/>
        <v>1862.1042656734373</v>
      </c>
      <c r="J56" s="94">
        <f t="shared" si="25"/>
        <v>1857.0257994943279</v>
      </c>
    </row>
    <row r="57" spans="1:10" ht="14.5">
      <c r="A57" s="108" t="s">
        <v>494</v>
      </c>
      <c r="B57" s="78"/>
      <c r="C57" s="91"/>
      <c r="D57" s="94">
        <f t="shared" ref="D57:J57" si="26">D54/D55</f>
        <v>0</v>
      </c>
      <c r="E57" s="94">
        <f t="shared" si="26"/>
        <v>0</v>
      </c>
      <c r="F57" s="94">
        <f t="shared" si="26"/>
        <v>0</v>
      </c>
      <c r="G57" s="94">
        <f t="shared" si="26"/>
        <v>0</v>
      </c>
      <c r="H57" s="94">
        <f t="shared" si="26"/>
        <v>0</v>
      </c>
      <c r="I57" s="94">
        <f t="shared" si="26"/>
        <v>2116.0275746289039</v>
      </c>
      <c r="J57" s="94">
        <f t="shared" si="26"/>
        <v>2159.3323249934028</v>
      </c>
    </row>
    <row r="58" spans="1:10" ht="14.5">
      <c r="A58" s="110" t="s">
        <v>409</v>
      </c>
      <c r="B58" s="71"/>
      <c r="C58" s="106"/>
      <c r="D58" s="107">
        <f t="shared" ref="D58:J58" si="27">D54-D57+D56+IF($C53=D$28,D$30,0)</f>
        <v>0</v>
      </c>
      <c r="E58" s="107">
        <f t="shared" si="27"/>
        <v>0</v>
      </c>
      <c r="F58" s="107">
        <f t="shared" si="27"/>
        <v>0</v>
      </c>
      <c r="G58" s="107">
        <f t="shared" si="27"/>
        <v>0</v>
      </c>
      <c r="H58" s="107">
        <f t="shared" si="27"/>
        <v>93105.213283671779</v>
      </c>
      <c r="I58" s="107">
        <f t="shared" si="27"/>
        <v>92851.289974716317</v>
      </c>
      <c r="J58" s="107">
        <f t="shared" si="27"/>
        <v>92548.983449217238</v>
      </c>
    </row>
    <row r="59" spans="1:10" ht="31.5" customHeight="1">
      <c r="A59" s="241" t="str">
        <f>" Assets commissioned in " &amp; $I$27</f>
        <v xml:space="preserve"> Assets commissioned in 2028/29</v>
      </c>
      <c r="B59" s="68"/>
      <c r="C59" s="242"/>
      <c r="D59" s="68"/>
      <c r="E59" s="68"/>
      <c r="F59" s="68"/>
      <c r="G59" s="68"/>
      <c r="H59" s="68"/>
      <c r="I59" s="68"/>
      <c r="J59" s="68"/>
    </row>
    <row r="60" spans="1:10" ht="14.5">
      <c r="A60" s="108" t="s">
        <v>488</v>
      </c>
      <c r="B60" s="78"/>
      <c r="C60" s="109">
        <f>I28</f>
        <v>6</v>
      </c>
      <c r="D60" s="244"/>
      <c r="E60" s="94"/>
      <c r="F60" s="94"/>
      <c r="G60" s="94"/>
      <c r="H60" s="94"/>
      <c r="I60" s="94"/>
      <c r="J60" s="94"/>
    </row>
    <row r="61" spans="1:10" ht="14.5">
      <c r="A61" s="108" t="s">
        <v>407</v>
      </c>
      <c r="B61" s="78"/>
      <c r="C61" s="91"/>
      <c r="D61" s="245">
        <v>0</v>
      </c>
      <c r="E61" s="481">
        <f t="shared" ref="E61:J61" si="28">D65</f>
        <v>0</v>
      </c>
      <c r="F61" s="94">
        <f t="shared" si="28"/>
        <v>0</v>
      </c>
      <c r="G61" s="94">
        <f t="shared" si="28"/>
        <v>0</v>
      </c>
      <c r="H61" s="94">
        <f t="shared" si="28"/>
        <v>0</v>
      </c>
      <c r="I61" s="94">
        <f t="shared" si="28"/>
        <v>0</v>
      </c>
      <c r="J61" s="94">
        <f t="shared" si="28"/>
        <v>106566.57066460596</v>
      </c>
    </row>
    <row r="62" spans="1:10" ht="14.5">
      <c r="A62" s="108" t="s">
        <v>490</v>
      </c>
      <c r="B62" s="78"/>
      <c r="C62" s="91"/>
      <c r="D62" s="247">
        <f>$C$11+$C60</f>
        <v>50</v>
      </c>
      <c r="E62" s="481">
        <f t="shared" ref="E62:J62" si="29">D62-1</f>
        <v>49</v>
      </c>
      <c r="F62" s="94">
        <f t="shared" si="29"/>
        <v>48</v>
      </c>
      <c r="G62" s="94">
        <f t="shared" si="29"/>
        <v>47</v>
      </c>
      <c r="H62" s="94">
        <f t="shared" si="29"/>
        <v>46</v>
      </c>
      <c r="I62" s="94">
        <f t="shared" si="29"/>
        <v>45</v>
      </c>
      <c r="J62" s="94">
        <f t="shared" si="29"/>
        <v>44</v>
      </c>
    </row>
    <row r="63" spans="1:10" ht="14.5">
      <c r="A63" s="108" t="s">
        <v>492</v>
      </c>
      <c r="B63" s="78"/>
      <c r="C63" s="91"/>
      <c r="D63" s="94">
        <f t="shared" ref="D63:J63" si="30">D61*D$29</f>
        <v>0</v>
      </c>
      <c r="E63" s="94">
        <f t="shared" si="30"/>
        <v>0</v>
      </c>
      <c r="F63" s="94">
        <f t="shared" si="30"/>
        <v>0</v>
      </c>
      <c r="G63" s="94">
        <f t="shared" si="30"/>
        <v>0</v>
      </c>
      <c r="H63" s="94">
        <f t="shared" si="30"/>
        <v>0</v>
      </c>
      <c r="I63" s="94">
        <f t="shared" si="30"/>
        <v>0</v>
      </c>
      <c r="J63" s="94">
        <f t="shared" si="30"/>
        <v>2131.3314132921209</v>
      </c>
    </row>
    <row r="64" spans="1:10" ht="14.5">
      <c r="A64" s="108" t="s">
        <v>494</v>
      </c>
      <c r="B64" s="78"/>
      <c r="C64" s="91"/>
      <c r="D64" s="94">
        <f t="shared" ref="D64:J64" si="31">D61/D62</f>
        <v>0</v>
      </c>
      <c r="E64" s="94">
        <f t="shared" si="31"/>
        <v>0</v>
      </c>
      <c r="F64" s="94">
        <f t="shared" si="31"/>
        <v>0</v>
      </c>
      <c r="G64" s="94">
        <f t="shared" si="31"/>
        <v>0</v>
      </c>
      <c r="H64" s="94">
        <f t="shared" si="31"/>
        <v>0</v>
      </c>
      <c r="I64" s="94">
        <f t="shared" si="31"/>
        <v>0</v>
      </c>
      <c r="J64" s="94">
        <f t="shared" si="31"/>
        <v>2421.9675151046808</v>
      </c>
    </row>
    <row r="65" spans="1:12" ht="14.5">
      <c r="A65" s="110" t="s">
        <v>409</v>
      </c>
      <c r="B65" s="71"/>
      <c r="C65" s="106"/>
      <c r="D65" s="107">
        <f t="shared" ref="D65:J65" si="32">D61-D64+D63+IF($C60=D$28,D$30,0)</f>
        <v>0</v>
      </c>
      <c r="E65" s="107">
        <f t="shared" si="32"/>
        <v>0</v>
      </c>
      <c r="F65" s="107">
        <f t="shared" si="32"/>
        <v>0</v>
      </c>
      <c r="G65" s="107">
        <f t="shared" si="32"/>
        <v>0</v>
      </c>
      <c r="H65" s="107">
        <f t="shared" si="32"/>
        <v>0</v>
      </c>
      <c r="I65" s="107">
        <f t="shared" si="32"/>
        <v>106566.57066460596</v>
      </c>
      <c r="J65" s="107">
        <f t="shared" si="32"/>
        <v>106275.93456279339</v>
      </c>
    </row>
    <row r="66" spans="1:12" ht="31.5" customHeight="1">
      <c r="A66" s="241" t="str">
        <f>" Assets commissioned in " &amp; $J$27</f>
        <v xml:space="preserve"> Assets commissioned in 2029/30</v>
      </c>
      <c r="B66" s="68"/>
      <c r="C66" s="68"/>
      <c r="D66" s="68"/>
      <c r="E66" s="68"/>
      <c r="F66" s="68"/>
      <c r="G66" s="68"/>
      <c r="H66" s="68"/>
      <c r="I66" s="68"/>
      <c r="J66" s="68"/>
    </row>
    <row r="67" spans="1:12" ht="14.5">
      <c r="A67" s="108" t="s">
        <v>488</v>
      </c>
      <c r="B67" s="78"/>
      <c r="C67" s="109">
        <f>J28</f>
        <v>7</v>
      </c>
      <c r="D67" s="244"/>
      <c r="E67" s="94"/>
      <c r="F67" s="94"/>
      <c r="G67" s="94"/>
      <c r="H67" s="94"/>
      <c r="I67" s="94"/>
      <c r="J67" s="94"/>
    </row>
    <row r="68" spans="1:12" ht="14.5">
      <c r="A68" s="108" t="s">
        <v>407</v>
      </c>
      <c r="B68" s="78"/>
      <c r="C68" s="91"/>
      <c r="D68" s="245">
        <v>0</v>
      </c>
      <c r="E68" s="478">
        <f t="shared" ref="E68:J68" si="33">D72</f>
        <v>0</v>
      </c>
      <c r="F68" s="95">
        <f t="shared" si="33"/>
        <v>0</v>
      </c>
      <c r="G68" s="95">
        <f t="shared" si="33"/>
        <v>0</v>
      </c>
      <c r="H68" s="95">
        <f t="shared" si="33"/>
        <v>0</v>
      </c>
      <c r="I68" s="95">
        <f t="shared" si="33"/>
        <v>0</v>
      </c>
      <c r="J68" s="95">
        <f t="shared" si="33"/>
        <v>0</v>
      </c>
    </row>
    <row r="69" spans="1:12" ht="14.5">
      <c r="A69" s="108" t="s">
        <v>490</v>
      </c>
      <c r="B69" s="78"/>
      <c r="C69" s="91"/>
      <c r="D69" s="247">
        <f>$C$11+$C67</f>
        <v>51</v>
      </c>
      <c r="E69" s="481">
        <f t="shared" ref="E69:J69" si="34">D69-1</f>
        <v>50</v>
      </c>
      <c r="F69" s="94">
        <f t="shared" si="34"/>
        <v>49</v>
      </c>
      <c r="G69" s="94">
        <f t="shared" si="34"/>
        <v>48</v>
      </c>
      <c r="H69" s="94">
        <f t="shared" si="34"/>
        <v>47</v>
      </c>
      <c r="I69" s="94">
        <f t="shared" si="34"/>
        <v>46</v>
      </c>
      <c r="J69" s="94">
        <f t="shared" si="34"/>
        <v>45</v>
      </c>
    </row>
    <row r="70" spans="1:12" ht="14.5">
      <c r="A70" s="108" t="s">
        <v>492</v>
      </c>
      <c r="B70" s="78"/>
      <c r="C70" s="91"/>
      <c r="D70" s="94">
        <f t="shared" ref="D70:J70" si="35">D68*D$29</f>
        <v>0</v>
      </c>
      <c r="E70" s="94">
        <f t="shared" si="35"/>
        <v>0</v>
      </c>
      <c r="F70" s="94">
        <f t="shared" si="35"/>
        <v>0</v>
      </c>
      <c r="G70" s="94">
        <f t="shared" si="35"/>
        <v>0</v>
      </c>
      <c r="H70" s="94">
        <f t="shared" si="35"/>
        <v>0</v>
      </c>
      <c r="I70" s="94">
        <f t="shared" si="35"/>
        <v>0</v>
      </c>
      <c r="J70" s="94">
        <f t="shared" si="35"/>
        <v>0</v>
      </c>
    </row>
    <row r="71" spans="1:12" ht="14.5">
      <c r="A71" s="108" t="s">
        <v>494</v>
      </c>
      <c r="B71" s="78"/>
      <c r="C71" s="91"/>
      <c r="D71" s="94">
        <f t="shared" ref="D71:J71" si="36">D68/D69</f>
        <v>0</v>
      </c>
      <c r="E71" s="94">
        <f t="shared" si="36"/>
        <v>0</v>
      </c>
      <c r="F71" s="94">
        <f t="shared" si="36"/>
        <v>0</v>
      </c>
      <c r="G71" s="94">
        <f t="shared" si="36"/>
        <v>0</v>
      </c>
      <c r="H71" s="94">
        <f t="shared" si="36"/>
        <v>0</v>
      </c>
      <c r="I71" s="94">
        <f t="shared" si="36"/>
        <v>0</v>
      </c>
      <c r="J71" s="94">
        <f t="shared" si="36"/>
        <v>0</v>
      </c>
    </row>
    <row r="72" spans="1:12" ht="14.5">
      <c r="A72" s="110" t="s">
        <v>409</v>
      </c>
      <c r="B72" s="71"/>
      <c r="C72" s="91"/>
      <c r="D72" s="94">
        <f t="shared" ref="D72:J72" si="37">D68-D71+D70+IF($C67=D$28,D$30,0)</f>
        <v>0</v>
      </c>
      <c r="E72" s="94">
        <f t="shared" si="37"/>
        <v>0</v>
      </c>
      <c r="F72" s="94">
        <f t="shared" si="37"/>
        <v>0</v>
      </c>
      <c r="G72" s="94">
        <f t="shared" si="37"/>
        <v>0</v>
      </c>
      <c r="H72" s="94">
        <f t="shared" si="37"/>
        <v>0</v>
      </c>
      <c r="I72" s="94">
        <f t="shared" si="37"/>
        <v>0</v>
      </c>
      <c r="J72" s="94">
        <f t="shared" si="37"/>
        <v>75812.503670278325</v>
      </c>
    </row>
    <row r="73" spans="1:12" ht="14.5">
      <c r="A73" s="248"/>
      <c r="B73" s="249"/>
      <c r="C73" s="250"/>
      <c r="D73" s="251"/>
      <c r="E73" s="244"/>
      <c r="F73" s="244"/>
      <c r="G73" s="244"/>
      <c r="H73" s="244"/>
      <c r="I73" s="244"/>
      <c r="J73" s="244"/>
    </row>
    <row r="74" spans="1:12" ht="14.5">
      <c r="C74" s="530"/>
    </row>
    <row r="75" spans="1:12" ht="31.5" customHeight="1">
      <c r="A75" s="214" t="s">
        <v>497</v>
      </c>
      <c r="B75" s="165"/>
      <c r="C75" s="252"/>
      <c r="D75" s="165"/>
      <c r="E75" s="165"/>
      <c r="F75" s="165"/>
      <c r="G75" s="165"/>
      <c r="H75" s="165"/>
      <c r="I75" s="165"/>
      <c r="J75" s="165"/>
    </row>
    <row r="76" spans="1:12" ht="14.5">
      <c r="A76" s="108" t="s">
        <v>498</v>
      </c>
      <c r="B76" s="71"/>
      <c r="C76" s="106"/>
      <c r="D76" s="107">
        <f t="shared" ref="D76:J76" si="38">D33+D40+D47+D54+D61+D68</f>
        <v>0</v>
      </c>
      <c r="E76" s="107">
        <f t="shared" si="38"/>
        <v>0</v>
      </c>
      <c r="F76" s="107">
        <f t="shared" si="38"/>
        <v>47330.141592528431</v>
      </c>
      <c r="G76" s="107">
        <f t="shared" si="38"/>
        <v>119925.94626720497</v>
      </c>
      <c r="H76" s="107">
        <f t="shared" si="38"/>
        <v>223717.78417543502</v>
      </c>
      <c r="I76" s="107">
        <f t="shared" si="38"/>
        <v>316123.58158983022</v>
      </c>
      <c r="J76" s="107">
        <f t="shared" si="38"/>
        <v>421616.89881539444</v>
      </c>
      <c r="L76" s="624" t="s">
        <v>499</v>
      </c>
    </row>
    <row r="77" spans="1:12" ht="14.5">
      <c r="A77" s="108" t="s">
        <v>500</v>
      </c>
      <c r="B77" s="71"/>
      <c r="C77" s="106"/>
      <c r="D77" s="107">
        <f t="shared" ref="D77:J79" si="39">D35+D42+D49+D56+D63+D70</f>
        <v>0</v>
      </c>
      <c r="E77" s="107">
        <f t="shared" si="39"/>
        <v>0</v>
      </c>
      <c r="F77" s="107">
        <f t="shared" si="39"/>
        <v>993.93297344309269</v>
      </c>
      <c r="G77" s="107">
        <f t="shared" si="39"/>
        <v>2398.5189253441013</v>
      </c>
      <c r="H77" s="107">
        <f t="shared" si="39"/>
        <v>4474.3556835087038</v>
      </c>
      <c r="I77" s="107">
        <f t="shared" si="39"/>
        <v>6322.4716317966104</v>
      </c>
      <c r="J77" s="107">
        <f t="shared" si="39"/>
        <v>8432.3379763078956</v>
      </c>
      <c r="L77" s="624" t="s">
        <v>499</v>
      </c>
    </row>
    <row r="78" spans="1:12" ht="14.5">
      <c r="A78" s="108" t="s">
        <v>501</v>
      </c>
      <c r="B78" s="71"/>
      <c r="C78" s="106"/>
      <c r="D78" s="107">
        <f t="shared" si="39"/>
        <v>0</v>
      </c>
      <c r="E78" s="107">
        <f t="shared" si="39"/>
        <v>0</v>
      </c>
      <c r="F78" s="107">
        <f t="shared" si="39"/>
        <v>1075.685036193828</v>
      </c>
      <c r="G78" s="107">
        <f t="shared" si="39"/>
        <v>2750.5624096298052</v>
      </c>
      <c r="H78" s="107">
        <f t="shared" si="39"/>
        <v>5173.7715527852661</v>
      </c>
      <c r="I78" s="107">
        <f t="shared" si="39"/>
        <v>7395.7250708383781</v>
      </c>
      <c r="J78" s="107">
        <f t="shared" si="39"/>
        <v>9969.1526501687131</v>
      </c>
      <c r="L78" s="624" t="s">
        <v>499</v>
      </c>
    </row>
    <row r="79" spans="1:12" ht="14.5">
      <c r="A79" s="108" t="s">
        <v>502</v>
      </c>
      <c r="B79" s="71"/>
      <c r="C79" s="106"/>
      <c r="D79" s="107">
        <f t="shared" si="39"/>
        <v>0</v>
      </c>
      <c r="E79" s="107">
        <f t="shared" si="39"/>
        <v>47330.141592528431</v>
      </c>
      <c r="F79" s="107">
        <f t="shared" si="39"/>
        <v>119925.94626720497</v>
      </c>
      <c r="G79" s="107">
        <f t="shared" si="39"/>
        <v>223717.78417543502</v>
      </c>
      <c r="H79" s="107">
        <f t="shared" si="39"/>
        <v>316123.58158983022</v>
      </c>
      <c r="I79" s="107">
        <f t="shared" si="39"/>
        <v>421616.89881539444</v>
      </c>
      <c r="J79" s="107">
        <f t="shared" si="39"/>
        <v>495892.58781181194</v>
      </c>
      <c r="L79" s="624" t="s">
        <v>499</v>
      </c>
    </row>
    <row r="80" spans="1:12" ht="14.5">
      <c r="A80" s="166"/>
      <c r="B80" s="166"/>
      <c r="C80" s="239"/>
      <c r="D80" s="166"/>
      <c r="E80" s="166"/>
      <c r="F80" s="166"/>
      <c r="G80" s="166"/>
      <c r="H80" s="166"/>
      <c r="I80" s="166"/>
      <c r="J80" s="166"/>
    </row>
    <row r="81" spans="1:12" ht="17.25" customHeight="1">
      <c r="B81" s="607"/>
      <c r="C81" s="606"/>
      <c r="D81" s="607"/>
      <c r="E81" s="607"/>
      <c r="F81" s="607"/>
      <c r="G81" s="607"/>
      <c r="H81" s="607"/>
      <c r="I81" s="607"/>
      <c r="J81" s="607"/>
    </row>
    <row r="82" spans="1:12" ht="14.5">
      <c r="A82" s="168"/>
      <c r="B82" s="168"/>
      <c r="C82" s="233"/>
      <c r="D82" s="253"/>
      <c r="E82" s="253"/>
      <c r="F82" s="253"/>
      <c r="G82" s="253"/>
      <c r="H82" s="253"/>
      <c r="I82" s="253"/>
      <c r="J82" s="253"/>
    </row>
    <row r="83" spans="1:12" ht="21">
      <c r="A83" s="97" t="s">
        <v>503</v>
      </c>
      <c r="B83" s="53"/>
      <c r="C83" s="98"/>
      <c r="D83" s="254" t="str">
        <f>Inputs!C$6</f>
        <v>2023/24</v>
      </c>
      <c r="E83" s="99" t="str">
        <f>Inputs!D$6</f>
        <v>2024/25</v>
      </c>
      <c r="F83" s="99" t="str">
        <f>Inputs!E$6</f>
        <v>2025/26</v>
      </c>
      <c r="G83" s="99" t="str">
        <f>Inputs!F$6</f>
        <v>2026/27</v>
      </c>
      <c r="H83" s="99" t="str">
        <f>Inputs!G$6</f>
        <v>2027/28</v>
      </c>
      <c r="I83" s="99" t="str">
        <f>Inputs!H$6</f>
        <v>2028/29</v>
      </c>
      <c r="J83" s="99" t="str">
        <f>Inputs!I$6</f>
        <v>2029/30</v>
      </c>
    </row>
    <row r="84" spans="1:12" ht="14.5">
      <c r="A84" s="108" t="s">
        <v>504</v>
      </c>
      <c r="B84" s="53"/>
      <c r="C84" s="98"/>
      <c r="D84" s="247">
        <f>C6</f>
        <v>803430.16615239112</v>
      </c>
      <c r="E84" s="481">
        <f t="shared" ref="E84:J84" si="40">E20+E76</f>
        <v>847276.47559922794</v>
      </c>
      <c r="F84" s="94">
        <f t="shared" si="40"/>
        <v>880386.38461761747</v>
      </c>
      <c r="G84" s="94">
        <f t="shared" si="40"/>
        <v>937614.94104061765</v>
      </c>
      <c r="H84" s="94">
        <f t="shared" si="40"/>
        <v>1026719.2809655224</v>
      </c>
      <c r="I84" s="94">
        <f t="shared" si="40"/>
        <v>1104488.5613359017</v>
      </c>
      <c r="J84" s="94">
        <f t="shared" si="40"/>
        <v>1195195.8691599611</v>
      </c>
      <c r="L84" s="45" t="s">
        <v>505</v>
      </c>
    </row>
    <row r="85" spans="1:12" ht="14.5">
      <c r="A85" s="108" t="str">
        <f>A21</f>
        <v>Disposed assets</v>
      </c>
      <c r="B85" s="53"/>
      <c r="C85" s="98"/>
      <c r="D85" s="100">
        <f t="shared" ref="D85:J85" si="41">D21</f>
        <v>0</v>
      </c>
      <c r="E85" s="94">
        <f t="shared" si="41"/>
        <v>0</v>
      </c>
      <c r="F85" s="94">
        <f t="shared" si="41"/>
        <v>0</v>
      </c>
      <c r="G85" s="94">
        <f t="shared" si="41"/>
        <v>0</v>
      </c>
      <c r="H85" s="94">
        <f t="shared" si="41"/>
        <v>0</v>
      </c>
      <c r="I85" s="94">
        <f t="shared" si="41"/>
        <v>0</v>
      </c>
      <c r="J85" s="94">
        <f t="shared" si="41"/>
        <v>0</v>
      </c>
      <c r="L85" s="45" t="s">
        <v>477</v>
      </c>
    </row>
    <row r="86" spans="1:12" ht="14.5">
      <c r="A86" s="108" t="str">
        <f>A30</f>
        <v>Commissioned assets</v>
      </c>
      <c r="B86" s="53"/>
      <c r="C86" s="98"/>
      <c r="D86" s="100">
        <f t="shared" ref="D86:J86" si="42">D30</f>
        <v>53542.807699831377</v>
      </c>
      <c r="E86" s="94">
        <f t="shared" si="42"/>
        <v>47330.141592528431</v>
      </c>
      <c r="F86" s="94">
        <f t="shared" si="42"/>
        <v>72677.556737427265</v>
      </c>
      <c r="G86" s="94">
        <f t="shared" si="42"/>
        <v>104143.88139251576</v>
      </c>
      <c r="H86" s="94">
        <f t="shared" si="42"/>
        <v>93105.213283671779</v>
      </c>
      <c r="I86" s="94">
        <f t="shared" si="42"/>
        <v>106566.57066460596</v>
      </c>
      <c r="J86" s="94">
        <f t="shared" si="42"/>
        <v>75812.503670278325</v>
      </c>
      <c r="L86" s="45" t="s">
        <v>477</v>
      </c>
    </row>
    <row r="87" spans="1:12" ht="14.5">
      <c r="A87" s="108" t="s">
        <v>506</v>
      </c>
      <c r="B87" s="53"/>
      <c r="C87" s="98"/>
      <c r="D87" s="244">
        <f t="shared" ref="D87:J89" si="43">D22+D77</f>
        <v>32289.581332779635</v>
      </c>
      <c r="E87" s="94">
        <f t="shared" si="43"/>
        <v>18621.442380719847</v>
      </c>
      <c r="F87" s="94">
        <f t="shared" si="43"/>
        <v>18470.619895866359</v>
      </c>
      <c r="G87" s="94">
        <f t="shared" si="43"/>
        <v>18735.9450409169</v>
      </c>
      <c r="H87" s="94">
        <f t="shared" si="43"/>
        <v>20518.325589374665</v>
      </c>
      <c r="I87" s="94">
        <f t="shared" si="43"/>
        <v>22074.003927123133</v>
      </c>
      <c r="J87" s="94">
        <f t="shared" si="43"/>
        <v>23888.445803792347</v>
      </c>
      <c r="L87" s="45" t="s">
        <v>507</v>
      </c>
    </row>
    <row r="88" spans="1:12" ht="14.5">
      <c r="A88" s="108" t="s">
        <v>408</v>
      </c>
      <c r="B88" s="53"/>
      <c r="C88" s="98"/>
      <c r="D88" s="247">
        <f>C7</f>
        <v>32360.718320962555</v>
      </c>
      <c r="E88" s="481">
        <f t="shared" si="43"/>
        <v>32841.67495485871</v>
      </c>
      <c r="F88" s="94">
        <f t="shared" si="43"/>
        <v>33919.620210293426</v>
      </c>
      <c r="G88" s="94">
        <f t="shared" si="43"/>
        <v>33775.486508527902</v>
      </c>
      <c r="H88" s="94">
        <f t="shared" si="43"/>
        <v>35854.258502667195</v>
      </c>
      <c r="I88" s="94">
        <f t="shared" si="43"/>
        <v>37933.266767669782</v>
      </c>
      <c r="J88" s="94">
        <f t="shared" si="43"/>
        <v>40330.841064489752</v>
      </c>
      <c r="L88" s="45" t="s">
        <v>508</v>
      </c>
    </row>
    <row r="89" spans="1:12" ht="14.5">
      <c r="A89" s="108" t="s">
        <v>509</v>
      </c>
      <c r="B89" s="78"/>
      <c r="C89" s="91"/>
      <c r="D89" s="94">
        <f>D24+D79</f>
        <v>847276.47559922794</v>
      </c>
      <c r="E89" s="94">
        <f>E24+E79</f>
        <v>880386.38461761747</v>
      </c>
      <c r="F89" s="94">
        <f t="shared" si="43"/>
        <v>937614.94104061765</v>
      </c>
      <c r="G89" s="94">
        <f t="shared" si="43"/>
        <v>1026719.2809655224</v>
      </c>
      <c r="H89" s="94">
        <f t="shared" si="43"/>
        <v>1104488.5613359017</v>
      </c>
      <c r="I89" s="244">
        <f t="shared" si="43"/>
        <v>1195195.8691599611</v>
      </c>
      <c r="J89" s="94">
        <f t="shared" si="43"/>
        <v>1254565.9775695419</v>
      </c>
      <c r="L89" s="45" t="s">
        <v>505</v>
      </c>
    </row>
    <row r="90" spans="1:12" ht="14.5">
      <c r="A90" s="101" t="s">
        <v>510</v>
      </c>
      <c r="B90" s="102"/>
      <c r="C90" s="103"/>
      <c r="D90" s="104"/>
      <c r="E90" s="105">
        <f>E84-E85+E86+E87-E88-E89</f>
        <v>0</v>
      </c>
      <c r="F90" s="105">
        <f>F84-F85+F86+F87-F88-F89</f>
        <v>0</v>
      </c>
      <c r="G90" s="105">
        <f>G84-G85+G86+G87-G88-G89</f>
        <v>0</v>
      </c>
      <c r="H90" s="105">
        <f>H84-H85+H86+H87-H88-H89</f>
        <v>0</v>
      </c>
      <c r="I90" s="255">
        <f>I84-I85+I86+I87-I88-I89</f>
        <v>0</v>
      </c>
      <c r="J90" s="482">
        <f>J84+J30+J87-J88-J21-J89</f>
        <v>0</v>
      </c>
    </row>
    <row r="91" spans="1:12" ht="18" customHeight="1">
      <c r="A91" s="166"/>
      <c r="B91" s="166"/>
      <c r="C91" s="239"/>
      <c r="D91" s="190"/>
      <c r="E91" s="190"/>
      <c r="F91" s="190"/>
      <c r="G91" s="190"/>
      <c r="H91" s="190"/>
      <c r="I91" s="166"/>
      <c r="J91" s="166"/>
    </row>
    <row r="92" spans="1:12" ht="14.5">
      <c r="A92" s="2"/>
      <c r="B92" s="2"/>
      <c r="C92" s="2"/>
      <c r="D92" s="2"/>
      <c r="E92" s="2"/>
      <c r="F92" s="2"/>
      <c r="G92" s="2"/>
      <c r="H92" s="2"/>
      <c r="I92" s="2"/>
      <c r="J92" s="2"/>
    </row>
    <row r="93" spans="1:12" ht="39.75" customHeight="1">
      <c r="A93" s="256" t="s">
        <v>59</v>
      </c>
      <c r="B93" s="257"/>
      <c r="C93" s="257"/>
      <c r="D93" s="257"/>
      <c r="E93" s="257"/>
      <c r="F93" s="257"/>
      <c r="G93" s="257"/>
      <c r="H93" s="257"/>
      <c r="I93" s="257"/>
      <c r="J93" s="257"/>
    </row>
    <row r="94" spans="1:12" ht="14.5">
      <c r="A94" s="165"/>
      <c r="B94" s="258"/>
      <c r="C94" s="259"/>
      <c r="D94" s="260" t="str">
        <f>Inputs!C$6</f>
        <v>2023/24</v>
      </c>
      <c r="E94" s="260" t="str">
        <f>Inputs!D$6</f>
        <v>2024/25</v>
      </c>
      <c r="F94" s="260" t="str">
        <f>Inputs!E$6</f>
        <v>2025/26</v>
      </c>
      <c r="G94" s="260" t="str">
        <f>Inputs!F$6</f>
        <v>2026/27</v>
      </c>
      <c r="H94" s="260" t="str">
        <f>Inputs!G$6</f>
        <v>2027/28</v>
      </c>
      <c r="I94" s="260" t="str">
        <f>Inputs!H$6</f>
        <v>2028/29</v>
      </c>
      <c r="J94" s="260" t="str">
        <f>Inputs!I$6</f>
        <v>2029/30</v>
      </c>
    </row>
    <row r="95" spans="1:12" ht="14.5">
      <c r="A95" s="77" t="s">
        <v>483</v>
      </c>
      <c r="B95" s="77"/>
      <c r="C95" s="91"/>
      <c r="D95" s="92"/>
      <c r="E95" s="93">
        <f t="shared" ref="E95:J95" si="44">E25</f>
        <v>25.79882045491955</v>
      </c>
      <c r="F95" s="93">
        <f t="shared" si="44"/>
        <v>25.364081332191549</v>
      </c>
      <c r="G95" s="93">
        <f t="shared" si="44"/>
        <v>26.35587414063825</v>
      </c>
      <c r="H95" s="93">
        <f t="shared" si="44"/>
        <v>26.173036239673429</v>
      </c>
      <c r="I95" s="93">
        <f t="shared" si="44"/>
        <v>25.816255531396386</v>
      </c>
      <c r="J95" s="93">
        <f t="shared" si="44"/>
        <v>25.478786284483572</v>
      </c>
      <c r="L95" s="45" t="s">
        <v>477</v>
      </c>
    </row>
    <row r="96" spans="1:12" ht="14.5">
      <c r="A96" s="80" t="s">
        <v>408</v>
      </c>
      <c r="B96" s="80"/>
      <c r="C96" s="91"/>
      <c r="D96" s="94">
        <f t="shared" ref="D96:J96" si="45">D88</f>
        <v>32360.718320962555</v>
      </c>
      <c r="E96" s="94">
        <f t="shared" si="45"/>
        <v>32841.67495485871</v>
      </c>
      <c r="F96" s="94">
        <f t="shared" si="45"/>
        <v>33919.620210293426</v>
      </c>
      <c r="G96" s="94">
        <f t="shared" si="45"/>
        <v>33775.486508527902</v>
      </c>
      <c r="H96" s="94">
        <f t="shared" si="45"/>
        <v>35854.258502667195</v>
      </c>
      <c r="I96" s="94">
        <f t="shared" si="45"/>
        <v>37933.266767669782</v>
      </c>
      <c r="J96" s="94">
        <f t="shared" si="45"/>
        <v>40330.841064489752</v>
      </c>
      <c r="L96" s="45" t="s">
        <v>477</v>
      </c>
    </row>
    <row r="97" spans="1:12" ht="14.5">
      <c r="A97" s="77" t="s">
        <v>504</v>
      </c>
      <c r="B97" s="77"/>
      <c r="C97" s="91"/>
      <c r="D97" s="95">
        <f t="shared" ref="D97:J97" si="46">D84</f>
        <v>803430.16615239112</v>
      </c>
      <c r="E97" s="95">
        <f t="shared" si="46"/>
        <v>847276.47559922794</v>
      </c>
      <c r="F97" s="95">
        <f t="shared" si="46"/>
        <v>880386.38461761747</v>
      </c>
      <c r="G97" s="95">
        <f t="shared" si="46"/>
        <v>937614.94104061765</v>
      </c>
      <c r="H97" s="95">
        <f t="shared" si="46"/>
        <v>1026719.2809655224</v>
      </c>
      <c r="I97" s="95">
        <f t="shared" si="46"/>
        <v>1104488.5613359017</v>
      </c>
      <c r="J97" s="95">
        <f t="shared" si="46"/>
        <v>1195195.8691599611</v>
      </c>
      <c r="L97" s="45" t="s">
        <v>477</v>
      </c>
    </row>
    <row r="98" spans="1:12" ht="14.5">
      <c r="A98" s="77" t="s">
        <v>506</v>
      </c>
      <c r="B98" s="77"/>
      <c r="C98" s="91"/>
      <c r="D98" s="95">
        <f t="shared" ref="D98:J98" si="47">D87</f>
        <v>32289.581332779635</v>
      </c>
      <c r="E98" s="95">
        <f t="shared" si="47"/>
        <v>18621.442380719847</v>
      </c>
      <c r="F98" s="95">
        <f t="shared" si="47"/>
        <v>18470.619895866359</v>
      </c>
      <c r="G98" s="95">
        <f t="shared" si="47"/>
        <v>18735.9450409169</v>
      </c>
      <c r="H98" s="95">
        <f t="shared" si="47"/>
        <v>20518.325589374665</v>
      </c>
      <c r="I98" s="95">
        <f t="shared" si="47"/>
        <v>22074.003927123133</v>
      </c>
      <c r="J98" s="95">
        <f t="shared" si="47"/>
        <v>23888.445803792347</v>
      </c>
      <c r="L98" s="45" t="s">
        <v>477</v>
      </c>
    </row>
    <row r="99" spans="1:12" ht="14.5">
      <c r="A99" s="77" t="s">
        <v>509</v>
      </c>
      <c r="B99" s="77"/>
      <c r="C99" s="91"/>
      <c r="D99" s="95">
        <f t="shared" ref="D99:J99" si="48">D89</f>
        <v>847276.47559922794</v>
      </c>
      <c r="E99" s="95">
        <f t="shared" si="48"/>
        <v>880386.38461761747</v>
      </c>
      <c r="F99" s="95">
        <f t="shared" si="48"/>
        <v>937614.94104061765</v>
      </c>
      <c r="G99" s="95">
        <f t="shared" si="48"/>
        <v>1026719.2809655224</v>
      </c>
      <c r="H99" s="95">
        <f t="shared" si="48"/>
        <v>1104488.5613359017</v>
      </c>
      <c r="I99" s="95">
        <f t="shared" si="48"/>
        <v>1195195.8691599611</v>
      </c>
      <c r="J99" s="95">
        <f t="shared" si="48"/>
        <v>1254565.9775695419</v>
      </c>
      <c r="L99" s="45" t="s">
        <v>477</v>
      </c>
    </row>
    <row r="100" spans="1:12" ht="14.5" customHeight="1">
      <c r="A100" s="77" t="s">
        <v>415</v>
      </c>
      <c r="B100" s="94"/>
      <c r="C100" s="94"/>
      <c r="D100" s="94">
        <f t="shared" ref="D100:J100" si="49">$C$12*D97/$D$97</f>
        <v>375.81537252885653</v>
      </c>
      <c r="E100" s="94">
        <f t="shared" si="49"/>
        <v>396.32507929987793</v>
      </c>
      <c r="F100" s="94">
        <f t="shared" si="49"/>
        <v>411.81268894706466</v>
      </c>
      <c r="G100" s="94">
        <f t="shared" si="49"/>
        <v>438.58212350090628</v>
      </c>
      <c r="H100" s="94">
        <f t="shared" si="49"/>
        <v>480.26188872951769</v>
      </c>
      <c r="I100" s="94">
        <f t="shared" si="49"/>
        <v>516.63952589699193</v>
      </c>
      <c r="J100" s="94">
        <f t="shared" si="49"/>
        <v>559.06910113218748</v>
      </c>
      <c r="L100" s="45" t="s">
        <v>511</v>
      </c>
    </row>
    <row r="101" spans="1:12" ht="14.5">
      <c r="A101" s="68" t="s">
        <v>512</v>
      </c>
      <c r="B101" s="68"/>
      <c r="C101" s="68"/>
      <c r="D101" s="96">
        <f>D20</f>
        <v>803430.16615239112</v>
      </c>
      <c r="E101" s="166"/>
      <c r="F101" s="166"/>
      <c r="G101" s="166"/>
      <c r="H101" s="166"/>
      <c r="I101" s="166"/>
      <c r="J101" s="166"/>
    </row>
    <row r="102" spans="1:12" ht="18.75" customHeight="1">
      <c r="A102" s="166"/>
      <c r="B102" s="166"/>
      <c r="C102" s="166"/>
      <c r="D102" s="166"/>
    </row>
    <row r="103" spans="1:12" ht="18.75" customHeight="1">
      <c r="D103" s="527"/>
      <c r="E103" s="527"/>
      <c r="F103" s="527"/>
      <c r="G103" s="527"/>
      <c r="H103" s="527"/>
      <c r="I103" s="527"/>
      <c r="J103" s="527"/>
    </row>
    <row r="114" spans="12:12" ht="18.75" customHeight="1">
      <c r="L114" s="625"/>
    </row>
  </sheetData>
  <pageMargins left="0.23622047244094491" right="0.23622047244094491" top="0.74803149606299213" bottom="0.74803149606299213" header="0.31496062992125984" footer="0.31496062992125984"/>
  <pageSetup paperSize="9" scale="54" fitToHeight="0" orientation="portrait" r:id="rId1"/>
  <rowBreaks count="1" manualBreakCount="1">
    <brk id="65" max="16383"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731AF-99E4-4C6D-B1E1-36136D391CB2}">
  <sheetPr codeName="Sheet6">
    <pageSetUpPr fitToPage="1"/>
  </sheetPr>
  <dimension ref="A1:S206"/>
  <sheetViews>
    <sheetView showGridLines="0" view="pageBreakPreview" zoomScaleNormal="100" zoomScaleSheetLayoutView="100" workbookViewId="0"/>
  </sheetViews>
  <sheetFormatPr defaultColWidth="12.54296875" defaultRowHeight="18.75" customHeight="1"/>
  <cols>
    <col min="1" max="1" width="40.54296875" customWidth="1"/>
    <col min="12" max="12" width="3.54296875" style="45" customWidth="1"/>
    <col min="13" max="13" width="12.54296875" style="47"/>
  </cols>
  <sheetData>
    <row r="1" spans="1:19" ht="50.25" customHeight="1">
      <c r="A1" s="591" t="s">
        <v>513</v>
      </c>
      <c r="J1" s="522" t="str">
        <f>EDB_Name</f>
        <v>Wellington Electricity</v>
      </c>
    </row>
    <row r="2" spans="1:19" ht="14.5">
      <c r="A2" s="626" t="s">
        <v>514</v>
      </c>
      <c r="B2" s="626"/>
      <c r="C2" s="626"/>
      <c r="D2" s="626"/>
      <c r="E2" s="626"/>
      <c r="F2" s="626"/>
      <c r="G2" s="626"/>
      <c r="H2" s="626"/>
      <c r="I2" s="626"/>
      <c r="J2" s="626"/>
      <c r="N2" s="627"/>
      <c r="O2" s="627"/>
      <c r="P2" s="627"/>
      <c r="Q2" s="627"/>
      <c r="R2" s="627"/>
      <c r="S2" s="627"/>
    </row>
    <row r="3" spans="1:19" ht="14.5"/>
    <row r="4" spans="1:19" ht="23.5">
      <c r="A4" s="628" t="s">
        <v>10</v>
      </c>
      <c r="B4" s="169" t="s">
        <v>515</v>
      </c>
      <c r="C4" s="170"/>
      <c r="D4" s="171" t="str">
        <f>Inputs!C$6</f>
        <v>2023/24</v>
      </c>
      <c r="E4" s="171" t="str">
        <f>Inputs!D$6</f>
        <v>2024/25</v>
      </c>
      <c r="F4" s="171" t="str">
        <f>Inputs!E$6</f>
        <v>2025/26</v>
      </c>
      <c r="G4" s="171" t="str">
        <f>Inputs!F$6</f>
        <v>2026/27</v>
      </c>
      <c r="H4" s="171" t="str">
        <f>Inputs!G$6</f>
        <v>2027/28</v>
      </c>
      <c r="I4" s="171" t="str">
        <f>Inputs!H$6</f>
        <v>2028/29</v>
      </c>
      <c r="J4" s="171" t="str">
        <f>Inputs!I$6</f>
        <v>2029/30</v>
      </c>
      <c r="N4" s="627"/>
      <c r="O4" s="627"/>
      <c r="P4" s="627"/>
      <c r="Q4" s="627"/>
      <c r="R4" s="627"/>
      <c r="S4" s="627"/>
    </row>
    <row r="5" spans="1:19" ht="14.5">
      <c r="A5" s="185" t="s">
        <v>369</v>
      </c>
      <c r="B5" s="186" t="s">
        <v>11</v>
      </c>
      <c r="C5" s="187"/>
      <c r="D5" s="188">
        <f>'EDB data'!B20</f>
        <v>1</v>
      </c>
      <c r="E5" s="188">
        <f>'EDB data'!C20</f>
        <v>2</v>
      </c>
      <c r="F5" s="188">
        <f>'EDB data'!D20</f>
        <v>3</v>
      </c>
      <c r="G5" s="188">
        <f>'EDB data'!E20</f>
        <v>4</v>
      </c>
      <c r="H5" s="188">
        <f>'EDB data'!F20</f>
        <v>5</v>
      </c>
      <c r="I5" s="188">
        <f>'EDB data'!G20</f>
        <v>6</v>
      </c>
      <c r="J5" s="188">
        <f>'EDB data'!H20</f>
        <v>7</v>
      </c>
    </row>
    <row r="6" spans="1:19" ht="14.5">
      <c r="A6" s="57" t="s">
        <v>516</v>
      </c>
      <c r="B6" s="117" t="s">
        <v>11</v>
      </c>
      <c r="C6" s="87"/>
      <c r="D6" s="129">
        <f>'EDB data'!B24</f>
        <v>0.28000000000000003</v>
      </c>
      <c r="E6" s="129">
        <f>'EDB data'!C24</f>
        <v>0.28000000000000003</v>
      </c>
      <c r="F6" s="129">
        <f>'EDB data'!D24</f>
        <v>0.28000000000000003</v>
      </c>
      <c r="G6" s="129">
        <f>'EDB data'!E24</f>
        <v>0.28000000000000003</v>
      </c>
      <c r="H6" s="129">
        <f>'EDB data'!F24</f>
        <v>0.28000000000000003</v>
      </c>
      <c r="I6" s="129">
        <f>'EDB data'!G24</f>
        <v>0.28000000000000003</v>
      </c>
      <c r="J6" s="129">
        <f>'EDB data'!H24</f>
        <v>0.28000000000000003</v>
      </c>
      <c r="N6" s="627"/>
      <c r="O6" s="627"/>
      <c r="P6" s="627"/>
      <c r="Q6" s="627"/>
      <c r="R6" s="627"/>
      <c r="S6" s="627"/>
    </row>
    <row r="7" spans="1:19" ht="14.5">
      <c r="A7" s="57" t="s">
        <v>419</v>
      </c>
      <c r="B7" s="117" t="s">
        <v>11</v>
      </c>
      <c r="C7" s="87"/>
      <c r="D7" s="63">
        <f t="array" ref="D7:J7">TRANSPOSE('EDB data'!B49:B55)</f>
        <v>53542.807699831377</v>
      </c>
      <c r="E7" s="63">
        <v>47330.141592528431</v>
      </c>
      <c r="F7" s="63">
        <v>72677.556737427265</v>
      </c>
      <c r="G7" s="63">
        <v>104143.88139251576</v>
      </c>
      <c r="H7" s="63">
        <v>93105.213283671779</v>
      </c>
      <c r="I7" s="63">
        <v>106566.57066460596</v>
      </c>
      <c r="J7" s="63">
        <v>75812.503670278325</v>
      </c>
      <c r="N7" s="627"/>
      <c r="O7" s="627"/>
      <c r="P7" s="627"/>
      <c r="Q7" s="627"/>
      <c r="R7" s="627"/>
      <c r="S7" s="627"/>
    </row>
    <row r="8" spans="1:19" ht="14.5">
      <c r="A8" s="57" t="s">
        <v>467</v>
      </c>
      <c r="B8" s="117" t="s">
        <v>11</v>
      </c>
      <c r="C8" s="87"/>
      <c r="D8" s="63">
        <f>'EDB data'!B12</f>
        <v>44</v>
      </c>
      <c r="E8" s="166"/>
      <c r="F8" s="166"/>
      <c r="G8" s="166"/>
      <c r="H8" s="166"/>
      <c r="I8" s="166"/>
      <c r="J8" s="166"/>
      <c r="N8" s="627"/>
      <c r="O8" s="627"/>
      <c r="P8" s="627"/>
      <c r="Q8" s="627"/>
      <c r="R8" s="627"/>
      <c r="S8" s="627"/>
    </row>
    <row r="9" spans="1:19" ht="14.5">
      <c r="A9" s="57" t="s">
        <v>414</v>
      </c>
      <c r="B9" s="117" t="s">
        <v>11</v>
      </c>
      <c r="C9" s="87"/>
      <c r="D9" s="182">
        <f>'EDB data'!B35</f>
        <v>7150.7843480592646</v>
      </c>
      <c r="J9" s="165"/>
      <c r="N9" s="627"/>
      <c r="O9" s="627"/>
      <c r="P9" s="627"/>
      <c r="Q9" s="627"/>
      <c r="R9" s="627"/>
      <c r="S9" s="627"/>
    </row>
    <row r="10" spans="1:19" ht="14.5">
      <c r="A10" s="57" t="s">
        <v>420</v>
      </c>
      <c r="B10" s="117" t="s">
        <v>11</v>
      </c>
      <c r="C10" s="87"/>
      <c r="D10" s="63">
        <f>'EDB data'!$B58</f>
        <v>0</v>
      </c>
      <c r="E10" s="230">
        <f>'EDB data'!$B59</f>
        <v>0</v>
      </c>
      <c r="F10" s="230">
        <f>'EDB data'!$B60</f>
        <v>0</v>
      </c>
      <c r="G10" s="230">
        <f>'EDB data'!$B61</f>
        <v>0</v>
      </c>
      <c r="H10" s="230">
        <f>'EDB data'!$B62</f>
        <v>0</v>
      </c>
      <c r="I10" s="261">
        <f>'EDB data'!$B63</f>
        <v>0</v>
      </c>
      <c r="J10" s="230">
        <f>'EDB data'!$B64</f>
        <v>0</v>
      </c>
      <c r="N10" s="627"/>
      <c r="O10" s="627"/>
      <c r="P10" s="627"/>
      <c r="Q10" s="627"/>
      <c r="R10" s="627"/>
      <c r="S10" s="627"/>
    </row>
    <row r="11" spans="1:19" ht="14.5">
      <c r="A11" s="57" t="s">
        <v>410</v>
      </c>
      <c r="B11" s="117" t="s">
        <v>11</v>
      </c>
      <c r="C11" s="87"/>
      <c r="D11" s="63">
        <f>'EDB data'!B31</f>
        <v>632965.60525552602</v>
      </c>
      <c r="E11" s="182"/>
      <c r="F11" s="182"/>
      <c r="G11" s="182"/>
      <c r="H11" s="182"/>
      <c r="I11" s="182"/>
      <c r="J11" s="182"/>
      <c r="N11" s="627"/>
      <c r="O11" s="627"/>
      <c r="P11" s="627"/>
      <c r="Q11" s="627"/>
      <c r="R11" s="627"/>
      <c r="S11" s="627"/>
    </row>
    <row r="12" spans="1:19" ht="15">
      <c r="A12" s="57" t="s">
        <v>411</v>
      </c>
      <c r="B12" s="117" t="s">
        <v>11</v>
      </c>
      <c r="C12" s="87"/>
      <c r="D12" s="63">
        <f>'EDB data'!B32</f>
        <v>26367.517077996272</v>
      </c>
      <c r="E12" s="629"/>
      <c r="F12" s="13"/>
      <c r="G12" s="13"/>
      <c r="H12" s="13"/>
      <c r="I12" s="13"/>
      <c r="J12" s="13"/>
      <c r="N12" s="627"/>
      <c r="O12" s="627"/>
      <c r="P12" s="627"/>
      <c r="Q12" s="627"/>
      <c r="R12" s="627"/>
      <c r="S12" s="627"/>
    </row>
    <row r="13" spans="1:19" ht="14.5">
      <c r="A13" s="57" t="s">
        <v>412</v>
      </c>
      <c r="B13" s="117" t="s">
        <v>11</v>
      </c>
      <c r="C13" s="87"/>
      <c r="D13" s="63">
        <f>'EDB data'!B33</f>
        <v>31481.720735161492</v>
      </c>
      <c r="N13" s="627"/>
      <c r="O13" s="627"/>
      <c r="P13" s="627"/>
      <c r="Q13" s="627"/>
      <c r="R13" s="627"/>
      <c r="S13" s="627"/>
    </row>
    <row r="14" spans="1:19" ht="14.5">
      <c r="A14" s="57" t="s">
        <v>413</v>
      </c>
      <c r="B14" s="117" t="s">
        <v>11</v>
      </c>
      <c r="C14" s="87"/>
      <c r="D14" s="63">
        <f>'EDB data'!B34</f>
        <v>399511.9510478304</v>
      </c>
      <c r="N14" s="627"/>
      <c r="O14" s="627"/>
      <c r="P14" s="627"/>
      <c r="Q14" s="627"/>
      <c r="R14" s="627"/>
      <c r="S14" s="627"/>
    </row>
    <row r="15" spans="1:19" ht="14.5">
      <c r="A15" s="57" t="s">
        <v>416</v>
      </c>
      <c r="B15" s="117" t="s">
        <v>11</v>
      </c>
      <c r="C15" s="87"/>
      <c r="D15" s="63">
        <f>'EDB data'!B37</f>
        <v>-49298.299541630287</v>
      </c>
      <c r="N15" s="627"/>
      <c r="O15" s="627"/>
      <c r="P15" s="627"/>
      <c r="Q15" s="627"/>
      <c r="R15" s="627"/>
      <c r="S15" s="627"/>
    </row>
    <row r="16" spans="1:19" ht="14.5">
      <c r="A16" s="57" t="s">
        <v>381</v>
      </c>
      <c r="B16" s="117" t="s">
        <v>11</v>
      </c>
      <c r="C16" s="87"/>
      <c r="D16" s="152">
        <f>'EDB data'!B10</f>
        <v>5.74E-2</v>
      </c>
      <c r="N16" s="627"/>
      <c r="O16" s="627"/>
      <c r="P16" s="627"/>
      <c r="Q16" s="627"/>
      <c r="R16" s="627"/>
      <c r="S16" s="627"/>
    </row>
    <row r="17" spans="1:19" ht="14.5">
      <c r="A17" s="57" t="s">
        <v>383</v>
      </c>
      <c r="B17" s="117" t="s">
        <v>11</v>
      </c>
      <c r="C17" s="87"/>
      <c r="D17" s="152">
        <f>'EDB data'!B11</f>
        <v>0.41</v>
      </c>
      <c r="E17" s="165"/>
      <c r="F17" s="165"/>
      <c r="G17" s="165"/>
      <c r="H17" s="165"/>
      <c r="I17" s="165"/>
      <c r="J17" s="165"/>
      <c r="N17" s="627"/>
      <c r="O17" s="627"/>
      <c r="P17" s="627"/>
      <c r="Q17" s="627"/>
      <c r="R17" s="627"/>
      <c r="S17" s="627"/>
    </row>
    <row r="18" spans="1:19" ht="14.5">
      <c r="A18" s="57" t="s">
        <v>483</v>
      </c>
      <c r="B18" s="117" t="s">
        <v>13</v>
      </c>
      <c r="C18" s="71"/>
      <c r="D18" s="181"/>
      <c r="E18" s="181">
        <f>RAB!E95</f>
        <v>25.79882045491955</v>
      </c>
      <c r="F18" s="181">
        <f>RAB!F95</f>
        <v>25.364081332191549</v>
      </c>
      <c r="G18" s="181">
        <f>RAB!G95</f>
        <v>26.35587414063825</v>
      </c>
      <c r="H18" s="181">
        <f>RAB!H95</f>
        <v>26.173036239673429</v>
      </c>
      <c r="I18" s="181">
        <f>RAB!I95</f>
        <v>25.816255531396386</v>
      </c>
      <c r="J18" s="181">
        <f>RAB!J95</f>
        <v>25.478786284483572</v>
      </c>
      <c r="N18" s="627"/>
      <c r="O18" s="627"/>
      <c r="P18" s="627"/>
      <c r="Q18" s="627"/>
      <c r="R18" s="627"/>
      <c r="S18" s="627"/>
    </row>
    <row r="19" spans="1:19" ht="14.5">
      <c r="A19" s="57" t="s">
        <v>408</v>
      </c>
      <c r="B19" s="117" t="s">
        <v>13</v>
      </c>
      <c r="C19" s="71"/>
      <c r="D19" s="63">
        <f>RAB!D96</f>
        <v>32360.718320962555</v>
      </c>
      <c r="E19" s="63">
        <f>RAB!E96</f>
        <v>32841.67495485871</v>
      </c>
      <c r="F19" s="63">
        <f>RAB!F96</f>
        <v>33919.620210293426</v>
      </c>
      <c r="G19" s="63">
        <f>RAB!G96</f>
        <v>33775.486508527902</v>
      </c>
      <c r="H19" s="63">
        <f>RAB!H96</f>
        <v>35854.258502667195</v>
      </c>
      <c r="I19" s="63">
        <f>RAB!I96</f>
        <v>37933.266767669782</v>
      </c>
      <c r="J19" s="63">
        <f>RAB!J96</f>
        <v>40330.841064489752</v>
      </c>
      <c r="N19" s="627"/>
      <c r="O19" s="627"/>
      <c r="P19" s="627"/>
      <c r="Q19" s="627"/>
      <c r="R19" s="627"/>
      <c r="S19" s="627"/>
    </row>
    <row r="20" spans="1:19" ht="14.5">
      <c r="A20" s="57" t="s">
        <v>415</v>
      </c>
      <c r="B20" s="117" t="s">
        <v>13</v>
      </c>
      <c r="C20" s="71"/>
      <c r="D20" s="63">
        <f>RAB!D100</f>
        <v>375.81537252885653</v>
      </c>
      <c r="E20" s="63">
        <f>RAB!E100</f>
        <v>396.32507929987793</v>
      </c>
      <c r="F20" s="63">
        <f>RAB!F100</f>
        <v>411.81268894706466</v>
      </c>
      <c r="G20" s="63">
        <f>RAB!G100</f>
        <v>438.58212350090628</v>
      </c>
      <c r="H20" s="63">
        <f>RAB!H100</f>
        <v>480.26188872951769</v>
      </c>
      <c r="I20" s="63">
        <f>RAB!I100</f>
        <v>516.63952589699193</v>
      </c>
      <c r="J20" s="63">
        <f>RAB!J100</f>
        <v>559.06910113218748</v>
      </c>
      <c r="N20" s="627"/>
      <c r="O20" s="627"/>
      <c r="P20" s="627"/>
      <c r="Q20" s="627"/>
      <c r="R20" s="627"/>
      <c r="S20" s="627"/>
    </row>
    <row r="21" spans="1:19" ht="14.5">
      <c r="A21" s="57" t="s">
        <v>504</v>
      </c>
      <c r="B21" s="117" t="s">
        <v>13</v>
      </c>
      <c r="C21" s="71"/>
      <c r="D21" s="63">
        <f>RAB!D97</f>
        <v>803430.16615239112</v>
      </c>
      <c r="E21" s="63">
        <f>RAB!E97</f>
        <v>847276.47559922794</v>
      </c>
      <c r="F21" s="63">
        <f>RAB!F97</f>
        <v>880386.38461761747</v>
      </c>
      <c r="G21" s="63">
        <f>RAB!G97</f>
        <v>937614.94104061765</v>
      </c>
      <c r="H21" s="63">
        <f>RAB!H97</f>
        <v>1026719.2809655224</v>
      </c>
      <c r="I21" s="63">
        <f>RAB!I97</f>
        <v>1104488.5613359017</v>
      </c>
      <c r="J21" s="63">
        <f>RAB!J97</f>
        <v>1195195.8691599611</v>
      </c>
      <c r="N21" s="627"/>
      <c r="O21" s="627"/>
      <c r="P21" s="627"/>
      <c r="Q21" s="627"/>
      <c r="R21" s="627"/>
      <c r="S21" s="627"/>
    </row>
    <row r="22" spans="1:19" ht="14.5">
      <c r="A22" s="57" t="s">
        <v>408</v>
      </c>
      <c r="B22" s="117" t="s">
        <v>13</v>
      </c>
      <c r="C22" s="71"/>
      <c r="D22" s="63"/>
      <c r="E22" s="63"/>
      <c r="F22" s="182">
        <f>RAB!F96</f>
        <v>33919.620210293426</v>
      </c>
      <c r="G22" s="63">
        <f>RAB!G96</f>
        <v>33775.486508527902</v>
      </c>
      <c r="H22" s="63">
        <f>RAB!H96</f>
        <v>35854.258502667195</v>
      </c>
      <c r="I22" s="63">
        <f>RAB!I96</f>
        <v>37933.266767669782</v>
      </c>
      <c r="J22" s="63">
        <f>RAB!J96</f>
        <v>40330.841064489752</v>
      </c>
      <c r="N22" s="627"/>
      <c r="O22" s="627"/>
      <c r="P22" s="627"/>
      <c r="Q22" s="627"/>
      <c r="R22" s="627"/>
      <c r="S22" s="627"/>
    </row>
    <row r="23" spans="1:19" ht="14.5">
      <c r="A23" s="57" t="s">
        <v>418</v>
      </c>
      <c r="B23" s="117" t="s">
        <v>11</v>
      </c>
      <c r="C23" s="71"/>
      <c r="D23" s="63"/>
      <c r="E23" s="63"/>
      <c r="F23" s="229" cm="1">
        <f t="array" ref="F23:J23">TRANSPOSE('EDB data'!B42:B46)</f>
        <v>45192.983484661345</v>
      </c>
      <c r="G23" s="230">
        <v>46782.328321386522</v>
      </c>
      <c r="H23" s="63">
        <v>48443.687192979196</v>
      </c>
      <c r="I23" s="63">
        <v>50200.368639512206</v>
      </c>
      <c r="J23" s="63">
        <v>52032.749796498567</v>
      </c>
      <c r="N23" s="627"/>
      <c r="O23" s="627"/>
      <c r="P23" s="627"/>
      <c r="Q23" s="627"/>
      <c r="R23" s="627"/>
      <c r="S23" s="627"/>
    </row>
    <row r="24" spans="1:19" ht="14.5">
      <c r="A24" s="57" t="s">
        <v>517</v>
      </c>
      <c r="B24" s="117" t="s">
        <v>16</v>
      </c>
      <c r="C24" s="71"/>
      <c r="D24" s="63"/>
      <c r="E24" s="63"/>
      <c r="F24" s="63">
        <f>MAR!D38</f>
        <v>118695.81208155451</v>
      </c>
      <c r="G24" s="63">
        <f>MAR!E38</f>
        <v>133006.6835527925</v>
      </c>
      <c r="H24" s="63">
        <f>MAR!F38</f>
        <v>150196.48897435769</v>
      </c>
      <c r="I24" s="63">
        <f>MAR!G38</f>
        <v>167907.6589542139</v>
      </c>
      <c r="J24" s="63">
        <f>MAR!H38</f>
        <v>187707.33009809491</v>
      </c>
      <c r="N24" s="627"/>
      <c r="O24" s="627"/>
      <c r="P24" s="627"/>
      <c r="Q24" s="627"/>
      <c r="R24" s="627"/>
      <c r="S24" s="627"/>
    </row>
    <row r="25" spans="1:19" ht="14.5">
      <c r="A25" s="57" t="s">
        <v>518</v>
      </c>
      <c r="B25" s="117" t="s">
        <v>15</v>
      </c>
      <c r="C25" s="71"/>
      <c r="D25" s="63"/>
      <c r="E25" s="63"/>
      <c r="F25" s="63">
        <f>BBAR!F141</f>
        <v>134489.04066504899</v>
      </c>
      <c r="G25" s="63">
        <f>BBAR!G141</f>
        <v>141710.24718062324</v>
      </c>
      <c r="H25" s="63">
        <f>BBAR!H141</f>
        <v>149926.83135179605</v>
      </c>
      <c r="I25" s="63">
        <f>BBAR!I141</f>
        <v>158669.71985496811</v>
      </c>
      <c r="J25" s="63">
        <f>BBAR!J141</f>
        <v>166439.11034159176</v>
      </c>
      <c r="N25" s="627"/>
      <c r="O25" s="627"/>
      <c r="P25" s="627"/>
      <c r="Q25" s="627"/>
      <c r="R25" s="627"/>
      <c r="S25" s="627"/>
    </row>
    <row r="26" spans="1:19" ht="14.5">
      <c r="A26" s="57" t="s">
        <v>519</v>
      </c>
      <c r="B26" s="117" t="s">
        <v>520</v>
      </c>
      <c r="C26" s="71"/>
      <c r="D26" s="63"/>
      <c r="E26" s="182"/>
      <c r="F26" s="182"/>
      <c r="G26" s="182"/>
      <c r="H26" s="182"/>
      <c r="I26" s="182"/>
      <c r="J26" s="182"/>
      <c r="N26" s="627"/>
      <c r="O26" s="627"/>
      <c r="P26" s="627"/>
      <c r="Q26" s="627"/>
      <c r="R26" s="627"/>
      <c r="S26" s="627"/>
    </row>
    <row r="27" spans="1:19" ht="18" customHeight="1">
      <c r="A27" s="57" t="s">
        <v>521</v>
      </c>
      <c r="B27" s="117" t="s">
        <v>12</v>
      </c>
      <c r="C27" s="68"/>
      <c r="D27" s="262">
        <f>Timing!C24</f>
        <v>1.034794061998362</v>
      </c>
      <c r="N27" s="627"/>
      <c r="O27" s="627"/>
      <c r="P27" s="627"/>
      <c r="Q27" s="627"/>
      <c r="R27" s="627"/>
      <c r="S27" s="627"/>
    </row>
    <row r="28" spans="1:19" ht="44.25" customHeight="1">
      <c r="A28" s="263" t="s">
        <v>438</v>
      </c>
      <c r="B28" s="231"/>
      <c r="C28" s="232"/>
      <c r="D28" s="231"/>
      <c r="E28" s="607"/>
      <c r="F28" s="607"/>
      <c r="G28" s="607"/>
      <c r="H28" s="607"/>
      <c r="I28" s="607"/>
      <c r="J28" s="607"/>
      <c r="N28" s="627"/>
      <c r="O28" s="627"/>
      <c r="P28" s="627"/>
      <c r="Q28" s="627"/>
      <c r="R28" s="627"/>
      <c r="S28" s="627"/>
    </row>
    <row r="29" spans="1:19" ht="23.5">
      <c r="A29" s="628" t="s">
        <v>522</v>
      </c>
      <c r="B29" s="169"/>
      <c r="C29" s="170" t="s">
        <v>368</v>
      </c>
      <c r="D29" s="171" t="str">
        <f>Inputs!C$6</f>
        <v>2023/24</v>
      </c>
      <c r="E29" s="171" t="str">
        <f>Inputs!D$6</f>
        <v>2024/25</v>
      </c>
      <c r="F29" s="171" t="str">
        <f>Inputs!E$6</f>
        <v>2025/26</v>
      </c>
      <c r="G29" s="171" t="str">
        <f>Inputs!F$6</f>
        <v>2026/27</v>
      </c>
      <c r="H29" s="171" t="str">
        <f>Inputs!G$6</f>
        <v>2027/28</v>
      </c>
      <c r="I29" s="171" t="str">
        <f>Inputs!H$6</f>
        <v>2028/29</v>
      </c>
      <c r="J29" s="171" t="str">
        <f>Inputs!I$6</f>
        <v>2029/30</v>
      </c>
      <c r="N29" s="627"/>
      <c r="O29" s="627"/>
      <c r="P29" s="627"/>
      <c r="Q29" s="627"/>
      <c r="R29" s="627"/>
      <c r="S29" s="627"/>
    </row>
    <row r="30" spans="1:19" ht="14.5">
      <c r="A30" s="626" t="s">
        <v>523</v>
      </c>
      <c r="B30" s="626"/>
      <c r="C30" s="626"/>
      <c r="D30" s="626"/>
      <c r="E30" s="626"/>
      <c r="F30" s="626"/>
      <c r="G30" s="626"/>
      <c r="H30" s="626"/>
      <c r="I30" s="626"/>
      <c r="J30" s="626"/>
      <c r="N30" s="627"/>
      <c r="O30" s="627"/>
      <c r="P30" s="627"/>
      <c r="Q30" s="627"/>
      <c r="R30" s="627"/>
      <c r="S30" s="627"/>
    </row>
    <row r="31" spans="1:19" ht="14.5">
      <c r="A31" s="264" t="s">
        <v>524</v>
      </c>
      <c r="B31" s="264"/>
      <c r="C31" s="264"/>
      <c r="D31" s="264"/>
      <c r="E31" s="264"/>
      <c r="F31" s="264"/>
      <c r="G31" s="264"/>
      <c r="H31" s="264"/>
      <c r="I31" s="264"/>
      <c r="J31" s="264"/>
      <c r="N31" s="627"/>
      <c r="O31" s="627"/>
      <c r="P31" s="627"/>
      <c r="Q31" s="627"/>
      <c r="R31" s="627"/>
      <c r="S31" s="627"/>
    </row>
    <row r="32" spans="1:19" ht="14.5">
      <c r="A32" s="87" t="s">
        <v>487</v>
      </c>
      <c r="B32" s="87"/>
      <c r="C32" s="71"/>
      <c r="D32" s="107">
        <f t="shared" ref="D32:J32" si="0">D7</f>
        <v>53542.807699831377</v>
      </c>
      <c r="E32" s="107">
        <f t="shared" si="0"/>
        <v>47330.141592528431</v>
      </c>
      <c r="F32" s="107">
        <f t="shared" si="0"/>
        <v>72677.556737427265</v>
      </c>
      <c r="G32" s="107">
        <f t="shared" si="0"/>
        <v>104143.88139251576</v>
      </c>
      <c r="H32" s="107">
        <f t="shared" si="0"/>
        <v>93105.213283671779</v>
      </c>
      <c r="I32" s="107">
        <f t="shared" si="0"/>
        <v>106566.57066460596</v>
      </c>
      <c r="J32" s="107">
        <f t="shared" si="0"/>
        <v>75812.503670278325</v>
      </c>
      <c r="L32" s="45" t="s">
        <v>477</v>
      </c>
      <c r="N32" s="627"/>
      <c r="O32" s="627"/>
      <c r="P32" s="627"/>
      <c r="Q32" s="627"/>
      <c r="R32" s="627"/>
      <c r="S32" s="627"/>
    </row>
    <row r="33" spans="1:19" ht="31.5" customHeight="1">
      <c r="A33" s="265" t="str">
        <f>" Assets commissioned in " &amp; $E$29</f>
        <v xml:space="preserve"> Assets commissioned in 2024/25</v>
      </c>
      <c r="B33" s="68"/>
      <c r="C33" s="167">
        <f>E5</f>
        <v>2</v>
      </c>
      <c r="D33" s="266"/>
      <c r="E33" s="68"/>
      <c r="F33" s="68"/>
      <c r="G33" s="68"/>
      <c r="H33" s="68"/>
      <c r="I33" s="68"/>
      <c r="J33" s="68"/>
      <c r="N33" s="627"/>
      <c r="O33" s="627"/>
      <c r="P33" s="627"/>
      <c r="Q33" s="627"/>
      <c r="R33" s="627"/>
      <c r="S33" s="627"/>
    </row>
    <row r="34" spans="1:19" ht="14.5">
      <c r="A34" s="108" t="s">
        <v>525</v>
      </c>
      <c r="B34" s="87"/>
      <c r="C34" s="117"/>
      <c r="D34" s="245">
        <v>0</v>
      </c>
      <c r="E34" s="481">
        <f t="shared" ref="E34:J34" si="1">D37</f>
        <v>0</v>
      </c>
      <c r="F34" s="94">
        <f t="shared" si="1"/>
        <v>47330.141592528431</v>
      </c>
      <c r="G34" s="94">
        <f t="shared" si="1"/>
        <v>46254.456556334604</v>
      </c>
      <c r="H34" s="94">
        <f t="shared" si="1"/>
        <v>45178.771520140777</v>
      </c>
      <c r="I34" s="94">
        <f t="shared" si="1"/>
        <v>44103.08648394695</v>
      </c>
      <c r="J34" s="94">
        <f t="shared" si="1"/>
        <v>43027.401447753124</v>
      </c>
      <c r="L34" s="45" t="s">
        <v>489</v>
      </c>
      <c r="N34" s="627"/>
      <c r="O34" s="627"/>
      <c r="P34" s="627"/>
      <c r="Q34" s="627"/>
      <c r="R34" s="627"/>
      <c r="S34" s="627"/>
    </row>
    <row r="35" spans="1:19" ht="159.5">
      <c r="A35" s="108" t="s">
        <v>490</v>
      </c>
      <c r="B35" s="87"/>
      <c r="C35" s="117"/>
      <c r="D35" s="237">
        <f>$D$8+$C33</f>
        <v>46</v>
      </c>
      <c r="E35" s="481">
        <f t="shared" ref="E35:J35" si="2">D35-1</f>
        <v>45</v>
      </c>
      <c r="F35" s="94">
        <f t="shared" si="2"/>
        <v>44</v>
      </c>
      <c r="G35" s="94">
        <f t="shared" si="2"/>
        <v>43</v>
      </c>
      <c r="H35" s="94">
        <f t="shared" si="2"/>
        <v>42</v>
      </c>
      <c r="I35" s="94">
        <f t="shared" si="2"/>
        <v>41</v>
      </c>
      <c r="J35" s="94">
        <f t="shared" si="2"/>
        <v>40</v>
      </c>
      <c r="L35" s="560" t="s">
        <v>526</v>
      </c>
      <c r="N35" s="627"/>
      <c r="O35" s="627"/>
      <c r="P35" s="627"/>
      <c r="Q35" s="627"/>
      <c r="R35" s="627"/>
      <c r="S35" s="627"/>
    </row>
    <row r="36" spans="1:19" ht="14.5">
      <c r="A36" s="108" t="s">
        <v>411</v>
      </c>
      <c r="B36" s="87"/>
      <c r="C36" s="117"/>
      <c r="D36" s="94">
        <f t="shared" ref="D36:J36" si="3">D34/D35</f>
        <v>0</v>
      </c>
      <c r="E36" s="94">
        <f t="shared" si="3"/>
        <v>0</v>
      </c>
      <c r="F36" s="94">
        <f t="shared" si="3"/>
        <v>1075.685036193828</v>
      </c>
      <c r="G36" s="94">
        <f t="shared" si="3"/>
        <v>1075.685036193828</v>
      </c>
      <c r="H36" s="94">
        <f t="shared" si="3"/>
        <v>1075.685036193828</v>
      </c>
      <c r="I36" s="94">
        <f t="shared" si="3"/>
        <v>1075.685036193828</v>
      </c>
      <c r="J36" s="94">
        <f t="shared" si="3"/>
        <v>1075.6850361938282</v>
      </c>
      <c r="L36" s="45" t="s">
        <v>527</v>
      </c>
      <c r="N36" s="627"/>
      <c r="O36" s="627"/>
      <c r="P36" s="627"/>
      <c r="Q36" s="627"/>
      <c r="R36" s="627"/>
      <c r="S36" s="627"/>
    </row>
    <row r="37" spans="1:19" ht="14.5">
      <c r="A37" s="177" t="s">
        <v>528</v>
      </c>
      <c r="B37" s="137"/>
      <c r="C37" s="179"/>
      <c r="D37" s="139">
        <f t="shared" ref="D37:J37" si="4">D34-D36+IF($C33=D$5,D$32,0)</f>
        <v>0</v>
      </c>
      <c r="E37" s="139">
        <f t="shared" si="4"/>
        <v>47330.141592528431</v>
      </c>
      <c r="F37" s="139">
        <f t="shared" si="4"/>
        <v>46254.456556334604</v>
      </c>
      <c r="G37" s="139">
        <f t="shared" si="4"/>
        <v>45178.771520140777</v>
      </c>
      <c r="H37" s="139">
        <f t="shared" si="4"/>
        <v>44103.08648394695</v>
      </c>
      <c r="I37" s="139">
        <f t="shared" si="4"/>
        <v>43027.401447753124</v>
      </c>
      <c r="J37" s="139">
        <f t="shared" si="4"/>
        <v>41951.716411559297</v>
      </c>
      <c r="L37" s="45" t="s">
        <v>496</v>
      </c>
      <c r="N37" s="627"/>
      <c r="O37" s="627"/>
      <c r="P37" s="627"/>
      <c r="Q37" s="627"/>
      <c r="R37" s="627"/>
      <c r="S37" s="627"/>
    </row>
    <row r="38" spans="1:19" ht="31.5" customHeight="1">
      <c r="A38" s="265" t="str">
        <f>" Assets commissioned in " &amp; $F$29</f>
        <v xml:space="preserve"> Assets commissioned in 2025/26</v>
      </c>
      <c r="B38" s="68"/>
      <c r="C38" s="167">
        <f>F5</f>
        <v>3</v>
      </c>
      <c r="D38" s="266"/>
      <c r="E38" s="68"/>
      <c r="F38" s="68"/>
      <c r="G38" s="68"/>
      <c r="H38" s="68"/>
      <c r="I38" s="68"/>
      <c r="J38" s="68"/>
      <c r="N38" s="627"/>
      <c r="O38" s="627"/>
      <c r="P38" s="627"/>
      <c r="Q38" s="627"/>
      <c r="R38" s="627"/>
      <c r="S38" s="627"/>
    </row>
    <row r="39" spans="1:19" ht="14.5">
      <c r="A39" s="108" t="s">
        <v>525</v>
      </c>
      <c r="B39" s="78"/>
      <c r="C39" s="176"/>
      <c r="D39" s="245">
        <v>0</v>
      </c>
      <c r="E39" s="481">
        <f t="shared" ref="E39:J39" si="5">D42</f>
        <v>0</v>
      </c>
      <c r="F39" s="94">
        <f t="shared" si="5"/>
        <v>0</v>
      </c>
      <c r="G39" s="94">
        <f t="shared" si="5"/>
        <v>72677.556737427265</v>
      </c>
      <c r="H39" s="94">
        <f t="shared" si="5"/>
        <v>71025.794084303925</v>
      </c>
      <c r="I39" s="94">
        <f t="shared" si="5"/>
        <v>69374.031431180585</v>
      </c>
      <c r="J39" s="94">
        <f t="shared" si="5"/>
        <v>67722.268778057245</v>
      </c>
      <c r="L39" s="45" t="s">
        <v>489</v>
      </c>
      <c r="N39" s="627"/>
      <c r="O39" s="627"/>
      <c r="P39" s="627"/>
      <c r="Q39" s="627"/>
      <c r="R39" s="627"/>
      <c r="S39" s="627"/>
    </row>
    <row r="40" spans="1:19" ht="14.5">
      <c r="A40" s="108" t="s">
        <v>490</v>
      </c>
      <c r="B40" s="78"/>
      <c r="C40" s="176"/>
      <c r="D40" s="237">
        <f>$D$8+$C38</f>
        <v>47</v>
      </c>
      <c r="E40" s="481">
        <f t="shared" ref="E40:J40" si="6">D40-1</f>
        <v>46</v>
      </c>
      <c r="F40" s="94">
        <f t="shared" si="6"/>
        <v>45</v>
      </c>
      <c r="G40" s="94">
        <f t="shared" si="6"/>
        <v>44</v>
      </c>
      <c r="H40" s="94">
        <f t="shared" si="6"/>
        <v>43</v>
      </c>
      <c r="I40" s="94">
        <f t="shared" si="6"/>
        <v>42</v>
      </c>
      <c r="J40" s="94">
        <f t="shared" si="6"/>
        <v>41</v>
      </c>
      <c r="L40" s="45" t="s">
        <v>529</v>
      </c>
      <c r="N40" s="627"/>
      <c r="O40" s="627"/>
      <c r="P40" s="627"/>
      <c r="Q40" s="627"/>
      <c r="R40" s="627"/>
      <c r="S40" s="627"/>
    </row>
    <row r="41" spans="1:19" ht="14.5">
      <c r="A41" s="108" t="s">
        <v>411</v>
      </c>
      <c r="B41" s="78"/>
      <c r="C41" s="176"/>
      <c r="D41" s="94">
        <f t="shared" ref="D41:J41" si="7">D39/D40</f>
        <v>0</v>
      </c>
      <c r="E41" s="94">
        <f t="shared" si="7"/>
        <v>0</v>
      </c>
      <c r="F41" s="94">
        <f t="shared" si="7"/>
        <v>0</v>
      </c>
      <c r="G41" s="94">
        <f t="shared" si="7"/>
        <v>1651.762653123347</v>
      </c>
      <c r="H41" s="94">
        <f t="shared" si="7"/>
        <v>1651.762653123347</v>
      </c>
      <c r="I41" s="94">
        <f t="shared" si="7"/>
        <v>1651.7626531233473</v>
      </c>
      <c r="J41" s="94">
        <f t="shared" si="7"/>
        <v>1651.7626531233475</v>
      </c>
      <c r="L41" s="45" t="s">
        <v>527</v>
      </c>
      <c r="N41" s="627"/>
      <c r="O41" s="627"/>
      <c r="P41" s="627"/>
      <c r="Q41" s="627"/>
      <c r="R41" s="627"/>
      <c r="S41" s="627"/>
    </row>
    <row r="42" spans="1:19" ht="14.5">
      <c r="A42" s="177" t="s">
        <v>528</v>
      </c>
      <c r="B42" s="180"/>
      <c r="C42" s="178"/>
      <c r="D42" s="139">
        <f t="shared" ref="D42:J42" si="8">D39-D41+IF($C38=D$5,D$32,0)</f>
        <v>0</v>
      </c>
      <c r="E42" s="139">
        <f t="shared" si="8"/>
        <v>0</v>
      </c>
      <c r="F42" s="139">
        <f t="shared" si="8"/>
        <v>72677.556737427265</v>
      </c>
      <c r="G42" s="139">
        <f t="shared" si="8"/>
        <v>71025.794084303925</v>
      </c>
      <c r="H42" s="139">
        <f t="shared" si="8"/>
        <v>69374.031431180585</v>
      </c>
      <c r="I42" s="139">
        <f t="shared" si="8"/>
        <v>67722.268778057245</v>
      </c>
      <c r="J42" s="139">
        <f t="shared" si="8"/>
        <v>66070.506124933891</v>
      </c>
      <c r="L42" s="45" t="s">
        <v>496</v>
      </c>
      <c r="N42" s="627"/>
      <c r="O42" s="627"/>
      <c r="P42" s="627"/>
      <c r="Q42" s="627"/>
      <c r="R42" s="627"/>
      <c r="S42" s="627"/>
    </row>
    <row r="43" spans="1:19" ht="31.5" customHeight="1">
      <c r="A43" s="265" t="str">
        <f>" Assets commissioned in " &amp; $G$29</f>
        <v xml:space="preserve"> Assets commissioned in 2026/27</v>
      </c>
      <c r="B43" s="68"/>
      <c r="C43" s="167">
        <f>G5</f>
        <v>4</v>
      </c>
      <c r="D43" s="266"/>
      <c r="E43" s="68"/>
      <c r="F43" s="68"/>
      <c r="G43" s="68"/>
      <c r="H43" s="68"/>
      <c r="I43" s="68"/>
      <c r="J43" s="68"/>
      <c r="N43" s="627"/>
      <c r="O43" s="627"/>
      <c r="P43" s="627"/>
      <c r="Q43" s="627"/>
      <c r="R43" s="627"/>
      <c r="S43" s="627"/>
    </row>
    <row r="44" spans="1:19" ht="14.5">
      <c r="A44" s="108" t="s">
        <v>525</v>
      </c>
      <c r="B44" s="78"/>
      <c r="C44" s="176"/>
      <c r="D44" s="245">
        <v>0</v>
      </c>
      <c r="E44" s="481">
        <f t="shared" ref="E44:J44" si="9">D47</f>
        <v>0</v>
      </c>
      <c r="F44" s="94">
        <f t="shared" si="9"/>
        <v>0</v>
      </c>
      <c r="G44" s="94">
        <f t="shared" si="9"/>
        <v>0</v>
      </c>
      <c r="H44" s="94">
        <f t="shared" si="9"/>
        <v>104143.88139251576</v>
      </c>
      <c r="I44" s="94">
        <f t="shared" si="9"/>
        <v>101776.97499723131</v>
      </c>
      <c r="J44" s="94">
        <f t="shared" si="9"/>
        <v>99410.06860194687</v>
      </c>
      <c r="L44" s="45" t="s">
        <v>489</v>
      </c>
      <c r="N44" s="627"/>
      <c r="O44" s="627"/>
      <c r="P44" s="627"/>
      <c r="Q44" s="627"/>
      <c r="R44" s="627"/>
      <c r="S44" s="627"/>
    </row>
    <row r="45" spans="1:19" ht="14.5">
      <c r="A45" s="108" t="s">
        <v>490</v>
      </c>
      <c r="B45" s="78"/>
      <c r="C45" s="176"/>
      <c r="D45" s="237">
        <f>$D$8+$C43</f>
        <v>48</v>
      </c>
      <c r="E45" s="481">
        <f t="shared" ref="E45:J45" si="10">D45-1</f>
        <v>47</v>
      </c>
      <c r="F45" s="94">
        <f t="shared" si="10"/>
        <v>46</v>
      </c>
      <c r="G45" s="94">
        <f t="shared" si="10"/>
        <v>45</v>
      </c>
      <c r="H45" s="94">
        <f t="shared" si="10"/>
        <v>44</v>
      </c>
      <c r="I45" s="94">
        <f t="shared" si="10"/>
        <v>43</v>
      </c>
      <c r="J45" s="94">
        <f t="shared" si="10"/>
        <v>42</v>
      </c>
      <c r="L45" s="45" t="s">
        <v>529</v>
      </c>
      <c r="N45" s="627"/>
      <c r="O45" s="627"/>
      <c r="P45" s="627"/>
      <c r="Q45" s="627"/>
      <c r="R45" s="627"/>
      <c r="S45" s="627"/>
    </row>
    <row r="46" spans="1:19" ht="14.5">
      <c r="A46" s="108" t="s">
        <v>411</v>
      </c>
      <c r="B46" s="78"/>
      <c r="C46" s="176"/>
      <c r="D46" s="94">
        <f t="shared" ref="D46:J46" si="11">D44/D45</f>
        <v>0</v>
      </c>
      <c r="E46" s="94">
        <f t="shared" si="11"/>
        <v>0</v>
      </c>
      <c r="F46" s="94">
        <f t="shared" si="11"/>
        <v>0</v>
      </c>
      <c r="G46" s="94">
        <f t="shared" si="11"/>
        <v>0</v>
      </c>
      <c r="H46" s="94">
        <f t="shared" si="11"/>
        <v>2366.906395284449</v>
      </c>
      <c r="I46" s="94">
        <f t="shared" si="11"/>
        <v>2366.906395284449</v>
      </c>
      <c r="J46" s="94">
        <f t="shared" si="11"/>
        <v>2366.9063952844494</v>
      </c>
      <c r="L46" s="45" t="s">
        <v>527</v>
      </c>
      <c r="N46" s="627"/>
      <c r="O46" s="627"/>
      <c r="P46" s="627"/>
      <c r="Q46" s="627"/>
      <c r="R46" s="627"/>
      <c r="S46" s="627"/>
    </row>
    <row r="47" spans="1:19" ht="14.5">
      <c r="A47" s="177" t="s">
        <v>528</v>
      </c>
      <c r="B47" s="138"/>
      <c r="C47" s="178"/>
      <c r="D47" s="139">
        <f t="shared" ref="D47:J47" si="12">D44-D46+IF($C43=D$5,D$32,0)</f>
        <v>0</v>
      </c>
      <c r="E47" s="139">
        <f t="shared" si="12"/>
        <v>0</v>
      </c>
      <c r="F47" s="139">
        <f t="shared" si="12"/>
        <v>0</v>
      </c>
      <c r="G47" s="139">
        <f t="shared" si="12"/>
        <v>104143.88139251576</v>
      </c>
      <c r="H47" s="139">
        <f t="shared" si="12"/>
        <v>101776.97499723131</v>
      </c>
      <c r="I47" s="139">
        <f t="shared" si="12"/>
        <v>99410.06860194687</v>
      </c>
      <c r="J47" s="139">
        <f t="shared" si="12"/>
        <v>97043.162206662426</v>
      </c>
      <c r="L47" s="45" t="s">
        <v>496</v>
      </c>
      <c r="N47" s="627"/>
      <c r="O47" s="627"/>
      <c r="P47" s="627"/>
      <c r="Q47" s="627"/>
      <c r="R47" s="627"/>
      <c r="S47" s="627"/>
    </row>
    <row r="48" spans="1:19" ht="31.5" customHeight="1">
      <c r="A48" s="265" t="str">
        <f>" Assets commissioned in " &amp; $H$29</f>
        <v xml:space="preserve"> Assets commissioned in 2027/28</v>
      </c>
      <c r="B48" s="68"/>
      <c r="C48" s="167">
        <f>H5</f>
        <v>5</v>
      </c>
      <c r="D48" s="266"/>
      <c r="E48" s="68"/>
      <c r="F48" s="68"/>
      <c r="G48" s="68"/>
      <c r="H48" s="68"/>
      <c r="I48" s="68"/>
      <c r="J48" s="68"/>
      <c r="N48" s="627"/>
      <c r="O48" s="627"/>
      <c r="P48" s="627"/>
      <c r="Q48" s="627"/>
      <c r="R48" s="627"/>
      <c r="S48" s="627"/>
    </row>
    <row r="49" spans="1:19" ht="14.5">
      <c r="A49" s="108" t="s">
        <v>525</v>
      </c>
      <c r="B49" s="78"/>
      <c r="C49" s="176"/>
      <c r="D49" s="245">
        <v>0</v>
      </c>
      <c r="E49" s="481">
        <f t="shared" ref="E49:J49" si="13">D52</f>
        <v>0</v>
      </c>
      <c r="F49" s="94">
        <f t="shared" si="13"/>
        <v>0</v>
      </c>
      <c r="G49" s="94">
        <f t="shared" si="13"/>
        <v>0</v>
      </c>
      <c r="H49" s="94">
        <f t="shared" si="13"/>
        <v>0</v>
      </c>
      <c r="I49" s="94">
        <f t="shared" si="13"/>
        <v>93105.213283671779</v>
      </c>
      <c r="J49" s="94">
        <f t="shared" si="13"/>
        <v>90989.185709042882</v>
      </c>
      <c r="L49" s="45" t="s">
        <v>489</v>
      </c>
      <c r="N49" s="627"/>
      <c r="O49" s="627"/>
      <c r="P49" s="627"/>
      <c r="Q49" s="627"/>
      <c r="R49" s="627"/>
      <c r="S49" s="627"/>
    </row>
    <row r="50" spans="1:19" ht="14.5">
      <c r="A50" s="108" t="s">
        <v>490</v>
      </c>
      <c r="B50" s="78"/>
      <c r="C50" s="176"/>
      <c r="D50" s="237">
        <f>$D$8+$C48</f>
        <v>49</v>
      </c>
      <c r="E50" s="481">
        <f t="shared" ref="E50:J50" si="14">D50-1</f>
        <v>48</v>
      </c>
      <c r="F50" s="94">
        <f t="shared" si="14"/>
        <v>47</v>
      </c>
      <c r="G50" s="94">
        <f t="shared" si="14"/>
        <v>46</v>
      </c>
      <c r="H50" s="94">
        <f t="shared" si="14"/>
        <v>45</v>
      </c>
      <c r="I50" s="94">
        <f t="shared" si="14"/>
        <v>44</v>
      </c>
      <c r="J50" s="94">
        <f t="shared" si="14"/>
        <v>43</v>
      </c>
      <c r="L50" s="45" t="s">
        <v>529</v>
      </c>
      <c r="N50" s="627"/>
      <c r="O50" s="627"/>
      <c r="P50" s="627"/>
      <c r="Q50" s="627"/>
      <c r="R50" s="627"/>
      <c r="S50" s="627"/>
    </row>
    <row r="51" spans="1:19" ht="14.5">
      <c r="A51" s="108" t="s">
        <v>411</v>
      </c>
      <c r="B51" s="78"/>
      <c r="C51" s="176"/>
      <c r="D51" s="94">
        <f t="shared" ref="D51:J51" si="15">D49/D50</f>
        <v>0</v>
      </c>
      <c r="E51" s="94">
        <f t="shared" si="15"/>
        <v>0</v>
      </c>
      <c r="F51" s="94">
        <f t="shared" si="15"/>
        <v>0</v>
      </c>
      <c r="G51" s="94">
        <f t="shared" si="15"/>
        <v>0</v>
      </c>
      <c r="H51" s="94">
        <f t="shared" si="15"/>
        <v>0</v>
      </c>
      <c r="I51" s="94">
        <f t="shared" si="15"/>
        <v>2116.0275746289039</v>
      </c>
      <c r="J51" s="94">
        <f t="shared" si="15"/>
        <v>2116.0275746289044</v>
      </c>
      <c r="L51" s="45" t="s">
        <v>527</v>
      </c>
      <c r="N51" s="627"/>
      <c r="O51" s="627"/>
      <c r="P51" s="627"/>
      <c r="Q51" s="627"/>
      <c r="R51" s="627"/>
      <c r="S51" s="627"/>
    </row>
    <row r="52" spans="1:19" ht="14.5">
      <c r="A52" s="177" t="s">
        <v>528</v>
      </c>
      <c r="B52" s="138"/>
      <c r="C52" s="178"/>
      <c r="D52" s="139">
        <f t="shared" ref="D52:J52" si="16">D49-D51+IF($C48=D$5,D$32,0)</f>
        <v>0</v>
      </c>
      <c r="E52" s="139">
        <f t="shared" si="16"/>
        <v>0</v>
      </c>
      <c r="F52" s="139">
        <f t="shared" si="16"/>
        <v>0</v>
      </c>
      <c r="G52" s="139">
        <f t="shared" si="16"/>
        <v>0</v>
      </c>
      <c r="H52" s="139">
        <f t="shared" si="16"/>
        <v>93105.213283671779</v>
      </c>
      <c r="I52" s="139">
        <f t="shared" si="16"/>
        <v>90989.185709042882</v>
      </c>
      <c r="J52" s="139">
        <f t="shared" si="16"/>
        <v>88873.15813441397</v>
      </c>
      <c r="L52" s="45" t="s">
        <v>496</v>
      </c>
      <c r="N52" s="627"/>
      <c r="O52" s="627"/>
      <c r="P52" s="627"/>
      <c r="Q52" s="627"/>
      <c r="R52" s="627"/>
      <c r="S52" s="627"/>
    </row>
    <row r="53" spans="1:19" ht="31.5" customHeight="1">
      <c r="A53" s="265" t="str">
        <f>" Assets commissioned in " &amp; $I$29</f>
        <v xml:space="preserve"> Assets commissioned in 2028/29</v>
      </c>
      <c r="B53" s="68"/>
      <c r="C53" s="167">
        <f>I5</f>
        <v>6</v>
      </c>
      <c r="D53" s="266"/>
      <c r="E53" s="68"/>
      <c r="F53" s="68"/>
      <c r="G53" s="68"/>
      <c r="H53" s="68"/>
      <c r="I53" s="68"/>
      <c r="J53" s="68"/>
      <c r="N53" s="627"/>
      <c r="O53" s="627"/>
      <c r="P53" s="627"/>
      <c r="Q53" s="627"/>
      <c r="R53" s="627"/>
      <c r="S53" s="627"/>
    </row>
    <row r="54" spans="1:19" ht="14.5">
      <c r="A54" s="108" t="s">
        <v>525</v>
      </c>
      <c r="B54" s="78"/>
      <c r="C54" s="176"/>
      <c r="D54" s="245">
        <v>0</v>
      </c>
      <c r="E54" s="481">
        <f t="shared" ref="E54:J54" si="17">D57</f>
        <v>0</v>
      </c>
      <c r="F54" s="94">
        <f t="shared" si="17"/>
        <v>0</v>
      </c>
      <c r="G54" s="94">
        <f t="shared" si="17"/>
        <v>0</v>
      </c>
      <c r="H54" s="94">
        <f t="shared" si="17"/>
        <v>0</v>
      </c>
      <c r="I54" s="94">
        <f t="shared" si="17"/>
        <v>0</v>
      </c>
      <c r="J54" s="94">
        <f t="shared" si="17"/>
        <v>106566.57066460596</v>
      </c>
      <c r="L54" s="45" t="s">
        <v>489</v>
      </c>
      <c r="N54" s="627"/>
      <c r="O54" s="627"/>
      <c r="P54" s="627"/>
      <c r="Q54" s="627"/>
      <c r="R54" s="627"/>
      <c r="S54" s="627"/>
    </row>
    <row r="55" spans="1:19" ht="14.5">
      <c r="A55" s="108" t="s">
        <v>490</v>
      </c>
      <c r="B55" s="78"/>
      <c r="C55" s="176"/>
      <c r="D55" s="237">
        <f>$D$8+$C53</f>
        <v>50</v>
      </c>
      <c r="E55" s="481">
        <f t="shared" ref="E55:J55" si="18">D55-1</f>
        <v>49</v>
      </c>
      <c r="F55" s="94">
        <f t="shared" si="18"/>
        <v>48</v>
      </c>
      <c r="G55" s="94">
        <f t="shared" si="18"/>
        <v>47</v>
      </c>
      <c r="H55" s="94">
        <f t="shared" si="18"/>
        <v>46</v>
      </c>
      <c r="I55" s="94">
        <f t="shared" si="18"/>
        <v>45</v>
      </c>
      <c r="J55" s="94">
        <f t="shared" si="18"/>
        <v>44</v>
      </c>
      <c r="L55" s="45" t="s">
        <v>529</v>
      </c>
      <c r="N55" s="627"/>
      <c r="O55" s="627"/>
      <c r="P55" s="627"/>
      <c r="Q55" s="627"/>
      <c r="R55" s="627"/>
      <c r="S55" s="627"/>
    </row>
    <row r="56" spans="1:19" ht="14.5">
      <c r="A56" s="108" t="s">
        <v>411</v>
      </c>
      <c r="B56" s="78"/>
      <c r="C56" s="176"/>
      <c r="D56" s="94">
        <f t="shared" ref="D56:J56" si="19">D54/D55</f>
        <v>0</v>
      </c>
      <c r="E56" s="94">
        <f t="shared" si="19"/>
        <v>0</v>
      </c>
      <c r="F56" s="94">
        <f t="shared" si="19"/>
        <v>0</v>
      </c>
      <c r="G56" s="94">
        <f t="shared" si="19"/>
        <v>0</v>
      </c>
      <c r="H56" s="94">
        <f t="shared" si="19"/>
        <v>0</v>
      </c>
      <c r="I56" s="94">
        <f t="shared" si="19"/>
        <v>0</v>
      </c>
      <c r="J56" s="94">
        <f t="shared" si="19"/>
        <v>2421.9675151046808</v>
      </c>
      <c r="L56" s="45" t="s">
        <v>527</v>
      </c>
      <c r="N56" s="627"/>
      <c r="O56" s="627"/>
      <c r="P56" s="627"/>
      <c r="Q56" s="627"/>
      <c r="R56" s="627"/>
      <c r="S56" s="627"/>
    </row>
    <row r="57" spans="1:19" ht="14.5">
      <c r="A57" s="177" t="s">
        <v>528</v>
      </c>
      <c r="B57" s="138"/>
      <c r="C57" s="178"/>
      <c r="D57" s="139">
        <f t="shared" ref="D57:J57" si="20">D54-D56+IF($C53=D$5,D$32,0)</f>
        <v>0</v>
      </c>
      <c r="E57" s="139">
        <f t="shared" si="20"/>
        <v>0</v>
      </c>
      <c r="F57" s="139">
        <f t="shared" si="20"/>
        <v>0</v>
      </c>
      <c r="G57" s="139">
        <f t="shared" si="20"/>
        <v>0</v>
      </c>
      <c r="H57" s="139">
        <f t="shared" si="20"/>
        <v>0</v>
      </c>
      <c r="I57" s="139">
        <f t="shared" si="20"/>
        <v>106566.57066460596</v>
      </c>
      <c r="J57" s="139">
        <f t="shared" si="20"/>
        <v>104144.60314950127</v>
      </c>
      <c r="L57" s="45" t="s">
        <v>496</v>
      </c>
      <c r="N57" s="627"/>
      <c r="O57" s="627"/>
      <c r="P57" s="627"/>
      <c r="Q57" s="627"/>
      <c r="R57" s="627"/>
      <c r="S57" s="627"/>
    </row>
    <row r="58" spans="1:19" ht="31.5" customHeight="1">
      <c r="A58" s="265" t="str">
        <f>" Assets commissioned in " &amp; $J$29</f>
        <v xml:space="preserve"> Assets commissioned in 2029/30</v>
      </c>
      <c r="B58" s="68"/>
      <c r="C58" s="167">
        <f>J5</f>
        <v>7</v>
      </c>
      <c r="D58" s="266"/>
      <c r="E58" s="68"/>
      <c r="F58" s="68"/>
      <c r="G58" s="68"/>
      <c r="H58" s="68"/>
      <c r="I58" s="68"/>
      <c r="J58" s="68"/>
      <c r="N58" s="627"/>
      <c r="O58" s="627"/>
      <c r="P58" s="627"/>
      <c r="Q58" s="627"/>
      <c r="R58" s="627"/>
      <c r="S58" s="627"/>
    </row>
    <row r="59" spans="1:19" ht="14.5">
      <c r="A59" s="108" t="s">
        <v>525</v>
      </c>
      <c r="B59" s="78"/>
      <c r="C59" s="176"/>
      <c r="D59" s="245">
        <v>0</v>
      </c>
      <c r="E59" s="478">
        <f t="shared" ref="E59:J59" si="21">D62</f>
        <v>0</v>
      </c>
      <c r="F59" s="95">
        <f t="shared" si="21"/>
        <v>0</v>
      </c>
      <c r="G59" s="95">
        <f t="shared" si="21"/>
        <v>0</v>
      </c>
      <c r="H59" s="95">
        <f t="shared" si="21"/>
        <v>0</v>
      </c>
      <c r="I59" s="95">
        <f t="shared" si="21"/>
        <v>0</v>
      </c>
      <c r="J59" s="95">
        <f t="shared" si="21"/>
        <v>0</v>
      </c>
      <c r="L59" s="45" t="s">
        <v>489</v>
      </c>
      <c r="N59" s="627"/>
      <c r="O59" s="627"/>
      <c r="P59" s="627"/>
      <c r="Q59" s="627"/>
      <c r="R59" s="627"/>
      <c r="S59" s="627"/>
    </row>
    <row r="60" spans="1:19" ht="14.5">
      <c r="A60" s="108" t="s">
        <v>490</v>
      </c>
      <c r="B60" s="78"/>
      <c r="C60" s="176"/>
      <c r="D60" s="237">
        <f>$D$8+$C58</f>
        <v>51</v>
      </c>
      <c r="E60" s="478">
        <f t="shared" ref="E60:J60" si="22">D60-1</f>
        <v>50</v>
      </c>
      <c r="F60" s="95">
        <f t="shared" si="22"/>
        <v>49</v>
      </c>
      <c r="G60" s="95">
        <f t="shared" si="22"/>
        <v>48</v>
      </c>
      <c r="H60" s="95">
        <f t="shared" si="22"/>
        <v>47</v>
      </c>
      <c r="I60" s="95">
        <f t="shared" si="22"/>
        <v>46</v>
      </c>
      <c r="J60" s="95">
        <f t="shared" si="22"/>
        <v>45</v>
      </c>
      <c r="L60" s="45" t="s">
        <v>529</v>
      </c>
      <c r="N60" s="627"/>
      <c r="O60" s="627"/>
      <c r="P60" s="627"/>
      <c r="Q60" s="627"/>
      <c r="R60" s="627"/>
      <c r="S60" s="627"/>
    </row>
    <row r="61" spans="1:19" ht="14.5">
      <c r="A61" s="108" t="s">
        <v>411</v>
      </c>
      <c r="B61" s="78"/>
      <c r="C61" s="176"/>
      <c r="D61" s="95">
        <f t="shared" ref="D61:J61" si="23">D59/D60</f>
        <v>0</v>
      </c>
      <c r="E61" s="95">
        <f t="shared" si="23"/>
        <v>0</v>
      </c>
      <c r="F61" s="95">
        <f t="shared" si="23"/>
        <v>0</v>
      </c>
      <c r="G61" s="95">
        <f t="shared" si="23"/>
        <v>0</v>
      </c>
      <c r="H61" s="95">
        <f t="shared" si="23"/>
        <v>0</v>
      </c>
      <c r="I61" s="95">
        <f t="shared" si="23"/>
        <v>0</v>
      </c>
      <c r="J61" s="95">
        <f t="shared" si="23"/>
        <v>0</v>
      </c>
      <c r="L61" s="45" t="s">
        <v>527</v>
      </c>
      <c r="N61" s="627"/>
      <c r="O61" s="627"/>
      <c r="P61" s="627"/>
      <c r="Q61" s="627"/>
      <c r="R61" s="627"/>
      <c r="S61" s="627"/>
    </row>
    <row r="62" spans="1:19" ht="14.5">
      <c r="A62" s="177" t="s">
        <v>528</v>
      </c>
      <c r="B62" s="138"/>
      <c r="C62" s="178"/>
      <c r="D62" s="139">
        <f t="shared" ref="D62:J62" si="24">D59-D61+IF($C58=D$5,D$32,0)</f>
        <v>0</v>
      </c>
      <c r="E62" s="139">
        <f t="shared" si="24"/>
        <v>0</v>
      </c>
      <c r="F62" s="139">
        <f t="shared" si="24"/>
        <v>0</v>
      </c>
      <c r="G62" s="139">
        <f t="shared" si="24"/>
        <v>0</v>
      </c>
      <c r="H62" s="139">
        <f t="shared" si="24"/>
        <v>0</v>
      </c>
      <c r="I62" s="139">
        <f t="shared" si="24"/>
        <v>0</v>
      </c>
      <c r="J62" s="139">
        <f t="shared" si="24"/>
        <v>75812.503670278325</v>
      </c>
      <c r="L62" s="45" t="s">
        <v>496</v>
      </c>
      <c r="N62" s="627"/>
      <c r="O62" s="627"/>
      <c r="P62" s="627"/>
      <c r="Q62" s="627"/>
      <c r="R62" s="627"/>
      <c r="S62" s="627"/>
    </row>
    <row r="63" spans="1:19" ht="31.5" customHeight="1">
      <c r="A63" s="268" t="s">
        <v>530</v>
      </c>
      <c r="B63" s="68"/>
      <c r="C63" s="242"/>
      <c r="D63" s="243"/>
      <c r="E63" s="68"/>
      <c r="F63" s="68"/>
      <c r="G63" s="68"/>
      <c r="H63" s="68"/>
      <c r="I63" s="68"/>
      <c r="J63" s="68"/>
      <c r="N63" s="627"/>
      <c r="O63" s="627"/>
      <c r="P63" s="627"/>
      <c r="Q63" s="627"/>
      <c r="R63" s="627"/>
      <c r="S63" s="627"/>
    </row>
    <row r="64" spans="1:19" ht="14.5">
      <c r="A64" s="134" t="s">
        <v>531</v>
      </c>
      <c r="B64" s="174"/>
      <c r="C64" s="174"/>
      <c r="D64" s="175">
        <f t="shared" ref="D64:J64" si="25">D36+D41+D46+D51+D56+D61</f>
        <v>0</v>
      </c>
      <c r="E64" s="175">
        <f t="shared" si="25"/>
        <v>0</v>
      </c>
      <c r="F64" s="175">
        <f t="shared" si="25"/>
        <v>1075.685036193828</v>
      </c>
      <c r="G64" s="175">
        <f t="shared" si="25"/>
        <v>2727.447689317175</v>
      </c>
      <c r="H64" s="175">
        <f t="shared" si="25"/>
        <v>5094.354084601624</v>
      </c>
      <c r="I64" s="175">
        <f t="shared" si="25"/>
        <v>7210.3816592305284</v>
      </c>
      <c r="J64" s="175">
        <f t="shared" si="25"/>
        <v>9632.3491743352115</v>
      </c>
      <c r="L64" s="45" t="s">
        <v>532</v>
      </c>
      <c r="N64" s="627"/>
      <c r="O64" s="627"/>
      <c r="P64" s="627"/>
      <c r="Q64" s="627"/>
      <c r="R64" s="627"/>
      <c r="S64" s="627"/>
    </row>
    <row r="65" spans="1:19" ht="14.5">
      <c r="A65" s="269"/>
      <c r="B65" s="249"/>
      <c r="C65" s="249"/>
      <c r="D65" s="236"/>
      <c r="E65" s="236"/>
      <c r="F65" s="236"/>
      <c r="G65" s="236"/>
      <c r="H65" s="236"/>
      <c r="I65" s="236"/>
      <c r="J65" s="236"/>
      <c r="N65" s="627"/>
      <c r="O65" s="627"/>
      <c r="P65" s="627"/>
      <c r="Q65" s="627"/>
      <c r="R65" s="627"/>
      <c r="S65" s="627"/>
    </row>
    <row r="66" spans="1:19" ht="23.5">
      <c r="A66" s="628" t="s">
        <v>533</v>
      </c>
      <c r="B66" s="169"/>
      <c r="C66" s="170"/>
      <c r="D66" s="171"/>
      <c r="E66" s="171"/>
      <c r="F66" s="171"/>
      <c r="G66" s="171"/>
      <c r="H66" s="171"/>
      <c r="I66" s="171"/>
      <c r="J66" s="171"/>
      <c r="N66" s="627"/>
      <c r="O66" s="627"/>
      <c r="P66" s="627"/>
      <c r="Q66" s="627"/>
      <c r="R66" s="627"/>
      <c r="S66" s="627"/>
    </row>
    <row r="67" spans="1:19" ht="14.5">
      <c r="A67" s="168"/>
      <c r="B67" s="168"/>
      <c r="C67" s="270"/>
      <c r="D67" s="7" t="str">
        <f>Inputs!C$6</f>
        <v>2023/24</v>
      </c>
      <c r="E67" s="253" t="str">
        <f>Inputs!D$6</f>
        <v>2024/25</v>
      </c>
      <c r="F67" s="253" t="str">
        <f>Inputs!E$6</f>
        <v>2025/26</v>
      </c>
      <c r="G67" s="253" t="str">
        <f>Inputs!F$6</f>
        <v>2026/27</v>
      </c>
      <c r="H67" s="253" t="str">
        <f>Inputs!G$6</f>
        <v>2027/28</v>
      </c>
      <c r="I67" s="253" t="str">
        <f>Inputs!H$6</f>
        <v>2028/29</v>
      </c>
      <c r="J67" s="253" t="str">
        <f>Inputs!I$6</f>
        <v>2029/30</v>
      </c>
      <c r="N67" s="627"/>
      <c r="O67" s="627"/>
      <c r="P67" s="627"/>
      <c r="Q67" s="627"/>
      <c r="R67" s="627"/>
      <c r="S67" s="627"/>
    </row>
    <row r="68" spans="1:19" ht="14.5">
      <c r="A68" s="80" t="s">
        <v>534</v>
      </c>
      <c r="B68" s="78"/>
      <c r="C68" s="78"/>
      <c r="D68" s="237">
        <f>D11</f>
        <v>632965.60525552602</v>
      </c>
      <c r="E68" s="476">
        <f t="shared" ref="E68:J68" si="26">D72</f>
        <v>660140.89587736106</v>
      </c>
      <c r="F68" s="107">
        <f t="shared" si="26"/>
        <v>634552.86959410983</v>
      </c>
      <c r="G68" s="107">
        <f t="shared" si="26"/>
        <v>609535.09499847528</v>
      </c>
      <c r="H68" s="107">
        <f t="shared" si="26"/>
        <v>586407.98899751622</v>
      </c>
      <c r="I68" s="107">
        <f t="shared" si="26"/>
        <v>564002.9465092232</v>
      </c>
      <c r="J68" s="107">
        <f t="shared" si="26"/>
        <v>542156.13197706488</v>
      </c>
      <c r="L68" s="45" t="s">
        <v>535</v>
      </c>
      <c r="N68" s="627"/>
      <c r="O68" s="627"/>
      <c r="P68" s="627"/>
      <c r="Q68" s="627"/>
      <c r="R68" s="627"/>
      <c r="S68" s="627"/>
    </row>
    <row r="69" spans="1:19" ht="14.5">
      <c r="A69" s="80" t="s">
        <v>420</v>
      </c>
      <c r="B69" s="78"/>
      <c r="C69" s="78"/>
      <c r="D69" s="251">
        <f t="shared" ref="D69:J69" si="27">-D10</f>
        <v>0</v>
      </c>
      <c r="E69" s="107">
        <f t="shared" si="27"/>
        <v>0</v>
      </c>
      <c r="F69" s="107">
        <f t="shared" si="27"/>
        <v>0</v>
      </c>
      <c r="G69" s="107">
        <f t="shared" si="27"/>
        <v>0</v>
      </c>
      <c r="H69" s="107">
        <f t="shared" si="27"/>
        <v>0</v>
      </c>
      <c r="I69" s="107">
        <f t="shared" si="27"/>
        <v>0</v>
      </c>
      <c r="J69" s="107">
        <f t="shared" si="27"/>
        <v>0</v>
      </c>
      <c r="L69" s="45" t="s">
        <v>477</v>
      </c>
      <c r="N69" s="627"/>
      <c r="O69" s="627"/>
      <c r="P69" s="627"/>
      <c r="Q69" s="627"/>
      <c r="R69" s="627"/>
      <c r="S69" s="627"/>
    </row>
    <row r="70" spans="1:19" ht="145">
      <c r="A70" s="80" t="s">
        <v>533</v>
      </c>
      <c r="B70" s="78"/>
      <c r="C70" s="78"/>
      <c r="D70" s="235">
        <f>-D12</f>
        <v>-26367.517077996272</v>
      </c>
      <c r="E70" s="476">
        <f t="shared" ref="E70:J70" si="28">-E68/E18</f>
        <v>-25588.026283251238</v>
      </c>
      <c r="F70" s="107">
        <f t="shared" si="28"/>
        <v>-25017.774595634532</v>
      </c>
      <c r="G70" s="107">
        <f t="shared" si="28"/>
        <v>-23127.106000959011</v>
      </c>
      <c r="H70" s="107">
        <f t="shared" si="28"/>
        <v>-22405.042488293024</v>
      </c>
      <c r="I70" s="107">
        <f t="shared" si="28"/>
        <v>-21846.814532158322</v>
      </c>
      <c r="J70" s="107">
        <f t="shared" si="28"/>
        <v>-21278.726777783551</v>
      </c>
      <c r="L70" s="560" t="s">
        <v>536</v>
      </c>
      <c r="N70" s="627"/>
      <c r="O70" s="627"/>
      <c r="P70" s="627"/>
      <c r="Q70" s="627"/>
      <c r="R70" s="627"/>
      <c r="S70" s="627"/>
    </row>
    <row r="71" spans="1:19" ht="14.5">
      <c r="A71" s="80" t="s">
        <v>537</v>
      </c>
      <c r="B71" s="78"/>
      <c r="C71" s="78"/>
      <c r="D71" s="477">
        <f>D7</f>
        <v>53542.807699831377</v>
      </c>
      <c r="E71" s="107"/>
      <c r="F71" s="107"/>
      <c r="G71" s="107"/>
      <c r="H71" s="107"/>
      <c r="I71" s="107"/>
      <c r="J71" s="107"/>
      <c r="L71" s="45" t="s">
        <v>477</v>
      </c>
      <c r="N71" s="627"/>
      <c r="O71" s="627"/>
      <c r="P71" s="627"/>
      <c r="Q71" s="627"/>
      <c r="R71" s="627"/>
      <c r="S71" s="627"/>
    </row>
    <row r="72" spans="1:19" ht="14.5">
      <c r="A72" s="134" t="s">
        <v>538</v>
      </c>
      <c r="B72" s="174"/>
      <c r="C72" s="174"/>
      <c r="D72" s="175">
        <f>SUM(D68:D71)</f>
        <v>660140.89587736106</v>
      </c>
      <c r="E72" s="175">
        <f t="shared" ref="E72:J72" si="29">SUM(E68:E71)</f>
        <v>634552.86959410983</v>
      </c>
      <c r="F72" s="175">
        <f t="shared" si="29"/>
        <v>609535.09499847528</v>
      </c>
      <c r="G72" s="175">
        <f t="shared" si="29"/>
        <v>586407.98899751622</v>
      </c>
      <c r="H72" s="175">
        <f t="shared" si="29"/>
        <v>564002.9465092232</v>
      </c>
      <c r="I72" s="175">
        <f t="shared" si="29"/>
        <v>542156.13197706488</v>
      </c>
      <c r="J72" s="175">
        <f t="shared" si="29"/>
        <v>520877.40519928135</v>
      </c>
      <c r="L72" s="45" t="s">
        <v>539</v>
      </c>
      <c r="N72" s="627"/>
      <c r="O72" s="627"/>
      <c r="P72" s="627"/>
      <c r="Q72" s="627"/>
      <c r="R72" s="627"/>
      <c r="S72" s="627"/>
    </row>
    <row r="73" spans="1:19" ht="14.5">
      <c r="A73" s="269"/>
      <c r="B73" s="249"/>
      <c r="C73" s="249"/>
      <c r="D73" s="236"/>
      <c r="E73" s="236"/>
      <c r="F73" s="236"/>
      <c r="G73" s="236"/>
      <c r="H73" s="236"/>
      <c r="I73" s="236"/>
      <c r="J73" s="236"/>
      <c r="N73" s="627"/>
      <c r="O73" s="627"/>
      <c r="P73" s="627"/>
      <c r="Q73" s="627"/>
      <c r="R73" s="627"/>
      <c r="S73" s="627"/>
    </row>
    <row r="74" spans="1:19" ht="23.5">
      <c r="A74" s="628" t="s">
        <v>540</v>
      </c>
      <c r="B74" s="169"/>
      <c r="C74" s="170"/>
      <c r="D74" s="171"/>
      <c r="E74" s="171"/>
      <c r="F74" s="171"/>
      <c r="G74" s="171"/>
      <c r="H74" s="171"/>
      <c r="I74" s="171"/>
      <c r="J74" s="171"/>
      <c r="N74" s="627"/>
      <c r="O74" s="627"/>
      <c r="P74" s="627"/>
      <c r="Q74" s="627"/>
      <c r="R74" s="627"/>
      <c r="S74" s="627"/>
    </row>
    <row r="75" spans="1:19" ht="14.5">
      <c r="A75" s="626" t="s">
        <v>541</v>
      </c>
      <c r="B75" s="626"/>
      <c r="C75" s="626"/>
      <c r="D75" s="626"/>
      <c r="E75" s="626"/>
      <c r="F75" s="626"/>
      <c r="G75" s="626"/>
      <c r="H75" s="626"/>
      <c r="I75" s="626"/>
      <c r="J75" s="626"/>
      <c r="N75" s="627"/>
      <c r="O75" s="627"/>
      <c r="P75" s="627"/>
      <c r="Q75" s="627"/>
      <c r="R75" s="627"/>
      <c r="S75" s="627"/>
    </row>
    <row r="76" spans="1:19" ht="14.5">
      <c r="A76" s="626" t="s">
        <v>542</v>
      </c>
      <c r="B76" s="626"/>
      <c r="C76" s="626"/>
      <c r="D76" s="626"/>
      <c r="E76" s="626"/>
      <c r="F76" s="626"/>
      <c r="G76" s="626"/>
      <c r="H76" s="626"/>
      <c r="I76" s="626"/>
      <c r="J76" s="626"/>
      <c r="N76" s="627"/>
      <c r="O76" s="627"/>
      <c r="P76" s="627"/>
      <c r="Q76" s="627"/>
      <c r="R76" s="627"/>
      <c r="S76" s="627"/>
    </row>
    <row r="77" spans="1:19" ht="14.5">
      <c r="A77" s="168"/>
      <c r="B77" s="253"/>
      <c r="C77" s="270" t="s">
        <v>368</v>
      </c>
      <c r="D77" s="253" t="str">
        <f>Inputs!C$6</f>
        <v>2023/24</v>
      </c>
      <c r="E77" s="253" t="str">
        <f>Inputs!D$6</f>
        <v>2024/25</v>
      </c>
      <c r="F77" s="253" t="str">
        <f>Inputs!E$6</f>
        <v>2025/26</v>
      </c>
      <c r="G77" s="253" t="str">
        <f>Inputs!F$6</f>
        <v>2026/27</v>
      </c>
      <c r="H77" s="253" t="str">
        <f>Inputs!G$6</f>
        <v>2027/28</v>
      </c>
      <c r="I77" s="253" t="str">
        <f>Inputs!H$6</f>
        <v>2028/29</v>
      </c>
      <c r="J77" s="253" t="str">
        <f>Inputs!I$6</f>
        <v>2029/30</v>
      </c>
      <c r="N77" s="627"/>
      <c r="O77" s="627"/>
      <c r="P77" s="627"/>
      <c r="Q77" s="627"/>
      <c r="R77" s="627"/>
      <c r="S77" s="627"/>
    </row>
    <row r="78" spans="1:19" ht="14.5">
      <c r="A78" s="80" t="s">
        <v>543</v>
      </c>
      <c r="B78" s="114"/>
      <c r="C78" s="114">
        <f>D13/D14</f>
        <v>7.8800448028130285E-2</v>
      </c>
      <c r="D78" s="271"/>
      <c r="E78" s="71"/>
      <c r="F78" s="71"/>
      <c r="G78" s="71"/>
      <c r="H78" s="71"/>
      <c r="I78" s="71"/>
      <c r="J78" s="71"/>
      <c r="L78" s="45" t="s">
        <v>544</v>
      </c>
      <c r="N78" s="627"/>
      <c r="O78" s="627"/>
      <c r="P78" s="627"/>
      <c r="Q78" s="627"/>
      <c r="R78" s="627"/>
      <c r="S78" s="627"/>
    </row>
    <row r="79" spans="1:19" ht="14.5">
      <c r="A79" s="80" t="s">
        <v>413</v>
      </c>
      <c r="B79" s="71"/>
      <c r="C79" s="71"/>
      <c r="D79" s="272">
        <f>D14</f>
        <v>399511.9510478304</v>
      </c>
      <c r="E79" s="476">
        <f t="shared" ref="E79:J79" si="30">D82</f>
        <v>421573.03801250027</v>
      </c>
      <c r="F79" s="107">
        <f t="shared" si="30"/>
        <v>435683.03533306369</v>
      </c>
      <c r="G79" s="107">
        <f t="shared" si="30"/>
        <v>474028.57368798979</v>
      </c>
      <c r="H79" s="107">
        <f t="shared" si="30"/>
        <v>540818.79109575634</v>
      </c>
      <c r="I79" s="107">
        <f t="shared" si="30"/>
        <v>591307.2413390507</v>
      </c>
      <c r="J79" s="107">
        <f t="shared" si="30"/>
        <v>651278.5364638617</v>
      </c>
      <c r="L79" s="45" t="s">
        <v>545</v>
      </c>
      <c r="N79" s="627"/>
      <c r="O79" s="627"/>
      <c r="P79" s="627"/>
      <c r="Q79" s="627"/>
      <c r="R79" s="627"/>
      <c r="S79" s="627"/>
    </row>
    <row r="80" spans="1:19" ht="14.5">
      <c r="A80" s="80" t="s">
        <v>412</v>
      </c>
      <c r="B80" s="71"/>
      <c r="C80" s="71"/>
      <c r="D80" s="237">
        <f>-D13</f>
        <v>-31481.720735161492</v>
      </c>
      <c r="E80" s="476">
        <f t="shared" ref="E80:J80" si="31">-E79*$C78</f>
        <v>-33220.144271965022</v>
      </c>
      <c r="F80" s="107">
        <f t="shared" si="31"/>
        <v>-34332.018382501134</v>
      </c>
      <c r="G80" s="107">
        <f t="shared" si="31"/>
        <v>-37353.663984749168</v>
      </c>
      <c r="H80" s="107">
        <f t="shared" si="31"/>
        <v>-42616.763040377395</v>
      </c>
      <c r="I80" s="107">
        <f t="shared" si="31"/>
        <v>-46595.275539794959</v>
      </c>
      <c r="J80" s="107">
        <f t="shared" si="31"/>
        <v>-51321.040464457292</v>
      </c>
      <c r="L80" s="45" t="s">
        <v>546</v>
      </c>
      <c r="N80" s="627"/>
      <c r="O80" s="627"/>
      <c r="P80" s="627"/>
      <c r="Q80" s="627"/>
      <c r="R80" s="627"/>
      <c r="S80" s="627"/>
    </row>
    <row r="81" spans="1:19" ht="14.5">
      <c r="A81" s="80" t="s">
        <v>419</v>
      </c>
      <c r="B81" s="71"/>
      <c r="C81" s="71"/>
      <c r="D81" s="107">
        <f t="shared" ref="D81:J81" si="32">D7</f>
        <v>53542.807699831377</v>
      </c>
      <c r="E81" s="107">
        <f t="shared" si="32"/>
        <v>47330.141592528431</v>
      </c>
      <c r="F81" s="107">
        <f t="shared" si="32"/>
        <v>72677.556737427265</v>
      </c>
      <c r="G81" s="107">
        <f t="shared" si="32"/>
        <v>104143.88139251576</v>
      </c>
      <c r="H81" s="107">
        <f t="shared" si="32"/>
        <v>93105.213283671779</v>
      </c>
      <c r="I81" s="107">
        <f t="shared" si="32"/>
        <v>106566.57066460596</v>
      </c>
      <c r="J81" s="107">
        <f t="shared" si="32"/>
        <v>75812.503670278325</v>
      </c>
      <c r="L81" s="45" t="s">
        <v>477</v>
      </c>
      <c r="N81" s="627"/>
      <c r="O81" s="627"/>
      <c r="P81" s="627"/>
      <c r="Q81" s="627"/>
      <c r="R81" s="627"/>
      <c r="S81" s="627"/>
    </row>
    <row r="82" spans="1:19" ht="14.5">
      <c r="A82" s="134" t="s">
        <v>547</v>
      </c>
      <c r="B82" s="138"/>
      <c r="C82" s="138"/>
      <c r="D82" s="139">
        <f>SUM(D79:D81)</f>
        <v>421573.03801250027</v>
      </c>
      <c r="E82" s="139">
        <f t="shared" ref="E82:J82" si="33">SUM(E79:E81)</f>
        <v>435683.03533306369</v>
      </c>
      <c r="F82" s="139">
        <f t="shared" si="33"/>
        <v>474028.57368798979</v>
      </c>
      <c r="G82" s="139">
        <f t="shared" si="33"/>
        <v>540818.79109575634</v>
      </c>
      <c r="H82" s="139">
        <f t="shared" si="33"/>
        <v>591307.2413390507</v>
      </c>
      <c r="I82" s="139">
        <f t="shared" si="33"/>
        <v>651278.5364638617</v>
      </c>
      <c r="J82" s="139">
        <f t="shared" si="33"/>
        <v>675769.99966968282</v>
      </c>
      <c r="L82" s="45" t="s">
        <v>548</v>
      </c>
      <c r="N82" s="627"/>
      <c r="O82" s="627"/>
      <c r="P82" s="627"/>
      <c r="Q82" s="627"/>
      <c r="R82" s="627"/>
      <c r="S82" s="627"/>
    </row>
    <row r="83" spans="1:19" ht="14.5">
      <c r="A83" s="269"/>
      <c r="B83" s="271"/>
      <c r="C83" s="271"/>
      <c r="D83" s="251"/>
      <c r="E83" s="251"/>
      <c r="F83" s="251"/>
      <c r="G83" s="251"/>
      <c r="H83" s="251"/>
      <c r="I83" s="251"/>
      <c r="J83" s="251"/>
      <c r="N83" s="627"/>
      <c r="O83" s="627"/>
      <c r="P83" s="627"/>
      <c r="Q83" s="627"/>
      <c r="R83" s="627"/>
      <c r="S83" s="627"/>
    </row>
    <row r="84" spans="1:19" ht="23.5">
      <c r="A84" s="628" t="s">
        <v>549</v>
      </c>
      <c r="B84" s="169"/>
      <c r="C84" s="170"/>
      <c r="D84" s="171"/>
      <c r="E84" s="171"/>
      <c r="F84" s="171"/>
      <c r="G84" s="171"/>
      <c r="H84" s="171"/>
      <c r="I84" s="171"/>
      <c r="J84" s="171"/>
      <c r="N84" s="627"/>
      <c r="O84" s="627"/>
      <c r="P84" s="627"/>
      <c r="Q84" s="627"/>
      <c r="R84" s="627"/>
      <c r="S84" s="627"/>
    </row>
    <row r="85" spans="1:19" ht="14.5">
      <c r="A85" s="264" t="s">
        <v>550</v>
      </c>
      <c r="B85" s="264"/>
      <c r="C85" s="264"/>
      <c r="D85" s="264"/>
      <c r="E85" s="264"/>
      <c r="F85" s="264"/>
      <c r="G85" s="264"/>
      <c r="H85" s="264"/>
      <c r="I85" s="264"/>
      <c r="J85" s="264"/>
      <c r="N85" s="627"/>
      <c r="O85" s="627"/>
      <c r="P85" s="627"/>
      <c r="Q85" s="627"/>
      <c r="R85" s="627"/>
      <c r="S85" s="627"/>
    </row>
    <row r="86" spans="1:19" ht="14.5">
      <c r="A86" s="53"/>
      <c r="B86" s="99"/>
      <c r="C86" s="66"/>
      <c r="D86" s="99" t="str">
        <f>Inputs!C$6</f>
        <v>2023/24</v>
      </c>
      <c r="E86" s="99" t="str">
        <f>Inputs!D$6</f>
        <v>2024/25</v>
      </c>
      <c r="F86" s="99" t="str">
        <f>Inputs!E$6</f>
        <v>2025/26</v>
      </c>
      <c r="G86" s="99" t="str">
        <f>Inputs!F$6</f>
        <v>2026/27</v>
      </c>
      <c r="H86" s="99" t="str">
        <f>Inputs!G$6</f>
        <v>2027/28</v>
      </c>
      <c r="I86" s="99" t="str">
        <f>Inputs!H$6</f>
        <v>2028/29</v>
      </c>
      <c r="J86" s="99" t="str">
        <f>Inputs!I$6</f>
        <v>2029/30</v>
      </c>
      <c r="N86" s="627"/>
      <c r="O86" s="627"/>
      <c r="P86" s="627"/>
      <c r="Q86" s="627"/>
      <c r="R86" s="627"/>
      <c r="S86" s="627"/>
    </row>
    <row r="87" spans="1:19" ht="14.5">
      <c r="A87" s="80" t="s">
        <v>551</v>
      </c>
      <c r="B87" s="71"/>
      <c r="C87" s="71"/>
      <c r="D87" s="107">
        <f t="shared" ref="D87:J87" si="34">D64-D70</f>
        <v>26367.517077996272</v>
      </c>
      <c r="E87" s="107">
        <f t="shared" si="34"/>
        <v>25588.026283251238</v>
      </c>
      <c r="F87" s="107">
        <f t="shared" si="34"/>
        <v>26093.459631828358</v>
      </c>
      <c r="G87" s="107">
        <f t="shared" si="34"/>
        <v>25854.553690276185</v>
      </c>
      <c r="H87" s="107">
        <f t="shared" si="34"/>
        <v>27499.39657289465</v>
      </c>
      <c r="I87" s="107">
        <f t="shared" si="34"/>
        <v>29057.196191388852</v>
      </c>
      <c r="J87" s="107">
        <f t="shared" si="34"/>
        <v>30911.075952118765</v>
      </c>
      <c r="L87" s="45" t="s">
        <v>552</v>
      </c>
      <c r="N87" s="627"/>
      <c r="O87" s="627"/>
      <c r="P87" s="627"/>
      <c r="Q87" s="627"/>
      <c r="R87" s="627"/>
      <c r="S87" s="627"/>
    </row>
    <row r="88" spans="1:19" ht="14.5">
      <c r="A88" s="80" t="s">
        <v>412</v>
      </c>
      <c r="B88" s="71"/>
      <c r="C88" s="71"/>
      <c r="D88" s="107">
        <f>D80</f>
        <v>-31481.720735161492</v>
      </c>
      <c r="E88" s="107">
        <f t="shared" ref="E88:J88" si="35">E80</f>
        <v>-33220.144271965022</v>
      </c>
      <c r="F88" s="107">
        <f t="shared" si="35"/>
        <v>-34332.018382501134</v>
      </c>
      <c r="G88" s="107">
        <f t="shared" si="35"/>
        <v>-37353.663984749168</v>
      </c>
      <c r="H88" s="107">
        <f t="shared" si="35"/>
        <v>-42616.763040377395</v>
      </c>
      <c r="I88" s="107">
        <f t="shared" si="35"/>
        <v>-46595.275539794959</v>
      </c>
      <c r="J88" s="107">
        <f t="shared" si="35"/>
        <v>-51321.040464457292</v>
      </c>
      <c r="L88" s="45" t="s">
        <v>477</v>
      </c>
      <c r="N88" s="627"/>
      <c r="O88" s="627"/>
      <c r="P88" s="627"/>
      <c r="Q88" s="627"/>
      <c r="R88" s="627"/>
      <c r="S88" s="627"/>
    </row>
    <row r="89" spans="1:19" ht="14.5">
      <c r="A89" s="134" t="s">
        <v>549</v>
      </c>
      <c r="B89" s="174"/>
      <c r="C89" s="174"/>
      <c r="D89" s="139">
        <f>SUM(D87:D88)</f>
        <v>-5114.2036571652206</v>
      </c>
      <c r="E89" s="139">
        <f t="shared" ref="E89:J89" si="36">SUM(E87:E88)</f>
        <v>-7632.1179887137841</v>
      </c>
      <c r="F89" s="139">
        <f t="shared" si="36"/>
        <v>-8238.5587506727752</v>
      </c>
      <c r="G89" s="139">
        <f t="shared" si="36"/>
        <v>-11499.110294472983</v>
      </c>
      <c r="H89" s="139">
        <f t="shared" si="36"/>
        <v>-15117.366467482745</v>
      </c>
      <c r="I89" s="139">
        <f t="shared" si="36"/>
        <v>-17538.079348406107</v>
      </c>
      <c r="J89" s="139">
        <f t="shared" si="36"/>
        <v>-20409.964512338527</v>
      </c>
      <c r="L89" s="45" t="s">
        <v>553</v>
      </c>
      <c r="N89" s="627"/>
      <c r="O89" s="627"/>
      <c r="P89" s="627"/>
      <c r="Q89" s="627"/>
      <c r="R89" s="627"/>
      <c r="S89" s="627"/>
    </row>
    <row r="90" spans="1:19" ht="14.5">
      <c r="A90" s="269"/>
      <c r="B90" s="249"/>
      <c r="C90" s="249"/>
      <c r="D90" s="251"/>
      <c r="E90" s="251"/>
      <c r="F90" s="251"/>
      <c r="G90" s="251"/>
      <c r="H90" s="251"/>
      <c r="I90" s="251"/>
      <c r="J90" s="251"/>
      <c r="N90" s="627"/>
      <c r="O90" s="627"/>
      <c r="P90" s="627"/>
      <c r="Q90" s="627"/>
      <c r="R90" s="627"/>
      <c r="S90" s="627"/>
    </row>
    <row r="91" spans="1:19" ht="23.5">
      <c r="A91" s="628" t="s">
        <v>554</v>
      </c>
      <c r="B91" s="169"/>
      <c r="C91" s="170"/>
      <c r="D91" s="171"/>
      <c r="E91" s="171"/>
      <c r="F91" s="171"/>
      <c r="G91" s="171"/>
      <c r="H91" s="171"/>
      <c r="I91" s="171"/>
      <c r="J91" s="171"/>
      <c r="N91" s="627"/>
      <c r="O91" s="627"/>
      <c r="P91" s="627"/>
      <c r="Q91" s="627"/>
      <c r="R91" s="627"/>
      <c r="S91" s="627"/>
    </row>
    <row r="92" spans="1:19" ht="14.5">
      <c r="A92" s="626" t="s">
        <v>555</v>
      </c>
      <c r="B92" s="626"/>
      <c r="C92" s="626"/>
      <c r="D92" s="626"/>
      <c r="E92" s="626"/>
      <c r="F92" s="626"/>
      <c r="G92" s="626"/>
      <c r="H92" s="626"/>
      <c r="I92" s="626"/>
      <c r="J92" s="626"/>
      <c r="N92" s="627"/>
      <c r="O92" s="627"/>
      <c r="P92" s="627"/>
      <c r="Q92" s="627"/>
      <c r="R92" s="627"/>
      <c r="S92" s="627"/>
    </row>
    <row r="93" spans="1:19" ht="14.5">
      <c r="A93" s="626" t="s">
        <v>556</v>
      </c>
      <c r="B93" s="626"/>
      <c r="C93" s="626"/>
      <c r="D93" s="626"/>
      <c r="E93" s="626"/>
      <c r="F93" s="626"/>
      <c r="G93" s="626"/>
      <c r="H93" s="626"/>
      <c r="I93" s="626"/>
      <c r="J93" s="626"/>
      <c r="N93" s="627"/>
      <c r="O93" s="627"/>
      <c r="P93" s="627"/>
      <c r="Q93" s="627"/>
      <c r="R93" s="627"/>
      <c r="S93" s="627"/>
    </row>
    <row r="94" spans="1:19" ht="14.5">
      <c r="A94" s="168"/>
      <c r="B94" s="253"/>
      <c r="C94" s="270"/>
      <c r="D94" s="7" t="str">
        <f>Inputs!C$6</f>
        <v>2023/24</v>
      </c>
      <c r="E94" s="253" t="str">
        <f>Inputs!D$6</f>
        <v>2024/25</v>
      </c>
      <c r="F94" s="253" t="str">
        <f>Inputs!E$6</f>
        <v>2025/26</v>
      </c>
      <c r="G94" s="253" t="str">
        <f>Inputs!F$6</f>
        <v>2026/27</v>
      </c>
      <c r="H94" s="253" t="str">
        <f>Inputs!G$6</f>
        <v>2027/28</v>
      </c>
      <c r="I94" s="253" t="str">
        <f>Inputs!H$6</f>
        <v>2028/29</v>
      </c>
      <c r="J94" s="253" t="str">
        <f>Inputs!I$6</f>
        <v>2029/30</v>
      </c>
      <c r="N94" s="627"/>
      <c r="O94" s="627"/>
      <c r="P94" s="627"/>
      <c r="Q94" s="627"/>
      <c r="R94" s="627"/>
      <c r="S94" s="627"/>
    </row>
    <row r="95" spans="1:19" ht="14.5">
      <c r="A95" s="80" t="s">
        <v>557</v>
      </c>
      <c r="B95" s="78"/>
      <c r="C95" s="78"/>
      <c r="D95" s="247">
        <f>D15</f>
        <v>-49298.299541630287</v>
      </c>
      <c r="E95" s="481">
        <f t="shared" ref="E95:J95" si="37">D98</f>
        <v>-52732.496183093142</v>
      </c>
      <c r="F95" s="94">
        <f t="shared" si="37"/>
        <v>-56871.708837389597</v>
      </c>
      <c r="G95" s="94">
        <f t="shared" si="37"/>
        <v>-61180.724905034571</v>
      </c>
      <c r="H95" s="94">
        <f t="shared" si="37"/>
        <v>-66402.695404943603</v>
      </c>
      <c r="I95" s="94">
        <f t="shared" si="37"/>
        <v>-72637.777633295365</v>
      </c>
      <c r="J95" s="94">
        <f t="shared" si="37"/>
        <v>-79550.659468305661</v>
      </c>
      <c r="L95" s="45" t="s">
        <v>558</v>
      </c>
      <c r="N95" s="627"/>
      <c r="O95" s="627"/>
      <c r="P95" s="627"/>
      <c r="Q95" s="627"/>
      <c r="R95" s="627"/>
      <c r="S95" s="627"/>
    </row>
    <row r="96" spans="1:19" ht="14.5">
      <c r="A96" s="80" t="s">
        <v>559</v>
      </c>
      <c r="B96" s="78"/>
      <c r="C96" s="78"/>
      <c r="D96" s="244">
        <f t="shared" ref="D96:J96" si="38">D89*D6</f>
        <v>-1431.9770240062619</v>
      </c>
      <c r="E96" s="94">
        <f t="shared" si="38"/>
        <v>-2136.9930368398595</v>
      </c>
      <c r="F96" s="94">
        <f t="shared" si="38"/>
        <v>-2306.7964501883771</v>
      </c>
      <c r="G96" s="94">
        <f t="shared" si="38"/>
        <v>-3219.7508824524357</v>
      </c>
      <c r="H96" s="94">
        <f t="shared" si="38"/>
        <v>-4232.8626108951694</v>
      </c>
      <c r="I96" s="94">
        <f t="shared" si="38"/>
        <v>-4910.6622175537104</v>
      </c>
      <c r="J96" s="94">
        <f t="shared" si="38"/>
        <v>-5714.7900634547877</v>
      </c>
      <c r="L96" s="45" t="s">
        <v>477</v>
      </c>
      <c r="N96" s="627"/>
      <c r="O96" s="627"/>
      <c r="P96" s="627"/>
      <c r="Q96" s="627"/>
      <c r="R96" s="627"/>
      <c r="S96" s="627"/>
    </row>
    <row r="97" spans="1:19" ht="14.5">
      <c r="A97" s="80" t="s">
        <v>560</v>
      </c>
      <c r="B97" s="78"/>
      <c r="C97" s="78"/>
      <c r="D97" s="273">
        <f>-D9*D6</f>
        <v>-2002.2196174565943</v>
      </c>
      <c r="E97" s="481">
        <f t="shared" ref="E97:J97" si="39">D97</f>
        <v>-2002.2196174565943</v>
      </c>
      <c r="F97" s="94">
        <f t="shared" si="39"/>
        <v>-2002.2196174565943</v>
      </c>
      <c r="G97" s="94">
        <f t="shared" si="39"/>
        <v>-2002.2196174565943</v>
      </c>
      <c r="H97" s="94">
        <f t="shared" si="39"/>
        <v>-2002.2196174565943</v>
      </c>
      <c r="I97" s="94">
        <f t="shared" si="39"/>
        <v>-2002.2196174565943</v>
      </c>
      <c r="J97" s="94">
        <f t="shared" si="39"/>
        <v>-2002.2196174565943</v>
      </c>
      <c r="L97" s="45" t="s">
        <v>561</v>
      </c>
      <c r="N97" s="627"/>
      <c r="O97" s="627"/>
      <c r="P97" s="627"/>
      <c r="Q97" s="627"/>
      <c r="R97" s="627"/>
      <c r="S97" s="627"/>
    </row>
    <row r="98" spans="1:19" ht="14.5">
      <c r="A98" s="172" t="s">
        <v>562</v>
      </c>
      <c r="B98" s="174"/>
      <c r="C98" s="174"/>
      <c r="D98" s="139">
        <f>SUM(D95:D97)</f>
        <v>-52732.496183093142</v>
      </c>
      <c r="E98" s="139">
        <f t="shared" ref="E98:J98" si="40">SUM(E95:E97)</f>
        <v>-56871.708837389597</v>
      </c>
      <c r="F98" s="139">
        <f t="shared" si="40"/>
        <v>-61180.724905034571</v>
      </c>
      <c r="G98" s="139">
        <f t="shared" si="40"/>
        <v>-66402.695404943603</v>
      </c>
      <c r="H98" s="139">
        <f t="shared" si="40"/>
        <v>-72637.777633295365</v>
      </c>
      <c r="I98" s="139">
        <f t="shared" si="40"/>
        <v>-79550.659468305661</v>
      </c>
      <c r="J98" s="139">
        <f t="shared" si="40"/>
        <v>-87267.669149217036</v>
      </c>
      <c r="L98" s="45" t="s">
        <v>563</v>
      </c>
      <c r="N98" s="627"/>
      <c r="O98" s="627"/>
      <c r="P98" s="627"/>
      <c r="Q98" s="627"/>
      <c r="R98" s="627"/>
      <c r="S98" s="627"/>
    </row>
    <row r="99" spans="1:19" ht="14.5">
      <c r="A99" s="269"/>
      <c r="B99" s="249"/>
      <c r="C99" s="249"/>
      <c r="D99" s="251"/>
      <c r="E99" s="251"/>
      <c r="F99" s="251"/>
      <c r="G99" s="251"/>
      <c r="H99" s="251"/>
      <c r="I99" s="251"/>
      <c r="J99" s="251"/>
      <c r="N99" s="627"/>
      <c r="O99" s="627"/>
      <c r="P99" s="627"/>
      <c r="Q99" s="627"/>
      <c r="R99" s="627"/>
      <c r="S99" s="627"/>
    </row>
    <row r="100" spans="1:19" ht="23.5">
      <c r="A100" s="628" t="s">
        <v>564</v>
      </c>
      <c r="B100" s="169"/>
      <c r="C100" s="170"/>
      <c r="D100" s="171"/>
      <c r="E100" s="171"/>
      <c r="F100" s="171"/>
      <c r="G100" s="171"/>
      <c r="H100" s="171"/>
      <c r="I100" s="171"/>
      <c r="J100" s="171"/>
      <c r="N100" s="627"/>
      <c r="O100" s="627"/>
      <c r="P100" s="627"/>
      <c r="Q100" s="627"/>
      <c r="R100" s="627"/>
      <c r="S100" s="627"/>
    </row>
    <row r="101" spans="1:19" ht="14.5">
      <c r="A101" s="626" t="s">
        <v>565</v>
      </c>
      <c r="B101" s="626"/>
      <c r="C101" s="41"/>
      <c r="D101" s="626"/>
      <c r="E101" s="626"/>
      <c r="F101" s="626"/>
      <c r="G101" s="626"/>
      <c r="H101" s="626"/>
      <c r="I101" s="626"/>
      <c r="J101" s="626"/>
      <c r="N101" s="627"/>
      <c r="O101" s="627"/>
      <c r="P101" s="627"/>
      <c r="Q101" s="627"/>
      <c r="R101" s="627"/>
      <c r="S101" s="627"/>
    </row>
    <row r="102" spans="1:19" ht="14.5">
      <c r="A102" s="168"/>
      <c r="B102" s="253"/>
      <c r="C102" s="274"/>
      <c r="D102" s="253" t="str">
        <f>Inputs!C$6</f>
        <v>2023/24</v>
      </c>
      <c r="E102" s="253" t="str">
        <f>Inputs!D$6</f>
        <v>2024/25</v>
      </c>
      <c r="F102" s="253" t="str">
        <f>Inputs!E$6</f>
        <v>2025/26</v>
      </c>
      <c r="G102" s="253" t="str">
        <f>Inputs!F$6</f>
        <v>2026/27</v>
      </c>
      <c r="H102" s="253" t="str">
        <f>Inputs!G$6</f>
        <v>2027/28</v>
      </c>
      <c r="I102" s="253" t="str">
        <f>Inputs!H$6</f>
        <v>2028/29</v>
      </c>
      <c r="J102" s="253" t="str">
        <f>Inputs!I$6</f>
        <v>2029/30</v>
      </c>
      <c r="N102" s="627"/>
      <c r="O102" s="627"/>
      <c r="P102" s="627"/>
      <c r="Q102" s="627"/>
      <c r="R102" s="627"/>
      <c r="S102" s="627"/>
    </row>
    <row r="103" spans="1:19" ht="14.5">
      <c r="A103" s="80" t="s">
        <v>408</v>
      </c>
      <c r="B103" s="78"/>
      <c r="C103" s="78"/>
      <c r="D103" s="94">
        <f t="shared" ref="D103:J103" si="41">D19</f>
        <v>32360.718320962555</v>
      </c>
      <c r="E103" s="94">
        <f t="shared" si="41"/>
        <v>32841.67495485871</v>
      </c>
      <c r="F103" s="94">
        <f t="shared" si="41"/>
        <v>33919.620210293426</v>
      </c>
      <c r="G103" s="94">
        <f t="shared" si="41"/>
        <v>33775.486508527902</v>
      </c>
      <c r="H103" s="94">
        <f t="shared" si="41"/>
        <v>35854.258502667195</v>
      </c>
      <c r="I103" s="94">
        <f t="shared" si="41"/>
        <v>37933.266767669782</v>
      </c>
      <c r="J103" s="94">
        <f t="shared" si="41"/>
        <v>40330.841064489752</v>
      </c>
      <c r="L103" s="45" t="s">
        <v>477</v>
      </c>
      <c r="N103" s="627"/>
      <c r="O103" s="627"/>
      <c r="P103" s="627"/>
      <c r="Q103" s="627"/>
      <c r="R103" s="627"/>
      <c r="S103" s="627"/>
    </row>
    <row r="104" spans="1:19" ht="14.5">
      <c r="A104" s="80" t="s">
        <v>411</v>
      </c>
      <c r="B104" s="78"/>
      <c r="C104" s="78"/>
      <c r="D104" s="94">
        <f>-D87</f>
        <v>-26367.517077996272</v>
      </c>
      <c r="E104" s="94">
        <f t="shared" ref="E104:J104" si="42">-E87</f>
        <v>-25588.026283251238</v>
      </c>
      <c r="F104" s="94">
        <f t="shared" si="42"/>
        <v>-26093.459631828358</v>
      </c>
      <c r="G104" s="94">
        <f t="shared" si="42"/>
        <v>-25854.553690276185</v>
      </c>
      <c r="H104" s="94">
        <f t="shared" si="42"/>
        <v>-27499.39657289465</v>
      </c>
      <c r="I104" s="94">
        <f t="shared" si="42"/>
        <v>-29057.196191388852</v>
      </c>
      <c r="J104" s="94">
        <f t="shared" si="42"/>
        <v>-30911.075952118765</v>
      </c>
      <c r="L104" s="45" t="s">
        <v>477</v>
      </c>
      <c r="N104" s="627"/>
      <c r="O104" s="627"/>
      <c r="P104" s="627"/>
      <c r="Q104" s="627"/>
      <c r="R104" s="627"/>
      <c r="S104" s="627"/>
    </row>
    <row r="105" spans="1:19" ht="14.5">
      <c r="A105" s="172" t="s">
        <v>564</v>
      </c>
      <c r="B105" s="139"/>
      <c r="C105" s="139"/>
      <c r="D105" s="139">
        <f>SUM(D103:D104)</f>
        <v>5993.2012429662827</v>
      </c>
      <c r="E105" s="139">
        <f t="shared" ref="E105:J105" si="43">SUM(E103:E104)</f>
        <v>7253.6486716074724</v>
      </c>
      <c r="F105" s="139">
        <f t="shared" si="43"/>
        <v>7826.1605784650674</v>
      </c>
      <c r="G105" s="139">
        <f t="shared" si="43"/>
        <v>7920.9328182517165</v>
      </c>
      <c r="H105" s="139">
        <f t="shared" si="43"/>
        <v>8354.8619297725454</v>
      </c>
      <c r="I105" s="139">
        <f t="shared" si="43"/>
        <v>8876.0705762809303</v>
      </c>
      <c r="J105" s="139">
        <f t="shared" si="43"/>
        <v>9419.7651123709875</v>
      </c>
      <c r="L105" s="45" t="s">
        <v>566</v>
      </c>
      <c r="N105" s="627"/>
      <c r="O105" s="627"/>
      <c r="P105" s="627"/>
      <c r="Q105" s="627"/>
      <c r="R105" s="627"/>
      <c r="S105" s="627"/>
    </row>
    <row r="106" spans="1:19" ht="14.5">
      <c r="A106" s="212"/>
      <c r="B106" s="251"/>
      <c r="C106" s="251"/>
      <c r="D106" s="251"/>
      <c r="E106" s="251"/>
      <c r="F106" s="251"/>
      <c r="G106" s="251"/>
      <c r="H106" s="251"/>
      <c r="I106" s="251"/>
      <c r="J106" s="251"/>
      <c r="N106" s="627"/>
      <c r="O106" s="627"/>
      <c r="P106" s="627"/>
      <c r="Q106" s="627"/>
      <c r="R106" s="627"/>
      <c r="S106" s="627"/>
    </row>
    <row r="107" spans="1:19" ht="23.5">
      <c r="A107" s="628" t="s">
        <v>567</v>
      </c>
      <c r="B107" s="169"/>
      <c r="C107" s="170"/>
      <c r="D107" s="171"/>
      <c r="E107" s="171"/>
      <c r="F107" s="171"/>
      <c r="G107" s="171"/>
      <c r="H107" s="171"/>
      <c r="I107" s="171"/>
      <c r="J107" s="171"/>
      <c r="N107" s="627"/>
      <c r="O107" s="627"/>
      <c r="P107" s="627"/>
      <c r="Q107" s="627"/>
      <c r="R107" s="627"/>
      <c r="S107" s="627"/>
    </row>
    <row r="108" spans="1:19" ht="14.5">
      <c r="A108" s="264" t="s">
        <v>568</v>
      </c>
      <c r="B108" s="264"/>
      <c r="C108" s="264"/>
      <c r="D108" s="264"/>
      <c r="E108" s="264"/>
      <c r="F108" s="264"/>
      <c r="G108" s="264"/>
      <c r="H108" s="264"/>
      <c r="I108" s="264"/>
      <c r="J108" s="264"/>
      <c r="N108" s="627"/>
      <c r="O108" s="627"/>
      <c r="P108" s="627"/>
      <c r="Q108" s="627"/>
      <c r="R108" s="627"/>
      <c r="S108" s="627"/>
    </row>
    <row r="109" spans="1:19" ht="14.5">
      <c r="A109" s="80" t="s">
        <v>569</v>
      </c>
      <c r="B109" s="107"/>
      <c r="C109" s="107"/>
      <c r="D109" s="107">
        <f t="shared" ref="D109:J109" si="44">D21</f>
        <v>803430.16615239112</v>
      </c>
      <c r="E109" s="107">
        <f t="shared" si="44"/>
        <v>847276.47559922794</v>
      </c>
      <c r="F109" s="107">
        <f t="shared" si="44"/>
        <v>880386.38461761747</v>
      </c>
      <c r="G109" s="107">
        <f t="shared" si="44"/>
        <v>937614.94104061765</v>
      </c>
      <c r="H109" s="107">
        <f t="shared" si="44"/>
        <v>1026719.2809655224</v>
      </c>
      <c r="I109" s="107">
        <f t="shared" si="44"/>
        <v>1104488.5613359017</v>
      </c>
      <c r="J109" s="107">
        <f t="shared" si="44"/>
        <v>1195195.8691599611</v>
      </c>
      <c r="L109" s="45" t="s">
        <v>477</v>
      </c>
      <c r="N109" s="627"/>
      <c r="O109" s="627"/>
      <c r="P109" s="627"/>
      <c r="Q109" s="627"/>
      <c r="R109" s="627"/>
      <c r="S109" s="627"/>
    </row>
    <row r="110" spans="1:19" ht="14.5">
      <c r="A110" s="80" t="s">
        <v>557</v>
      </c>
      <c r="B110" s="107"/>
      <c r="C110" s="107"/>
      <c r="D110" s="107">
        <f>D95</f>
        <v>-49298.299541630287</v>
      </c>
      <c r="E110" s="107">
        <f t="shared" ref="E110:J110" si="45">E95</f>
        <v>-52732.496183093142</v>
      </c>
      <c r="F110" s="107">
        <f t="shared" si="45"/>
        <v>-56871.708837389597</v>
      </c>
      <c r="G110" s="107">
        <f t="shared" si="45"/>
        <v>-61180.724905034571</v>
      </c>
      <c r="H110" s="107">
        <f t="shared" si="45"/>
        <v>-66402.695404943603</v>
      </c>
      <c r="I110" s="107">
        <f t="shared" si="45"/>
        <v>-72637.777633295365</v>
      </c>
      <c r="J110" s="107">
        <f t="shared" si="45"/>
        <v>-79550.659468305661</v>
      </c>
      <c r="L110" s="45" t="s">
        <v>477</v>
      </c>
      <c r="N110" s="627"/>
      <c r="O110" s="627"/>
      <c r="P110" s="627"/>
      <c r="Q110" s="627"/>
      <c r="R110" s="627"/>
      <c r="S110" s="627"/>
    </row>
    <row r="111" spans="1:19" ht="14.5">
      <c r="A111" s="172" t="s">
        <v>567</v>
      </c>
      <c r="B111" s="139"/>
      <c r="C111" s="139"/>
      <c r="D111" s="139">
        <f>SUM(D109:D110)</f>
        <v>754131.8666107608</v>
      </c>
      <c r="E111" s="139">
        <f t="shared" ref="E111:J111" si="46">SUM(E109:E110)</f>
        <v>794543.97941613477</v>
      </c>
      <c r="F111" s="139">
        <f t="shared" si="46"/>
        <v>823514.67578022787</v>
      </c>
      <c r="G111" s="139">
        <f t="shared" si="46"/>
        <v>876434.21613558312</v>
      </c>
      <c r="H111" s="139">
        <f t="shared" si="46"/>
        <v>960316.58556057885</v>
      </c>
      <c r="I111" s="139">
        <f t="shared" si="46"/>
        <v>1031850.7837026063</v>
      </c>
      <c r="J111" s="139">
        <f t="shared" si="46"/>
        <v>1115645.2096916554</v>
      </c>
      <c r="L111" s="45" t="s">
        <v>570</v>
      </c>
      <c r="N111" s="627"/>
      <c r="O111" s="627"/>
      <c r="P111" s="627"/>
      <c r="Q111" s="627"/>
      <c r="R111" s="627"/>
      <c r="S111" s="627"/>
    </row>
    <row r="112" spans="1:19" ht="14.5">
      <c r="A112" s="212"/>
      <c r="B112" s="251"/>
      <c r="C112" s="251"/>
      <c r="D112" s="251"/>
      <c r="E112" s="251"/>
      <c r="F112" s="251"/>
      <c r="G112" s="251"/>
      <c r="H112" s="251"/>
      <c r="I112" s="251"/>
      <c r="J112" s="251"/>
      <c r="N112" s="627"/>
      <c r="O112" s="627"/>
      <c r="P112" s="627"/>
      <c r="Q112" s="627"/>
      <c r="R112" s="627"/>
      <c r="S112" s="627"/>
    </row>
    <row r="113" spans="1:19" ht="23.5">
      <c r="A113" s="628" t="s">
        <v>571</v>
      </c>
      <c r="B113" s="169"/>
      <c r="C113" s="170"/>
      <c r="D113" s="171"/>
      <c r="E113" s="171"/>
      <c r="F113" s="171"/>
      <c r="G113" s="171"/>
      <c r="H113" s="171"/>
      <c r="I113" s="171"/>
      <c r="J113" s="171"/>
      <c r="L113" s="45" t="s">
        <v>572</v>
      </c>
      <c r="N113" s="627"/>
      <c r="O113" s="627"/>
      <c r="P113" s="627"/>
      <c r="Q113" s="627"/>
      <c r="R113" s="627"/>
      <c r="S113" s="627"/>
    </row>
    <row r="114" spans="1:19" ht="14.5">
      <c r="A114" s="275" t="s">
        <v>573</v>
      </c>
      <c r="B114" s="41"/>
      <c r="C114" s="41"/>
      <c r="D114" s="626"/>
      <c r="E114" s="41"/>
      <c r="F114" s="41"/>
      <c r="G114" s="41"/>
      <c r="H114" s="41"/>
      <c r="I114" s="41"/>
      <c r="J114" s="41"/>
      <c r="N114" s="627"/>
      <c r="O114" s="627"/>
      <c r="P114" s="627"/>
      <c r="Q114" s="627"/>
      <c r="R114" s="627"/>
      <c r="S114" s="627"/>
    </row>
    <row r="115" spans="1:19" ht="14.5">
      <c r="A115" s="5" t="s">
        <v>414</v>
      </c>
      <c r="B115" s="630"/>
      <c r="C115" s="630"/>
      <c r="D115" s="39">
        <f>D9</f>
        <v>7150.7843480592646</v>
      </c>
      <c r="E115" s="483">
        <f t="shared" ref="E115:J115" si="47">D115</f>
        <v>7150.7843480592646</v>
      </c>
      <c r="F115" s="630">
        <f t="shared" si="47"/>
        <v>7150.7843480592646</v>
      </c>
      <c r="G115" s="630">
        <f t="shared" si="47"/>
        <v>7150.7843480592646</v>
      </c>
      <c r="H115" s="630">
        <f t="shared" si="47"/>
        <v>7150.7843480592646</v>
      </c>
      <c r="I115" s="630">
        <f t="shared" si="47"/>
        <v>7150.7843480592646</v>
      </c>
      <c r="J115" s="630">
        <f t="shared" si="47"/>
        <v>7150.7843480592646</v>
      </c>
      <c r="L115" s="45" t="s">
        <v>477</v>
      </c>
      <c r="N115" s="627"/>
      <c r="O115" s="627"/>
      <c r="P115" s="627"/>
      <c r="Q115" s="627"/>
      <c r="R115" s="627"/>
      <c r="S115" s="627"/>
    </row>
    <row r="116" spans="1:19" ht="14.5">
      <c r="A116" s="5" t="s">
        <v>564</v>
      </c>
      <c r="B116" s="630"/>
      <c r="C116" s="630"/>
      <c r="D116" s="630">
        <f t="shared" ref="D116:J116" si="48">D105</f>
        <v>5993.2012429662827</v>
      </c>
      <c r="E116" s="630">
        <f t="shared" si="48"/>
        <v>7253.6486716074724</v>
      </c>
      <c r="F116" s="630">
        <f t="shared" si="48"/>
        <v>7826.1605784650674</v>
      </c>
      <c r="G116" s="630">
        <f t="shared" si="48"/>
        <v>7920.9328182517165</v>
      </c>
      <c r="H116" s="630">
        <f t="shared" si="48"/>
        <v>8354.8619297725454</v>
      </c>
      <c r="I116" s="630">
        <f t="shared" si="48"/>
        <v>8876.0705762809303</v>
      </c>
      <c r="J116" s="630">
        <f t="shared" si="48"/>
        <v>9419.7651123709875</v>
      </c>
      <c r="L116" s="45" t="s">
        <v>566</v>
      </c>
      <c r="N116" s="627"/>
      <c r="O116" s="627"/>
      <c r="P116" s="627"/>
      <c r="Q116" s="627"/>
      <c r="R116" s="627"/>
      <c r="S116" s="627"/>
    </row>
    <row r="117" spans="1:19" ht="14.5">
      <c r="A117" s="5" t="s">
        <v>574</v>
      </c>
      <c r="B117" s="630"/>
      <c r="C117" s="630"/>
      <c r="D117" s="630">
        <f t="shared" ref="D117:J117" si="49">-(D111*$D$17*$D$16+D20)/(1+$D$16)^0.5</f>
        <v>-17624.781044954314</v>
      </c>
      <c r="E117" s="630">
        <f t="shared" si="49"/>
        <v>-18569.611131904538</v>
      </c>
      <c r="F117" s="630">
        <f t="shared" si="49"/>
        <v>-19247.705337221254</v>
      </c>
      <c r="G117" s="630">
        <f t="shared" si="49"/>
        <v>-20484.871954613605</v>
      </c>
      <c r="H117" s="630">
        <f t="shared" si="49"/>
        <v>-22445.163985732022</v>
      </c>
      <c r="I117" s="630">
        <f t="shared" si="49"/>
        <v>-24117.695523255399</v>
      </c>
      <c r="J117" s="630">
        <f t="shared" si="49"/>
        <v>-26076.704026832795</v>
      </c>
      <c r="L117" s="45" t="s">
        <v>575</v>
      </c>
      <c r="N117" s="627"/>
      <c r="O117" s="627"/>
      <c r="P117" s="627"/>
      <c r="Q117" s="627"/>
      <c r="R117" s="627"/>
      <c r="S117" s="627"/>
    </row>
    <row r="118" spans="1:19" ht="14.5">
      <c r="A118" s="36" t="s">
        <v>571</v>
      </c>
      <c r="B118" s="631"/>
      <c r="C118" s="631"/>
      <c r="D118" s="631">
        <f>SUM(D115:D117)</f>
        <v>-4480.7954539287675</v>
      </c>
      <c r="E118" s="631">
        <f t="shared" ref="E118:J118" si="50">SUM(E115:E117)</f>
        <v>-4165.1781122378015</v>
      </c>
      <c r="F118" s="631">
        <f t="shared" si="50"/>
        <v>-4270.7604106969229</v>
      </c>
      <c r="G118" s="631">
        <f t="shared" si="50"/>
        <v>-5413.1547883026251</v>
      </c>
      <c r="H118" s="631">
        <f t="shared" si="50"/>
        <v>-6939.5177079002133</v>
      </c>
      <c r="I118" s="631">
        <f t="shared" si="50"/>
        <v>-8090.8405989152052</v>
      </c>
      <c r="J118" s="631">
        <f t="shared" si="50"/>
        <v>-9506.1545664025434</v>
      </c>
      <c r="L118" s="45" t="s">
        <v>576</v>
      </c>
      <c r="N118" s="627"/>
      <c r="O118" s="627"/>
      <c r="P118" s="627"/>
      <c r="Q118" s="627"/>
      <c r="R118" s="627"/>
      <c r="S118" s="627"/>
    </row>
    <row r="119" spans="1:19" ht="14.5">
      <c r="A119" s="276"/>
      <c r="B119" s="184"/>
      <c r="C119" s="184"/>
      <c r="D119" s="184"/>
      <c r="E119" s="184"/>
      <c r="F119" s="184"/>
      <c r="G119" s="184"/>
      <c r="H119" s="184"/>
      <c r="I119" s="184"/>
      <c r="J119" s="184"/>
      <c r="N119" s="627"/>
      <c r="O119" s="627"/>
      <c r="P119" s="627"/>
      <c r="Q119" s="627"/>
      <c r="R119" s="627"/>
      <c r="S119" s="627"/>
    </row>
    <row r="120" spans="1:19" ht="23.5">
      <c r="A120" s="628" t="s">
        <v>577</v>
      </c>
      <c r="B120" s="169"/>
      <c r="C120" s="170"/>
      <c r="D120" s="171"/>
      <c r="E120" s="171"/>
      <c r="F120" s="171"/>
      <c r="G120" s="171"/>
      <c r="H120" s="171"/>
      <c r="I120" s="171"/>
      <c r="J120" s="171"/>
      <c r="N120" s="627"/>
      <c r="O120" s="627"/>
      <c r="P120" s="627"/>
      <c r="Q120" s="627"/>
      <c r="R120" s="627"/>
      <c r="S120" s="627"/>
    </row>
    <row r="121" spans="1:19" ht="14.5">
      <c r="A121" s="626" t="s">
        <v>578</v>
      </c>
      <c r="B121" s="626"/>
      <c r="C121" s="626"/>
      <c r="D121" s="626"/>
      <c r="E121" s="626"/>
      <c r="F121" s="626"/>
      <c r="G121" s="626"/>
      <c r="H121" s="626"/>
      <c r="I121" s="626"/>
      <c r="J121" s="626"/>
      <c r="N121" s="627"/>
      <c r="O121" s="627"/>
      <c r="P121" s="627"/>
      <c r="Q121" s="627"/>
      <c r="R121" s="627"/>
      <c r="S121" s="627"/>
    </row>
    <row r="122" spans="1:19" ht="14.5">
      <c r="A122" s="626" t="s">
        <v>579</v>
      </c>
      <c r="B122" s="626"/>
      <c r="C122" s="626"/>
      <c r="D122" s="626"/>
      <c r="E122" s="626"/>
      <c r="F122" s="626"/>
      <c r="G122" s="626"/>
      <c r="H122" s="626"/>
      <c r="I122" s="626"/>
      <c r="J122" s="626"/>
      <c r="N122" s="627"/>
      <c r="O122" s="627"/>
      <c r="P122" s="627"/>
      <c r="Q122" s="627"/>
      <c r="R122" s="627"/>
      <c r="S122" s="627"/>
    </row>
    <row r="123" spans="1:19" ht="14.5">
      <c r="A123" s="264" t="s">
        <v>580</v>
      </c>
      <c r="B123" s="264"/>
      <c r="C123" s="264"/>
      <c r="D123" s="264"/>
      <c r="E123" s="264"/>
      <c r="F123" s="264"/>
      <c r="G123" s="264"/>
      <c r="H123" s="264"/>
      <c r="I123" s="264"/>
      <c r="J123" s="264"/>
      <c r="N123" s="627"/>
      <c r="O123" s="627"/>
      <c r="P123" s="627"/>
      <c r="Q123" s="627"/>
      <c r="R123" s="627"/>
      <c r="S123" s="627"/>
    </row>
    <row r="124" spans="1:19" ht="14.5">
      <c r="A124" s="80" t="s">
        <v>581</v>
      </c>
      <c r="B124" s="68"/>
      <c r="C124" s="68"/>
      <c r="D124" s="68"/>
      <c r="E124" s="68"/>
      <c r="F124" s="96">
        <f>F25</f>
        <v>134489.04066504899</v>
      </c>
      <c r="G124" s="96">
        <f>G25</f>
        <v>141710.24718062324</v>
      </c>
      <c r="H124" s="96">
        <f>H25</f>
        <v>149926.83135179605</v>
      </c>
      <c r="I124" s="96">
        <f>I25</f>
        <v>158669.71985496811</v>
      </c>
      <c r="J124" s="96">
        <f>J25</f>
        <v>166439.11034159176</v>
      </c>
      <c r="L124" s="45" t="s">
        <v>477</v>
      </c>
      <c r="N124" s="627"/>
      <c r="O124" s="627"/>
      <c r="P124" s="627"/>
      <c r="Q124" s="627"/>
      <c r="R124" s="627"/>
      <c r="S124" s="627"/>
    </row>
    <row r="125" spans="1:19" ht="14.5">
      <c r="A125" s="80" t="s">
        <v>582</v>
      </c>
      <c r="B125" s="107"/>
      <c r="C125" s="107"/>
      <c r="D125" s="107"/>
      <c r="E125" s="107"/>
      <c r="F125" s="107"/>
      <c r="G125" s="107"/>
      <c r="H125" s="107"/>
      <c r="I125" s="107"/>
      <c r="J125" s="107"/>
      <c r="N125" s="627"/>
      <c r="O125" s="627"/>
      <c r="P125" s="627"/>
      <c r="Q125" s="627"/>
      <c r="R125" s="627"/>
      <c r="S125" s="627"/>
    </row>
    <row r="126" spans="1:19" ht="14.5">
      <c r="A126" s="80" t="s">
        <v>418</v>
      </c>
      <c r="B126" s="107"/>
      <c r="C126" s="107"/>
      <c r="D126" s="107"/>
      <c r="E126" s="107"/>
      <c r="F126" s="107">
        <f>-F23</f>
        <v>-45192.983484661345</v>
      </c>
      <c r="G126" s="107">
        <f>-G23</f>
        <v>-46782.328321386522</v>
      </c>
      <c r="H126" s="107">
        <f>-H23</f>
        <v>-48443.687192979196</v>
      </c>
      <c r="I126" s="107">
        <f>-I23</f>
        <v>-50200.368639512206</v>
      </c>
      <c r="J126" s="107">
        <f>-J23</f>
        <v>-52032.749796498567</v>
      </c>
      <c r="L126" s="45" t="s">
        <v>477</v>
      </c>
      <c r="N126" s="627"/>
      <c r="O126" s="627"/>
      <c r="P126" s="627"/>
      <c r="Q126" s="627"/>
      <c r="R126" s="627"/>
      <c r="S126" s="627"/>
    </row>
    <row r="127" spans="1:19" ht="14.5">
      <c r="A127" s="80" t="s">
        <v>408</v>
      </c>
      <c r="B127" s="107"/>
      <c r="C127" s="107"/>
      <c r="D127" s="107"/>
      <c r="E127" s="107"/>
      <c r="F127" s="107">
        <f>-F22</f>
        <v>-33919.620210293426</v>
      </c>
      <c r="G127" s="107">
        <f>-G22</f>
        <v>-33775.486508527902</v>
      </c>
      <c r="H127" s="107">
        <f>-H22</f>
        <v>-35854.258502667195</v>
      </c>
      <c r="I127" s="107">
        <f>-I22</f>
        <v>-37933.266767669782</v>
      </c>
      <c r="J127" s="107">
        <f>-J22</f>
        <v>-40330.841064489752</v>
      </c>
      <c r="L127" s="45" t="s">
        <v>477</v>
      </c>
      <c r="N127" s="627"/>
      <c r="O127" s="627"/>
      <c r="P127" s="627"/>
      <c r="Q127" s="627"/>
      <c r="R127" s="627"/>
      <c r="S127" s="627"/>
    </row>
    <row r="128" spans="1:19" ht="14.5">
      <c r="A128" s="137" t="s">
        <v>583</v>
      </c>
      <c r="B128" s="139"/>
      <c r="C128" s="139"/>
      <c r="D128" s="139"/>
      <c r="E128" s="139"/>
      <c r="F128" s="139">
        <f>SUM(F124:F127)</f>
        <v>55376.436970094212</v>
      </c>
      <c r="G128" s="139">
        <f>SUM(G124:G127)</f>
        <v>61152.432350708812</v>
      </c>
      <c r="H128" s="139">
        <f>SUM(H124:H127)</f>
        <v>65628.88565614965</v>
      </c>
      <c r="I128" s="139">
        <f>SUM(I124:I127)</f>
        <v>70536.084447786125</v>
      </c>
      <c r="J128" s="139">
        <f>SUM(J124:J127)</f>
        <v>74075.519480603441</v>
      </c>
      <c r="L128" s="45" t="s">
        <v>584</v>
      </c>
      <c r="N128" s="627"/>
      <c r="O128" s="627"/>
      <c r="P128" s="627"/>
      <c r="Q128" s="627"/>
      <c r="R128" s="627"/>
      <c r="S128" s="627"/>
    </row>
    <row r="129" spans="1:19" ht="14.5">
      <c r="A129" s="277"/>
      <c r="B129" s="251"/>
      <c r="C129" s="251"/>
      <c r="D129" s="251"/>
      <c r="E129" s="251"/>
      <c r="F129" s="251"/>
      <c r="G129" s="251"/>
      <c r="H129" s="251"/>
      <c r="I129" s="251"/>
      <c r="J129" s="251"/>
      <c r="N129" s="627"/>
      <c r="O129" s="627"/>
      <c r="P129" s="627"/>
      <c r="Q129" s="627"/>
      <c r="R129" s="627"/>
      <c r="S129" s="627"/>
    </row>
    <row r="130" spans="1:19" ht="23.5">
      <c r="A130" s="628" t="s">
        <v>585</v>
      </c>
      <c r="B130" s="169"/>
      <c r="C130" s="170"/>
      <c r="D130" s="171"/>
      <c r="E130" s="171"/>
      <c r="F130" s="171"/>
      <c r="G130" s="171"/>
      <c r="H130" s="171"/>
      <c r="I130" s="171"/>
      <c r="J130" s="171"/>
      <c r="N130" s="627"/>
      <c r="O130" s="627"/>
      <c r="P130" s="627"/>
      <c r="Q130" s="627"/>
      <c r="R130" s="627"/>
      <c r="S130" s="627"/>
    </row>
    <row r="131" spans="1:19" ht="14.5">
      <c r="A131" s="264" t="s">
        <v>586</v>
      </c>
      <c r="B131" s="264"/>
      <c r="C131" s="264"/>
      <c r="D131" s="264"/>
      <c r="E131" s="264"/>
      <c r="F131" s="264"/>
      <c r="G131" s="264"/>
      <c r="H131" s="264"/>
      <c r="I131" s="264"/>
      <c r="J131" s="264"/>
      <c r="N131" s="627"/>
      <c r="O131" s="627"/>
      <c r="P131" s="627"/>
      <c r="Q131" s="627"/>
      <c r="R131" s="627"/>
      <c r="S131" s="627"/>
    </row>
    <row r="132" spans="1:19" ht="14.5">
      <c r="A132" s="80" t="s">
        <v>583</v>
      </c>
      <c r="B132" s="107"/>
      <c r="C132" s="107"/>
      <c r="D132" s="107"/>
      <c r="E132" s="107"/>
      <c r="F132" s="107">
        <f>F128</f>
        <v>55376.436970094212</v>
      </c>
      <c r="G132" s="107">
        <f>G128</f>
        <v>61152.432350708812</v>
      </c>
      <c r="H132" s="107">
        <f>H128</f>
        <v>65628.88565614965</v>
      </c>
      <c r="I132" s="107">
        <f>I128</f>
        <v>70536.084447786125</v>
      </c>
      <c r="J132" s="107">
        <f>J128</f>
        <v>74075.519480603441</v>
      </c>
      <c r="L132" s="45" t="s">
        <v>477</v>
      </c>
      <c r="N132" s="627"/>
      <c r="O132" s="627"/>
      <c r="P132" s="627"/>
      <c r="Q132" s="627"/>
      <c r="R132" s="627"/>
      <c r="S132" s="627"/>
    </row>
    <row r="133" spans="1:19" ht="14.5">
      <c r="A133" s="80" t="s">
        <v>571</v>
      </c>
      <c r="B133" s="107"/>
      <c r="C133" s="107"/>
      <c r="D133" s="107"/>
      <c r="E133" s="107"/>
      <c r="F133" s="107">
        <f>F118</f>
        <v>-4270.7604106969229</v>
      </c>
      <c r="G133" s="107">
        <f>G118</f>
        <v>-5413.1547883026251</v>
      </c>
      <c r="H133" s="107">
        <f>H118</f>
        <v>-6939.5177079002133</v>
      </c>
      <c r="I133" s="107">
        <f>I118</f>
        <v>-8090.8405989152052</v>
      </c>
      <c r="J133" s="107">
        <f>J118</f>
        <v>-9506.1545664025434</v>
      </c>
      <c r="L133" s="45" t="s">
        <v>477</v>
      </c>
      <c r="N133" s="627"/>
      <c r="O133" s="627"/>
      <c r="P133" s="627"/>
      <c r="Q133" s="627"/>
      <c r="R133" s="627"/>
      <c r="S133" s="627"/>
    </row>
    <row r="134" spans="1:19" ht="14.5">
      <c r="A134" s="137" t="s">
        <v>585</v>
      </c>
      <c r="B134" s="139"/>
      <c r="C134" s="139"/>
      <c r="D134" s="139"/>
      <c r="E134" s="139"/>
      <c r="F134" s="139">
        <f>SUM(F132:F133)</f>
        <v>51105.676559397289</v>
      </c>
      <c r="G134" s="139">
        <f>SUM(G132:G133)</f>
        <v>55739.277562406191</v>
      </c>
      <c r="H134" s="139">
        <f>SUM(H132:H133)</f>
        <v>58689.367948249434</v>
      </c>
      <c r="I134" s="139">
        <f>SUM(I132:I133)</f>
        <v>62445.243848870916</v>
      </c>
      <c r="J134" s="139">
        <f>SUM(J132:J133)</f>
        <v>64569.364914200894</v>
      </c>
      <c r="L134" s="45" t="s">
        <v>587</v>
      </c>
      <c r="N134" s="627"/>
      <c r="O134" s="627"/>
      <c r="P134" s="627"/>
      <c r="Q134" s="627"/>
      <c r="R134" s="627"/>
      <c r="S134" s="627"/>
    </row>
    <row r="135" spans="1:19" ht="14.5">
      <c r="A135" s="277"/>
      <c r="B135" s="251"/>
      <c r="C135" s="251"/>
      <c r="D135" s="251"/>
      <c r="E135" s="251"/>
      <c r="F135" s="251"/>
      <c r="G135" s="251"/>
      <c r="H135" s="251"/>
      <c r="I135" s="251"/>
      <c r="J135" s="251"/>
      <c r="N135" s="627"/>
      <c r="O135" s="627"/>
      <c r="P135" s="627"/>
      <c r="Q135" s="627"/>
      <c r="R135" s="627"/>
      <c r="S135" s="627"/>
    </row>
    <row r="136" spans="1:19" ht="23.5">
      <c r="A136" s="628" t="s">
        <v>588</v>
      </c>
      <c r="B136" s="169"/>
      <c r="C136" s="170"/>
      <c r="D136" s="171"/>
      <c r="E136" s="171"/>
      <c r="F136" s="171"/>
      <c r="G136" s="171"/>
      <c r="H136" s="171"/>
      <c r="I136" s="171"/>
      <c r="J136" s="171"/>
      <c r="N136" s="627"/>
      <c r="O136" s="627"/>
      <c r="P136" s="627"/>
      <c r="Q136" s="627"/>
      <c r="R136" s="627"/>
      <c r="S136" s="627"/>
    </row>
    <row r="137" spans="1:19" ht="14.5">
      <c r="A137" s="264" t="s">
        <v>589</v>
      </c>
      <c r="B137" s="264"/>
      <c r="C137" s="264"/>
      <c r="D137" s="264"/>
      <c r="E137" s="264"/>
      <c r="F137" s="264"/>
      <c r="G137" s="264"/>
      <c r="H137" s="264"/>
      <c r="I137" s="264"/>
      <c r="J137" s="264"/>
      <c r="N137" s="627"/>
      <c r="O137" s="627"/>
      <c r="P137" s="627"/>
      <c r="Q137" s="627"/>
      <c r="R137" s="627"/>
      <c r="S137" s="627"/>
    </row>
    <row r="138" spans="1:19" ht="14.5">
      <c r="A138" s="87" t="s">
        <v>519</v>
      </c>
      <c r="B138" s="107"/>
      <c r="C138" s="107"/>
      <c r="D138" s="107"/>
      <c r="E138" s="107"/>
      <c r="F138" s="107">
        <f>F26</f>
        <v>0</v>
      </c>
      <c r="G138" s="107">
        <f>G26</f>
        <v>0</v>
      </c>
      <c r="H138" s="107">
        <f>H26</f>
        <v>0</v>
      </c>
      <c r="I138" s="107">
        <f>I26</f>
        <v>0</v>
      </c>
      <c r="J138" s="107">
        <f>J26</f>
        <v>0</v>
      </c>
      <c r="L138" s="45" t="s">
        <v>590</v>
      </c>
      <c r="N138" s="627"/>
      <c r="O138" s="627"/>
      <c r="P138" s="627"/>
      <c r="Q138" s="627"/>
      <c r="R138" s="627"/>
      <c r="S138" s="627"/>
    </row>
    <row r="139" spans="1:19" ht="14.5">
      <c r="A139" s="87" t="s">
        <v>591</v>
      </c>
      <c r="B139" s="107"/>
      <c r="C139" s="107"/>
      <c r="D139" s="107"/>
      <c r="E139" s="107"/>
      <c r="F139" s="107">
        <f>MIN(F134,0)</f>
        <v>0</v>
      </c>
      <c r="G139" s="107">
        <f>MIN(G134,0)</f>
        <v>0</v>
      </c>
      <c r="H139" s="107">
        <f>MIN(H134,0)</f>
        <v>0</v>
      </c>
      <c r="I139" s="107">
        <f>MIN(I134,0)</f>
        <v>0</v>
      </c>
      <c r="J139" s="107">
        <f>MIN(J134,0)</f>
        <v>0</v>
      </c>
      <c r="L139" s="45" t="s">
        <v>592</v>
      </c>
      <c r="N139" s="627"/>
      <c r="O139" s="627"/>
      <c r="P139" s="627"/>
      <c r="Q139" s="627"/>
      <c r="R139" s="627"/>
      <c r="S139" s="627"/>
    </row>
    <row r="140" spans="1:19" ht="14.5">
      <c r="A140" s="87" t="s">
        <v>593</v>
      </c>
      <c r="B140" s="107"/>
      <c r="C140" s="107"/>
      <c r="D140" s="107"/>
      <c r="E140" s="107"/>
      <c r="F140" s="107">
        <f>IF(F134&gt;0,-MIN(F134,F138),0)</f>
        <v>0</v>
      </c>
      <c r="G140" s="107">
        <f>IF(G134&gt;0,-MIN(G134,G138),0)</f>
        <v>0</v>
      </c>
      <c r="H140" s="107">
        <f>IF(H134&gt;0,-MIN(H134,H138),0)</f>
        <v>0</v>
      </c>
      <c r="I140" s="107">
        <f>IF(I134&gt;0,-MIN(I134,I138),0)</f>
        <v>0</v>
      </c>
      <c r="J140" s="107">
        <f>IF(J134&gt;0,-MIN(J134,J138),0)</f>
        <v>0</v>
      </c>
      <c r="L140" s="45" t="s">
        <v>594</v>
      </c>
      <c r="N140" s="627"/>
      <c r="O140" s="627"/>
      <c r="P140" s="627"/>
      <c r="Q140" s="627"/>
      <c r="R140" s="627"/>
      <c r="S140" s="627"/>
    </row>
    <row r="141" spans="1:19" ht="14.5">
      <c r="A141" s="172" t="s">
        <v>595</v>
      </c>
      <c r="B141" s="139"/>
      <c r="C141" s="139"/>
      <c r="D141" s="139"/>
      <c r="E141" s="139"/>
      <c r="F141" s="139">
        <f>SUM(F138:F140)</f>
        <v>0</v>
      </c>
      <c r="G141" s="139">
        <f>SUM(G138:G140)</f>
        <v>0</v>
      </c>
      <c r="H141" s="139">
        <f>SUM(H138:H140)</f>
        <v>0</v>
      </c>
      <c r="I141" s="139">
        <f>SUM(I138:I140)</f>
        <v>0</v>
      </c>
      <c r="J141" s="139">
        <f>SUM(J138:J140)</f>
        <v>0</v>
      </c>
      <c r="L141" s="45" t="s">
        <v>596</v>
      </c>
      <c r="N141" s="627"/>
      <c r="O141" s="627"/>
      <c r="P141" s="627"/>
      <c r="Q141" s="627"/>
      <c r="R141" s="627"/>
      <c r="S141" s="627"/>
    </row>
    <row r="142" spans="1:19" ht="14.5">
      <c r="A142" s="278"/>
      <c r="B142" s="279"/>
      <c r="C142" s="279"/>
      <c r="D142" s="279"/>
      <c r="E142" s="279"/>
      <c r="F142" s="279"/>
      <c r="G142" s="279"/>
      <c r="H142" s="279"/>
      <c r="I142" s="279"/>
      <c r="J142" s="279"/>
      <c r="N142" s="627"/>
      <c r="O142" s="627"/>
      <c r="P142" s="627"/>
      <c r="Q142" s="627"/>
      <c r="R142" s="627"/>
      <c r="S142" s="627"/>
    </row>
    <row r="143" spans="1:19" ht="14.5">
      <c r="A143" s="183"/>
      <c r="B143" s="184"/>
      <c r="C143" s="184"/>
      <c r="D143" s="184"/>
      <c r="E143" s="184"/>
      <c r="F143" s="184"/>
      <c r="G143" s="184"/>
      <c r="H143" s="184"/>
      <c r="I143" s="184"/>
      <c r="J143" s="184"/>
      <c r="N143" s="627"/>
      <c r="O143" s="627"/>
      <c r="P143" s="627"/>
      <c r="Q143" s="627"/>
      <c r="R143" s="627"/>
      <c r="S143" s="627"/>
    </row>
    <row r="144" spans="1:19" ht="23.5">
      <c r="A144" s="628" t="s">
        <v>597</v>
      </c>
      <c r="B144" s="169"/>
      <c r="C144" s="170" t="s">
        <v>598</v>
      </c>
      <c r="D144" s="171" t="s">
        <v>599</v>
      </c>
      <c r="E144" s="171" t="s">
        <v>112</v>
      </c>
      <c r="F144" s="171" t="s">
        <v>106</v>
      </c>
      <c r="G144" s="171" t="s">
        <v>107</v>
      </c>
      <c r="H144" s="171" t="s">
        <v>108</v>
      </c>
      <c r="I144" s="171" t="s">
        <v>109</v>
      </c>
      <c r="J144" s="171" t="s">
        <v>110</v>
      </c>
      <c r="N144" s="627"/>
      <c r="O144" s="627"/>
      <c r="P144" s="627"/>
      <c r="Q144" s="627"/>
      <c r="R144" s="627"/>
      <c r="S144" s="627"/>
    </row>
    <row r="145" spans="1:19" ht="14.5">
      <c r="A145" s="264" t="s">
        <v>600</v>
      </c>
      <c r="B145" s="264"/>
      <c r="C145" s="264"/>
      <c r="D145" s="264"/>
      <c r="E145" s="264"/>
      <c r="F145" s="264"/>
      <c r="G145" s="264"/>
      <c r="H145" s="264"/>
      <c r="I145" s="264"/>
      <c r="J145" s="264"/>
      <c r="N145" s="627"/>
      <c r="O145" s="627"/>
      <c r="P145" s="627"/>
      <c r="Q145" s="627"/>
      <c r="R145" s="627"/>
      <c r="S145" s="627"/>
    </row>
    <row r="146" spans="1:19" ht="14.5">
      <c r="A146" s="87" t="s">
        <v>585</v>
      </c>
      <c r="B146" s="107"/>
      <c r="C146" s="107"/>
      <c r="D146" s="107"/>
      <c r="E146" s="107"/>
      <c r="F146" s="107">
        <f>F134</f>
        <v>51105.676559397289</v>
      </c>
      <c r="G146" s="107">
        <f>G134</f>
        <v>55739.277562406191</v>
      </c>
      <c r="H146" s="107">
        <f>H134</f>
        <v>58689.367948249434</v>
      </c>
      <c r="I146" s="107">
        <f>I134</f>
        <v>62445.243848870916</v>
      </c>
      <c r="J146" s="107">
        <f>J134</f>
        <v>64569.364914200894</v>
      </c>
      <c r="L146" s="45" t="s">
        <v>477</v>
      </c>
      <c r="N146" s="627"/>
      <c r="O146" s="627"/>
      <c r="P146" s="627"/>
      <c r="Q146" s="627"/>
      <c r="R146" s="627"/>
      <c r="S146" s="627"/>
    </row>
    <row r="147" spans="1:19" ht="14.5">
      <c r="A147" s="87" t="s">
        <v>588</v>
      </c>
      <c r="B147" s="107"/>
      <c r="C147" s="107"/>
      <c r="D147" s="107"/>
      <c r="E147" s="107"/>
      <c r="F147" s="107">
        <f>F140</f>
        <v>0</v>
      </c>
      <c r="G147" s="107">
        <f>G140</f>
        <v>0</v>
      </c>
      <c r="H147" s="107">
        <f>H140</f>
        <v>0</v>
      </c>
      <c r="I147" s="107">
        <f>I140</f>
        <v>0</v>
      </c>
      <c r="J147" s="107">
        <f>J140</f>
        <v>0</v>
      </c>
      <c r="L147" s="45" t="s">
        <v>477</v>
      </c>
      <c r="N147" s="627"/>
      <c r="O147" s="627"/>
      <c r="P147" s="627"/>
      <c r="Q147" s="627"/>
      <c r="R147" s="627"/>
      <c r="S147" s="627"/>
    </row>
    <row r="148" spans="1:19" ht="14.5">
      <c r="A148" s="134" t="s">
        <v>601</v>
      </c>
      <c r="B148" s="139"/>
      <c r="C148" s="139"/>
      <c r="D148" s="139"/>
      <c r="E148" s="139"/>
      <c r="F148" s="139">
        <f>SUM(F146:F147)</f>
        <v>51105.676559397289</v>
      </c>
      <c r="G148" s="139">
        <f>SUM(G146:G147)</f>
        <v>55739.277562406191</v>
      </c>
      <c r="H148" s="139">
        <f>SUM(H146:H147)</f>
        <v>58689.367948249434</v>
      </c>
      <c r="I148" s="139">
        <f>SUM(I146:I147)</f>
        <v>62445.243848870916</v>
      </c>
      <c r="J148" s="139">
        <f>SUM(J146:J147)</f>
        <v>64569.364914200894</v>
      </c>
      <c r="L148" s="45" t="s">
        <v>602</v>
      </c>
      <c r="N148" s="627"/>
      <c r="O148" s="627"/>
      <c r="P148" s="627"/>
      <c r="Q148" s="627"/>
      <c r="R148" s="627"/>
      <c r="S148" s="627"/>
    </row>
    <row r="149" spans="1:19" ht="14.5">
      <c r="A149" s="87" t="s">
        <v>603</v>
      </c>
      <c r="B149" s="107"/>
      <c r="C149" s="107"/>
      <c r="D149" s="107"/>
      <c r="E149" s="107"/>
      <c r="F149" s="107"/>
      <c r="G149" s="107"/>
      <c r="H149" s="107"/>
      <c r="I149" s="107"/>
      <c r="J149" s="107"/>
      <c r="N149" s="627"/>
      <c r="O149" s="627"/>
      <c r="P149" s="627"/>
      <c r="Q149" s="627"/>
      <c r="R149" s="627"/>
      <c r="S149" s="627"/>
    </row>
    <row r="150" spans="1:19" ht="14.5">
      <c r="A150" s="87" t="s">
        <v>604</v>
      </c>
      <c r="B150" s="107"/>
      <c r="C150" s="107">
        <f>NPV(Inputs!$B$16,F150:J150)</f>
        <v>66463.507105614888</v>
      </c>
      <c r="D150" s="107"/>
      <c r="E150" s="107"/>
      <c r="F150" s="107">
        <f>MAX(F148,0)*F6</f>
        <v>14309.589436631242</v>
      </c>
      <c r="G150" s="107">
        <f>MAX(G148,0)*G6</f>
        <v>15606.997717473734</v>
      </c>
      <c r="H150" s="107">
        <f>MAX(H148,0)*H6</f>
        <v>16433.023025509843</v>
      </c>
      <c r="I150" s="107">
        <f>MAX(I148,0)*I6</f>
        <v>17484.668277683857</v>
      </c>
      <c r="J150" s="107">
        <f>MAX(J148,0)*J6</f>
        <v>18079.422175976251</v>
      </c>
      <c r="L150" s="45" t="s">
        <v>587</v>
      </c>
      <c r="N150" s="627"/>
      <c r="O150" s="627"/>
      <c r="P150" s="627"/>
      <c r="Q150" s="627"/>
      <c r="R150" s="627"/>
      <c r="S150" s="627"/>
    </row>
    <row r="151" spans="1:19" ht="14.5">
      <c r="A151" s="87" t="s">
        <v>605</v>
      </c>
      <c r="B151" s="107"/>
      <c r="C151" s="107">
        <f>NPV(Inputs!$B$16,F151:J151)</f>
        <v>68776.042492476234</v>
      </c>
      <c r="D151" s="107"/>
      <c r="E151" s="107"/>
      <c r="F151" s="107">
        <f>F150*$D$27</f>
        <v>14807.478178660496</v>
      </c>
      <c r="G151" s="107">
        <f>G150*$D$27</f>
        <v>16150.028563663809</v>
      </c>
      <c r="H151" s="107">
        <f>H150*$D$27</f>
        <v>17004.794647479943</v>
      </c>
      <c r="I151" s="107">
        <f>I150*$D$27</f>
        <v>18093.030909758381</v>
      </c>
      <c r="J151" s="107">
        <f>J150*$D$27</f>
        <v>18708.478712061729</v>
      </c>
      <c r="L151" s="45" t="s">
        <v>477</v>
      </c>
      <c r="N151" s="627"/>
      <c r="O151" s="627"/>
      <c r="P151" s="627"/>
      <c r="Q151" s="627"/>
      <c r="R151" s="627"/>
      <c r="S151" s="627"/>
    </row>
    <row r="152" spans="1:19" ht="15.5">
      <c r="A152" s="173" t="s">
        <v>606</v>
      </c>
      <c r="B152" s="107"/>
      <c r="C152" s="107"/>
      <c r="D152" s="107"/>
      <c r="E152" s="107"/>
      <c r="F152" s="107">
        <f>BBAR!F109-F151</f>
        <v>0</v>
      </c>
      <c r="G152" s="107">
        <f>BBAR!G109-G151</f>
        <v>0</v>
      </c>
      <c r="H152" s="107">
        <f>BBAR!H109-H151</f>
        <v>0</v>
      </c>
      <c r="I152" s="107">
        <f>BBAR!I109-I151</f>
        <v>0</v>
      </c>
      <c r="J152" s="107">
        <f>BBAR!J109-J151</f>
        <v>0</v>
      </c>
      <c r="N152" s="627"/>
      <c r="O152" s="627"/>
      <c r="P152" s="627"/>
      <c r="Q152" s="627"/>
      <c r="R152" s="627"/>
      <c r="S152" s="627"/>
    </row>
    <row r="153" spans="1:19" ht="15.5">
      <c r="A153" s="280"/>
      <c r="B153" s="251"/>
      <c r="C153" s="251"/>
      <c r="D153" s="251"/>
      <c r="E153" s="251"/>
      <c r="F153" s="251"/>
      <c r="G153" s="251"/>
      <c r="H153" s="251"/>
      <c r="I153" s="251"/>
      <c r="J153" s="251"/>
      <c r="N153" s="627"/>
      <c r="O153" s="627"/>
      <c r="P153" s="627"/>
      <c r="Q153" s="627"/>
      <c r="R153" s="627"/>
      <c r="S153" s="627"/>
    </row>
    <row r="154" spans="1:19" ht="23.5">
      <c r="A154" s="628" t="s">
        <v>607</v>
      </c>
      <c r="B154" s="169"/>
      <c r="C154" s="170" t="s">
        <v>598</v>
      </c>
      <c r="D154" s="171" t="s">
        <v>599</v>
      </c>
      <c r="E154" s="171" t="s">
        <v>112</v>
      </c>
      <c r="F154" s="171" t="s">
        <v>106</v>
      </c>
      <c r="G154" s="171" t="s">
        <v>107</v>
      </c>
      <c r="H154" s="171" t="s">
        <v>108</v>
      </c>
      <c r="I154" s="171" t="s">
        <v>109</v>
      </c>
      <c r="J154" s="171" t="s">
        <v>110</v>
      </c>
      <c r="N154" s="627"/>
      <c r="O154" s="627"/>
      <c r="P154" s="627"/>
      <c r="Q154" s="627"/>
      <c r="R154" s="627"/>
      <c r="S154" s="627"/>
    </row>
    <row r="155" spans="1:19" ht="14.5">
      <c r="A155" s="264" t="s">
        <v>608</v>
      </c>
      <c r="B155" s="264"/>
      <c r="C155" s="264"/>
      <c r="D155" s="264"/>
      <c r="E155" s="264"/>
      <c r="F155" s="264"/>
      <c r="G155" s="264"/>
      <c r="H155" s="264"/>
      <c r="I155" s="264"/>
      <c r="J155" s="264"/>
      <c r="N155" s="627"/>
      <c r="O155" s="627"/>
      <c r="P155" s="627"/>
      <c r="Q155" s="627"/>
      <c r="R155" s="627"/>
      <c r="S155" s="627"/>
    </row>
    <row r="156" spans="1:19" ht="14.5">
      <c r="A156" s="80" t="s">
        <v>517</v>
      </c>
      <c r="B156" s="107"/>
      <c r="C156" s="107"/>
      <c r="D156" s="107"/>
      <c r="E156" s="107"/>
      <c r="F156" s="107">
        <f>F24</f>
        <v>118695.81208155451</v>
      </c>
      <c r="G156" s="107">
        <f>G24</f>
        <v>133006.6835527925</v>
      </c>
      <c r="H156" s="107">
        <f>H24</f>
        <v>150196.48897435769</v>
      </c>
      <c r="I156" s="107">
        <f>I24</f>
        <v>167907.6589542139</v>
      </c>
      <c r="J156" s="107">
        <f>J24</f>
        <v>187707.33009809491</v>
      </c>
      <c r="L156" s="45" t="s">
        <v>477</v>
      </c>
      <c r="N156" s="627"/>
      <c r="O156" s="627"/>
      <c r="P156" s="627"/>
      <c r="Q156" s="627"/>
      <c r="R156" s="627"/>
      <c r="S156" s="627"/>
    </row>
    <row r="157" spans="1:19" ht="14.5">
      <c r="A157" s="80" t="s">
        <v>418</v>
      </c>
      <c r="B157" s="107"/>
      <c r="C157" s="107"/>
      <c r="D157" s="107"/>
      <c r="E157" s="107"/>
      <c r="F157" s="107">
        <f>-F23</f>
        <v>-45192.983484661345</v>
      </c>
      <c r="G157" s="107">
        <f>-G23</f>
        <v>-46782.328321386522</v>
      </c>
      <c r="H157" s="107">
        <f>-H23</f>
        <v>-48443.687192979196</v>
      </c>
      <c r="I157" s="107">
        <f>-I23</f>
        <v>-50200.368639512206</v>
      </c>
      <c r="J157" s="107">
        <f>-J23</f>
        <v>-52032.749796498567</v>
      </c>
      <c r="L157" s="45" t="s">
        <v>477</v>
      </c>
      <c r="N157" s="627"/>
      <c r="O157" s="627"/>
      <c r="P157" s="627"/>
      <c r="Q157" s="627"/>
      <c r="R157" s="627"/>
      <c r="S157" s="627"/>
    </row>
    <row r="158" spans="1:19" ht="14.5">
      <c r="A158" s="80" t="s">
        <v>408</v>
      </c>
      <c r="B158" s="107"/>
      <c r="C158" s="107"/>
      <c r="D158" s="107"/>
      <c r="E158" s="107"/>
      <c r="F158" s="107">
        <f>-F22</f>
        <v>-33919.620210293426</v>
      </c>
      <c r="G158" s="107">
        <f>-G22</f>
        <v>-33775.486508527902</v>
      </c>
      <c r="H158" s="107">
        <f>-H22</f>
        <v>-35854.258502667195</v>
      </c>
      <c r="I158" s="107">
        <f>-I22</f>
        <v>-37933.266767669782</v>
      </c>
      <c r="J158" s="107">
        <f>-J22</f>
        <v>-40330.841064489752</v>
      </c>
      <c r="L158" s="45" t="s">
        <v>477</v>
      </c>
      <c r="N158" s="627"/>
      <c r="O158" s="627"/>
      <c r="P158" s="627"/>
      <c r="Q158" s="627"/>
      <c r="R158" s="627"/>
      <c r="S158" s="627"/>
    </row>
    <row r="159" spans="1:19" ht="14.5">
      <c r="A159" s="87" t="s">
        <v>571</v>
      </c>
      <c r="B159" s="107"/>
      <c r="C159" s="107"/>
      <c r="D159" s="107"/>
      <c r="E159" s="107"/>
      <c r="F159" s="107">
        <f>F118</f>
        <v>-4270.7604106969229</v>
      </c>
      <c r="G159" s="107">
        <f>G118</f>
        <v>-5413.1547883026251</v>
      </c>
      <c r="H159" s="107">
        <f>H118</f>
        <v>-6939.5177079002133</v>
      </c>
      <c r="I159" s="107">
        <f>I118</f>
        <v>-8090.8405989152052</v>
      </c>
      <c r="J159" s="107">
        <f>J118</f>
        <v>-9506.1545664025434</v>
      </c>
      <c r="L159" s="45" t="s">
        <v>477</v>
      </c>
      <c r="N159" s="627"/>
      <c r="O159" s="627"/>
      <c r="P159" s="627"/>
      <c r="Q159" s="627"/>
      <c r="R159" s="627"/>
      <c r="S159" s="627"/>
    </row>
    <row r="160" spans="1:19" ht="14.5">
      <c r="A160" s="172" t="s">
        <v>609</v>
      </c>
      <c r="B160" s="139"/>
      <c r="C160" s="139"/>
      <c r="D160" s="139"/>
      <c r="E160" s="139"/>
      <c r="F160" s="139">
        <f>SUM(F156:F159)</f>
        <v>35312.447975902825</v>
      </c>
      <c r="G160" s="139">
        <f>SUM(G156:G159)</f>
        <v>47035.713934575455</v>
      </c>
      <c r="H160" s="139">
        <f>SUM(H156:H159)</f>
        <v>58959.025570811078</v>
      </c>
      <c r="I160" s="139">
        <f>SUM(I156:I159)</f>
        <v>71683.182948116708</v>
      </c>
      <c r="J160" s="139">
        <f>SUM(J156:J159)</f>
        <v>85837.584670704047</v>
      </c>
      <c r="N160" s="627"/>
      <c r="O160" s="627"/>
      <c r="P160" s="627"/>
      <c r="Q160" s="627"/>
      <c r="R160" s="627"/>
      <c r="S160" s="627"/>
    </row>
    <row r="161" spans="1:19" ht="14.5">
      <c r="A161" s="87" t="s">
        <v>603</v>
      </c>
      <c r="B161" s="107"/>
      <c r="C161" s="107"/>
      <c r="D161" s="107"/>
      <c r="E161" s="107"/>
      <c r="F161" s="107"/>
      <c r="G161" s="107"/>
      <c r="H161" s="107"/>
      <c r="I161" s="107"/>
      <c r="J161" s="107"/>
      <c r="N161" s="627"/>
      <c r="O161" s="627"/>
      <c r="P161" s="627"/>
      <c r="Q161" s="627"/>
      <c r="R161" s="627"/>
      <c r="S161" s="627"/>
    </row>
    <row r="162" spans="1:19" ht="14.5">
      <c r="A162" s="80" t="s">
        <v>610</v>
      </c>
      <c r="B162" s="107"/>
      <c r="C162" s="107">
        <f>NPV(Inputs!$B$16,F162:J162)</f>
        <v>66463.507105614903</v>
      </c>
      <c r="D162" s="107"/>
      <c r="E162" s="107"/>
      <c r="F162" s="107">
        <f>F160*F6</f>
        <v>9887.4854332527921</v>
      </c>
      <c r="G162" s="107">
        <f>G160*G6</f>
        <v>13169.999901681129</v>
      </c>
      <c r="H162" s="107">
        <f>H160*H6</f>
        <v>16508.527159827103</v>
      </c>
      <c r="I162" s="107">
        <f>I160*I6</f>
        <v>20071.29122547268</v>
      </c>
      <c r="J162" s="107">
        <f>J160*J6</f>
        <v>24034.523707797136</v>
      </c>
      <c r="N162" s="627"/>
      <c r="O162" s="627"/>
      <c r="P162" s="627"/>
      <c r="Q162" s="627"/>
      <c r="R162" s="627"/>
      <c r="S162" s="627"/>
    </row>
    <row r="163" spans="1:19" ht="14.5">
      <c r="A163" s="80" t="s">
        <v>611</v>
      </c>
      <c r="B163" s="107"/>
      <c r="C163" s="107">
        <f>NPV(Inputs!$B$16,F163:J163)</f>
        <v>68776.042492476234</v>
      </c>
      <c r="D163" s="107"/>
      <c r="E163" s="107"/>
      <c r="F163" s="107">
        <f>F162*$D$27</f>
        <v>10231.511214425291</v>
      </c>
      <c r="G163" s="107">
        <f>G162*$D$27</f>
        <v>13628.237694778643</v>
      </c>
      <c r="H163" s="107">
        <f>H162*$D$27</f>
        <v>17082.925877327769</v>
      </c>
      <c r="I163" s="107">
        <f>I162*$D$27</f>
        <v>20769.652976758956</v>
      </c>
      <c r="J163" s="107">
        <f>J162*$D$27</f>
        <v>24870.782415787329</v>
      </c>
      <c r="N163" s="627"/>
      <c r="O163" s="627"/>
      <c r="P163" s="627"/>
      <c r="Q163" s="627"/>
      <c r="R163" s="627"/>
      <c r="S163" s="627"/>
    </row>
    <row r="164" spans="1:19" ht="14.5">
      <c r="A164" s="80" t="s">
        <v>612</v>
      </c>
      <c r="B164" s="107"/>
      <c r="C164" s="107"/>
      <c r="D164" s="107"/>
      <c r="E164" s="107"/>
      <c r="F164" s="107">
        <f>F96+F97</f>
        <v>-4309.0160676449714</v>
      </c>
      <c r="G164" s="107">
        <f>G96+G97</f>
        <v>-5221.97049990903</v>
      </c>
      <c r="H164" s="107">
        <f>H96+H97</f>
        <v>-6235.0822283517637</v>
      </c>
      <c r="I164" s="107">
        <f>I96+I97</f>
        <v>-6912.8818350103047</v>
      </c>
      <c r="J164" s="107">
        <f>J96+J97</f>
        <v>-7717.009680911382</v>
      </c>
      <c r="N164" s="627"/>
      <c r="O164" s="627"/>
      <c r="P164" s="627"/>
      <c r="Q164" s="627"/>
      <c r="R164" s="627"/>
      <c r="S164" s="627"/>
    </row>
    <row r="165" spans="1:19" ht="14.5">
      <c r="A165" s="172" t="s">
        <v>613</v>
      </c>
      <c r="B165" s="139"/>
      <c r="C165" s="139"/>
      <c r="D165" s="139"/>
      <c r="E165" s="139"/>
      <c r="F165" s="139">
        <f>F162+F164</f>
        <v>5578.4693656078207</v>
      </c>
      <c r="G165" s="139">
        <f>G162+G164</f>
        <v>7948.0294017720989</v>
      </c>
      <c r="H165" s="139">
        <f>H162+H164</f>
        <v>10273.44493147534</v>
      </c>
      <c r="I165" s="139">
        <f>I162+I164</f>
        <v>13158.409390462375</v>
      </c>
      <c r="J165" s="139">
        <f>J162+J164</f>
        <v>16317.514026885754</v>
      </c>
      <c r="N165" s="627"/>
      <c r="O165" s="627"/>
      <c r="P165" s="627"/>
      <c r="Q165" s="627"/>
      <c r="R165" s="627"/>
      <c r="S165" s="627"/>
    </row>
    <row r="166" spans="1:19" ht="14.5">
      <c r="A166" s="80" t="s">
        <v>614</v>
      </c>
      <c r="B166" s="107"/>
      <c r="C166" s="107">
        <f>C151-C163</f>
        <v>0</v>
      </c>
      <c r="D166" s="107"/>
      <c r="E166" s="107"/>
      <c r="F166" s="107"/>
      <c r="G166" s="107"/>
      <c r="H166" s="107"/>
      <c r="I166" s="107"/>
      <c r="J166" s="107"/>
      <c r="N166" s="627"/>
      <c r="O166" s="627"/>
      <c r="P166" s="627"/>
      <c r="Q166" s="627"/>
      <c r="R166" s="627"/>
      <c r="S166" s="627"/>
    </row>
    <row r="167" spans="1:19" ht="14.5">
      <c r="A167" s="212"/>
      <c r="B167" s="251"/>
      <c r="C167" s="251"/>
      <c r="D167" s="251"/>
      <c r="E167" s="251"/>
      <c r="F167" s="251"/>
      <c r="G167" s="251"/>
      <c r="H167" s="251"/>
      <c r="I167" s="251"/>
      <c r="J167" s="251"/>
      <c r="N167" s="627"/>
      <c r="O167" s="627"/>
      <c r="P167" s="627"/>
      <c r="Q167" s="627"/>
      <c r="R167" s="627"/>
      <c r="S167" s="627"/>
    </row>
    <row r="168" spans="1:19" ht="14.5">
      <c r="A168" s="264" t="s">
        <v>615</v>
      </c>
      <c r="B168" s="264"/>
      <c r="C168" s="264"/>
      <c r="D168" s="264"/>
      <c r="E168" s="264"/>
      <c r="F168" s="264"/>
      <c r="G168" s="264"/>
      <c r="H168" s="264"/>
      <c r="I168" s="264"/>
      <c r="J168" s="264"/>
      <c r="N168" s="627"/>
      <c r="O168" s="627"/>
      <c r="P168" s="627"/>
      <c r="Q168" s="627"/>
      <c r="R168" s="627"/>
      <c r="S168" s="627"/>
    </row>
    <row r="169" spans="1:19" ht="15" thickBot="1">
      <c r="A169" s="80" t="s">
        <v>616</v>
      </c>
      <c r="B169" s="68"/>
      <c r="C169" s="96"/>
      <c r="D169" s="68"/>
      <c r="E169" s="68"/>
      <c r="F169" s="281">
        <f>F160</f>
        <v>35312.447975902825</v>
      </c>
      <c r="G169" s="281">
        <f>G160</f>
        <v>47035.713934575455</v>
      </c>
      <c r="H169" s="281">
        <f>H160</f>
        <v>58959.025570811078</v>
      </c>
      <c r="I169" s="281">
        <f>I160</f>
        <v>71683.182948116708</v>
      </c>
      <c r="J169" s="281">
        <f>J160</f>
        <v>85837.584670704047</v>
      </c>
      <c r="N169" s="627"/>
      <c r="O169" s="627"/>
      <c r="P169" s="627"/>
      <c r="Q169" s="627"/>
      <c r="R169" s="627"/>
      <c r="S169" s="627"/>
    </row>
    <row r="170" spans="1:19" ht="14.5">
      <c r="A170" s="80" t="s">
        <v>617</v>
      </c>
      <c r="B170" s="68"/>
      <c r="C170" s="96"/>
      <c r="D170" s="68"/>
      <c r="E170" s="68"/>
      <c r="F170" s="489">
        <f>F19</f>
        <v>33919.620210293426</v>
      </c>
      <c r="G170" s="489">
        <f>G19</f>
        <v>33775.486508527902</v>
      </c>
      <c r="H170" s="489">
        <f>H19</f>
        <v>35854.258502667195</v>
      </c>
      <c r="I170" s="489">
        <f>I19</f>
        <v>37933.266767669782</v>
      </c>
      <c r="J170" s="489">
        <f>J19</f>
        <v>40330.841064489752</v>
      </c>
      <c r="N170" s="627"/>
      <c r="O170" s="627"/>
      <c r="P170" s="627"/>
      <c r="Q170" s="627"/>
      <c r="R170" s="627"/>
      <c r="S170" s="627"/>
    </row>
    <row r="171" spans="1:19" ht="14.5">
      <c r="A171" s="80" t="s">
        <v>618</v>
      </c>
      <c r="B171" s="68"/>
      <c r="C171" s="96"/>
      <c r="D171" s="68"/>
      <c r="E171" s="68"/>
      <c r="F171" s="189">
        <f>F88</f>
        <v>-34332.018382501134</v>
      </c>
      <c r="G171" s="189">
        <f>G88</f>
        <v>-37353.663984749168</v>
      </c>
      <c r="H171" s="189">
        <f>H88</f>
        <v>-42616.763040377395</v>
      </c>
      <c r="I171" s="189">
        <f>I88</f>
        <v>-46595.275539794959</v>
      </c>
      <c r="J171" s="189">
        <f>J88</f>
        <v>-51321.040464457292</v>
      </c>
      <c r="N171" s="627"/>
      <c r="O171" s="627"/>
      <c r="P171" s="627"/>
      <c r="Q171" s="627"/>
      <c r="R171" s="627"/>
      <c r="S171" s="627"/>
    </row>
    <row r="172" spans="1:19" ht="14.5">
      <c r="A172" s="80" t="s">
        <v>619</v>
      </c>
      <c r="B172" s="68"/>
      <c r="C172" s="68"/>
      <c r="D172" s="68"/>
      <c r="E172" s="68"/>
      <c r="F172" s="189">
        <f>-F118</f>
        <v>4270.7604106969229</v>
      </c>
      <c r="G172" s="189">
        <f>-G118</f>
        <v>5413.1547883026251</v>
      </c>
      <c r="H172" s="189">
        <f>-H118</f>
        <v>6939.5177079002133</v>
      </c>
      <c r="I172" s="189">
        <f>-I118</f>
        <v>8090.8405989152052</v>
      </c>
      <c r="J172" s="189">
        <f>-J118</f>
        <v>9506.1545664025434</v>
      </c>
      <c r="N172" s="627"/>
      <c r="O172" s="627"/>
      <c r="P172" s="627"/>
      <c r="Q172" s="627"/>
      <c r="R172" s="627"/>
      <c r="S172" s="627"/>
    </row>
    <row r="173" spans="1:19" ht="15" thickBot="1">
      <c r="A173" s="80" t="s">
        <v>620</v>
      </c>
      <c r="B173" s="68"/>
      <c r="C173" s="96"/>
      <c r="D173" s="68"/>
      <c r="E173" s="68"/>
      <c r="F173" s="191">
        <f>F117</f>
        <v>-19247.705337221254</v>
      </c>
      <c r="G173" s="191">
        <f>G117</f>
        <v>-20484.871954613605</v>
      </c>
      <c r="H173" s="191">
        <f>H117</f>
        <v>-22445.163985732022</v>
      </c>
      <c r="I173" s="191">
        <f>I117</f>
        <v>-24117.695523255399</v>
      </c>
      <c r="J173" s="191">
        <f>J117</f>
        <v>-26076.704026832795</v>
      </c>
      <c r="N173" s="627"/>
      <c r="O173" s="627"/>
      <c r="P173" s="627"/>
      <c r="Q173" s="627"/>
      <c r="R173" s="627"/>
      <c r="S173" s="627"/>
    </row>
    <row r="174" spans="1:19" ht="14.5">
      <c r="A174" s="80" t="s">
        <v>621</v>
      </c>
      <c r="B174" s="68"/>
      <c r="C174" s="96"/>
      <c r="D174" s="68"/>
      <c r="E174" s="68"/>
      <c r="F174" s="490">
        <f>SUM(F169:F173)</f>
        <v>19923.104877170786</v>
      </c>
      <c r="G174" s="490">
        <f>SUM(G169:G173)</f>
        <v>28385.819292043212</v>
      </c>
      <c r="H174" s="490">
        <f>SUM(H169:H173)</f>
        <v>36690.874755269077</v>
      </c>
      <c r="I174" s="490">
        <f>SUM(I169:I173)</f>
        <v>46994.319251651337</v>
      </c>
      <c r="J174" s="490">
        <f>SUM(J169:J173)</f>
        <v>58276.835810306249</v>
      </c>
      <c r="N174" s="627"/>
      <c r="O174" s="627"/>
      <c r="P174" s="627"/>
      <c r="Q174" s="627"/>
      <c r="R174" s="627"/>
      <c r="S174" s="627"/>
    </row>
    <row r="175" spans="1:19" ht="14.5">
      <c r="A175" s="172" t="s">
        <v>622</v>
      </c>
      <c r="B175" s="139"/>
      <c r="C175" s="139"/>
      <c r="D175" s="139"/>
      <c r="E175" s="139"/>
      <c r="F175" s="139">
        <f>F174*D6</f>
        <v>5578.4693656078207</v>
      </c>
      <c r="G175" s="139">
        <f>G174*E6</f>
        <v>7948.0294017720998</v>
      </c>
      <c r="H175" s="139">
        <f>H174*F6</f>
        <v>10273.444931475342</v>
      </c>
      <c r="I175" s="139">
        <f>I174*G6</f>
        <v>13158.409390462375</v>
      </c>
      <c r="J175" s="139">
        <f>J174*H6</f>
        <v>16317.514026885752</v>
      </c>
      <c r="N175" s="627"/>
      <c r="O175" s="627"/>
      <c r="P175" s="627"/>
      <c r="Q175" s="627"/>
      <c r="R175" s="627"/>
      <c r="S175" s="627"/>
    </row>
    <row r="176" spans="1:19" ht="15" thickBot="1">
      <c r="A176" s="68"/>
      <c r="B176" s="68"/>
      <c r="C176" s="68"/>
      <c r="D176" s="68"/>
      <c r="E176" s="68"/>
      <c r="F176" s="282"/>
      <c r="G176" s="282"/>
      <c r="H176" s="282"/>
      <c r="I176" s="282"/>
      <c r="J176" s="282"/>
      <c r="N176" s="627"/>
      <c r="O176" s="627"/>
      <c r="P176" s="627"/>
      <c r="Q176" s="627"/>
      <c r="R176" s="627"/>
      <c r="S176" s="627"/>
    </row>
    <row r="177" spans="1:19" ht="15" thickBot="1">
      <c r="A177" s="80" t="s">
        <v>623</v>
      </c>
      <c r="B177" s="68"/>
      <c r="C177" s="68"/>
      <c r="D177" s="68"/>
      <c r="E177" s="68"/>
      <c r="F177" s="192">
        <f>SUM(F170:F173)*$D6</f>
        <v>-4309.0160676449714</v>
      </c>
      <c r="G177" s="192">
        <f>SUM(G170:G173)*$D6</f>
        <v>-5221.97049990903</v>
      </c>
      <c r="H177" s="192">
        <f>SUM(H170:H173)*$D6</f>
        <v>-6235.0822283517628</v>
      </c>
      <c r="I177" s="192">
        <f>SUM(I170:I173)*$D6</f>
        <v>-6912.8818350103047</v>
      </c>
      <c r="J177" s="192">
        <f>SUM(J170:J173)*$D6</f>
        <v>-7717.009680911382</v>
      </c>
      <c r="L177" s="45" t="s">
        <v>624</v>
      </c>
      <c r="N177" s="627"/>
      <c r="O177" s="627"/>
      <c r="P177" s="627"/>
      <c r="Q177" s="627"/>
      <c r="R177" s="627"/>
      <c r="S177" s="627"/>
    </row>
    <row r="178" spans="1:19" ht="14.5">
      <c r="A178" s="283"/>
      <c r="B178" s="284"/>
      <c r="C178" s="284"/>
      <c r="D178" s="284"/>
      <c r="E178" s="284"/>
      <c r="F178" s="651"/>
      <c r="G178" s="652"/>
      <c r="H178" s="653"/>
      <c r="I178" s="653"/>
      <c r="J178" s="653"/>
      <c r="N178" s="627"/>
      <c r="O178" s="627"/>
      <c r="P178" s="627"/>
      <c r="Q178" s="627"/>
      <c r="R178" s="627"/>
      <c r="S178" s="627"/>
    </row>
    <row r="179" spans="1:19" ht="14.5">
      <c r="A179" s="193" t="s">
        <v>246</v>
      </c>
      <c r="B179" s="630"/>
      <c r="C179" s="630"/>
      <c r="D179" s="630"/>
      <c r="E179" s="630"/>
      <c r="F179" s="630">
        <f>F165-F175</f>
        <v>0</v>
      </c>
      <c r="G179" s="630">
        <f>G165-G175</f>
        <v>0</v>
      </c>
      <c r="H179" s="630">
        <f>H165-H175</f>
        <v>0</v>
      </c>
      <c r="I179" s="630">
        <f>I165-I175</f>
        <v>0</v>
      </c>
      <c r="J179" s="630">
        <f>J165-J175</f>
        <v>0</v>
      </c>
      <c r="L179" s="45" t="s">
        <v>625</v>
      </c>
      <c r="N179" s="627"/>
      <c r="O179" s="627"/>
      <c r="P179" s="627"/>
      <c r="Q179" s="627"/>
      <c r="R179" s="627"/>
      <c r="S179" s="627"/>
    </row>
    <row r="180" spans="1:19" ht="23.5">
      <c r="A180" s="285" t="s">
        <v>59</v>
      </c>
      <c r="B180" s="632"/>
      <c r="C180" s="633"/>
      <c r="D180" s="634"/>
      <c r="E180" s="634"/>
      <c r="F180" s="634"/>
      <c r="G180" s="634"/>
      <c r="H180" s="634"/>
      <c r="I180" s="634"/>
      <c r="J180" s="634"/>
      <c r="N180" s="627"/>
      <c r="O180" s="627"/>
      <c r="P180" s="627"/>
      <c r="Q180" s="627"/>
      <c r="R180" s="627"/>
      <c r="S180" s="627"/>
    </row>
    <row r="181" spans="1:19" ht="14.5">
      <c r="A181" s="168"/>
      <c r="B181" s="286"/>
      <c r="C181" s="200"/>
      <c r="D181" s="287" t="str">
        <f>Inputs!C$6</f>
        <v>2023/24</v>
      </c>
      <c r="E181" s="287" t="str">
        <f>Inputs!D$6</f>
        <v>2024/25</v>
      </c>
      <c r="F181" s="287" t="str">
        <f>Inputs!E$6</f>
        <v>2025/26</v>
      </c>
      <c r="G181" s="287" t="str">
        <f>Inputs!F$6</f>
        <v>2026/27</v>
      </c>
      <c r="H181" s="287" t="str">
        <f>Inputs!G$6</f>
        <v>2027/28</v>
      </c>
      <c r="I181" s="287" t="str">
        <f>Inputs!H$6</f>
        <v>2028/29</v>
      </c>
      <c r="J181" s="287" t="str">
        <f>Inputs!I$6</f>
        <v>2029/30</v>
      </c>
      <c r="N181" s="627"/>
      <c r="O181" s="627"/>
      <c r="P181" s="627"/>
      <c r="Q181" s="627"/>
      <c r="R181" s="627"/>
      <c r="S181" s="627"/>
    </row>
    <row r="182" spans="1:19" ht="14.5">
      <c r="A182" s="87" t="s">
        <v>531</v>
      </c>
      <c r="B182" s="71"/>
      <c r="C182" s="71"/>
      <c r="D182" s="107">
        <f t="shared" ref="D182:J182" si="51">D64</f>
        <v>0</v>
      </c>
      <c r="E182" s="107">
        <f t="shared" si="51"/>
        <v>0</v>
      </c>
      <c r="F182" s="107">
        <f t="shared" si="51"/>
        <v>1075.685036193828</v>
      </c>
      <c r="G182" s="107">
        <f t="shared" si="51"/>
        <v>2727.447689317175</v>
      </c>
      <c r="H182" s="107">
        <f t="shared" si="51"/>
        <v>5094.354084601624</v>
      </c>
      <c r="I182" s="107">
        <f t="shared" si="51"/>
        <v>7210.3816592305284</v>
      </c>
      <c r="J182" s="107">
        <f t="shared" si="51"/>
        <v>9632.3491743352115</v>
      </c>
      <c r="L182" s="45" t="s">
        <v>477</v>
      </c>
      <c r="N182" s="627"/>
      <c r="O182" s="627"/>
      <c r="P182" s="627"/>
      <c r="Q182" s="627"/>
      <c r="R182" s="627"/>
      <c r="S182" s="627"/>
    </row>
    <row r="183" spans="1:19" ht="14.5">
      <c r="A183" s="80" t="s">
        <v>557</v>
      </c>
      <c r="B183" s="71"/>
      <c r="C183" s="71"/>
      <c r="D183" s="107">
        <f t="shared" ref="D183:J183" si="52">D95</f>
        <v>-49298.299541630287</v>
      </c>
      <c r="E183" s="107">
        <f t="shared" si="52"/>
        <v>-52732.496183093142</v>
      </c>
      <c r="F183" s="107">
        <f t="shared" si="52"/>
        <v>-56871.708837389597</v>
      </c>
      <c r="G183" s="107">
        <f t="shared" si="52"/>
        <v>-61180.724905034571</v>
      </c>
      <c r="H183" s="107">
        <f t="shared" si="52"/>
        <v>-66402.695404943603</v>
      </c>
      <c r="I183" s="107">
        <f t="shared" si="52"/>
        <v>-72637.777633295365</v>
      </c>
      <c r="J183" s="107">
        <f t="shared" si="52"/>
        <v>-79550.659468305661</v>
      </c>
      <c r="L183" s="45" t="s">
        <v>477</v>
      </c>
      <c r="N183" s="627"/>
      <c r="O183" s="627"/>
      <c r="P183" s="627"/>
      <c r="Q183" s="627"/>
      <c r="R183" s="627"/>
      <c r="S183" s="627"/>
    </row>
    <row r="184" spans="1:19" ht="14.5">
      <c r="A184" s="80" t="s">
        <v>562</v>
      </c>
      <c r="B184" s="71"/>
      <c r="C184" s="71"/>
      <c r="D184" s="107">
        <f t="shared" ref="D184:J184" si="53">D98</f>
        <v>-52732.496183093142</v>
      </c>
      <c r="E184" s="107">
        <f t="shared" si="53"/>
        <v>-56871.708837389597</v>
      </c>
      <c r="F184" s="107">
        <f t="shared" si="53"/>
        <v>-61180.724905034571</v>
      </c>
      <c r="G184" s="107">
        <f t="shared" si="53"/>
        <v>-66402.695404943603</v>
      </c>
      <c r="H184" s="107">
        <f t="shared" si="53"/>
        <v>-72637.777633295365</v>
      </c>
      <c r="I184" s="107">
        <f t="shared" si="53"/>
        <v>-79550.659468305661</v>
      </c>
      <c r="J184" s="107">
        <f t="shared" si="53"/>
        <v>-87267.669149217036</v>
      </c>
      <c r="L184" s="45" t="s">
        <v>477</v>
      </c>
      <c r="N184" s="627"/>
      <c r="O184" s="627"/>
      <c r="P184" s="627"/>
      <c r="Q184" s="627"/>
      <c r="R184" s="627"/>
      <c r="S184" s="627"/>
    </row>
    <row r="185" spans="1:19" ht="14.5">
      <c r="A185" s="87" t="s">
        <v>571</v>
      </c>
      <c r="B185" s="71"/>
      <c r="C185" s="71"/>
      <c r="D185" s="107">
        <f t="shared" ref="D185:J185" si="54">D118</f>
        <v>-4480.7954539287675</v>
      </c>
      <c r="E185" s="107">
        <f t="shared" si="54"/>
        <v>-4165.1781122378015</v>
      </c>
      <c r="F185" s="107">
        <f t="shared" si="54"/>
        <v>-4270.7604106969229</v>
      </c>
      <c r="G185" s="107">
        <f t="shared" si="54"/>
        <v>-5413.1547883026251</v>
      </c>
      <c r="H185" s="107">
        <f t="shared" si="54"/>
        <v>-6939.5177079002133</v>
      </c>
      <c r="I185" s="107">
        <f t="shared" si="54"/>
        <v>-8090.8405989152052</v>
      </c>
      <c r="J185" s="107">
        <f t="shared" si="54"/>
        <v>-9506.1545664025434</v>
      </c>
      <c r="L185" s="45" t="s">
        <v>477</v>
      </c>
      <c r="N185" s="627"/>
      <c r="O185" s="627"/>
      <c r="P185" s="627"/>
      <c r="Q185" s="627"/>
      <c r="R185" s="627"/>
      <c r="S185" s="627"/>
    </row>
    <row r="186" spans="1:19" ht="14.5">
      <c r="A186" s="80" t="s">
        <v>410</v>
      </c>
      <c r="B186" s="71"/>
      <c r="C186" s="71"/>
      <c r="D186" s="107">
        <f t="shared" ref="D186:J186" si="55">D34+D39+D44+D49+D54+D59+D68</f>
        <v>632965.60525552602</v>
      </c>
      <c r="E186" s="107">
        <f t="shared" si="55"/>
        <v>660140.89587736106</v>
      </c>
      <c r="F186" s="107">
        <f t="shared" si="55"/>
        <v>681883.01118663826</v>
      </c>
      <c r="G186" s="107">
        <f t="shared" si="55"/>
        <v>728467.10829223716</v>
      </c>
      <c r="H186" s="107">
        <f t="shared" si="55"/>
        <v>806756.43599447666</v>
      </c>
      <c r="I186" s="107">
        <f t="shared" si="55"/>
        <v>872362.25270525389</v>
      </c>
      <c r="J186" s="107">
        <f t="shared" si="55"/>
        <v>949871.62717847095</v>
      </c>
      <c r="L186" s="45" t="s">
        <v>626</v>
      </c>
      <c r="N186" s="627"/>
      <c r="O186" s="627"/>
      <c r="P186" s="627"/>
      <c r="Q186" s="627"/>
      <c r="R186" s="627"/>
      <c r="S186" s="627"/>
    </row>
    <row r="187" spans="1:19" ht="14.5">
      <c r="A187" s="80" t="s">
        <v>412</v>
      </c>
      <c r="B187" s="107"/>
      <c r="C187" s="107"/>
      <c r="D187" s="107">
        <f t="shared" ref="D187:J187" si="56">-D80</f>
        <v>31481.720735161492</v>
      </c>
      <c r="E187" s="107">
        <f t="shared" si="56"/>
        <v>33220.144271965022</v>
      </c>
      <c r="F187" s="107">
        <f t="shared" si="56"/>
        <v>34332.018382501134</v>
      </c>
      <c r="G187" s="107">
        <f t="shared" si="56"/>
        <v>37353.663984749168</v>
      </c>
      <c r="H187" s="107">
        <f t="shared" si="56"/>
        <v>42616.763040377395</v>
      </c>
      <c r="I187" s="107">
        <f t="shared" si="56"/>
        <v>46595.275539794959</v>
      </c>
      <c r="J187" s="107">
        <f t="shared" si="56"/>
        <v>51321.040464457292</v>
      </c>
      <c r="L187" s="45" t="s">
        <v>477</v>
      </c>
      <c r="N187" s="627"/>
      <c r="O187" s="627"/>
      <c r="P187" s="627"/>
      <c r="Q187" s="627"/>
      <c r="R187" s="627"/>
      <c r="S187" s="627"/>
    </row>
    <row r="188" spans="1:19" ht="14.5">
      <c r="A188" s="80" t="s">
        <v>413</v>
      </c>
      <c r="B188" s="107"/>
      <c r="C188" s="107"/>
      <c r="D188" s="107">
        <f t="shared" ref="D188:J188" si="57">D79</f>
        <v>399511.9510478304</v>
      </c>
      <c r="E188" s="107">
        <f t="shared" si="57"/>
        <v>421573.03801250027</v>
      </c>
      <c r="F188" s="107">
        <f t="shared" si="57"/>
        <v>435683.03533306369</v>
      </c>
      <c r="G188" s="107">
        <f t="shared" si="57"/>
        <v>474028.57368798979</v>
      </c>
      <c r="H188" s="107">
        <f t="shared" si="57"/>
        <v>540818.79109575634</v>
      </c>
      <c r="I188" s="107">
        <f t="shared" si="57"/>
        <v>591307.2413390507</v>
      </c>
      <c r="J188" s="107">
        <f t="shared" si="57"/>
        <v>651278.5364638617</v>
      </c>
      <c r="L188" s="45" t="s">
        <v>477</v>
      </c>
      <c r="N188" s="627"/>
      <c r="O188" s="627"/>
      <c r="P188" s="627"/>
      <c r="Q188" s="627"/>
      <c r="R188" s="627"/>
      <c r="S188" s="627"/>
    </row>
    <row r="189" spans="1:19" ht="14.5">
      <c r="A189" s="80" t="s">
        <v>414</v>
      </c>
      <c r="B189" s="107"/>
      <c r="C189" s="107"/>
      <c r="D189" s="107">
        <f t="shared" ref="D189:J189" si="58">D115</f>
        <v>7150.7843480592646</v>
      </c>
      <c r="E189" s="107">
        <f t="shared" si="58"/>
        <v>7150.7843480592646</v>
      </c>
      <c r="F189" s="107">
        <f t="shared" si="58"/>
        <v>7150.7843480592646</v>
      </c>
      <c r="G189" s="107">
        <f t="shared" si="58"/>
        <v>7150.7843480592646</v>
      </c>
      <c r="H189" s="107">
        <f t="shared" si="58"/>
        <v>7150.7843480592646</v>
      </c>
      <c r="I189" s="107">
        <f t="shared" si="58"/>
        <v>7150.7843480592646</v>
      </c>
      <c r="J189" s="107">
        <f t="shared" si="58"/>
        <v>7150.7843480592646</v>
      </c>
      <c r="L189" s="45" t="s">
        <v>477</v>
      </c>
      <c r="N189" s="627"/>
      <c r="O189" s="627"/>
      <c r="P189" s="627"/>
      <c r="Q189" s="627"/>
      <c r="R189" s="627"/>
      <c r="S189" s="627"/>
    </row>
    <row r="190" spans="1:19" ht="14.5">
      <c r="A190" s="80" t="s">
        <v>416</v>
      </c>
      <c r="B190" s="107"/>
      <c r="C190" s="107"/>
      <c r="D190" s="107">
        <f t="shared" ref="D190:J190" si="59">D95</f>
        <v>-49298.299541630287</v>
      </c>
      <c r="E190" s="107">
        <f t="shared" si="59"/>
        <v>-52732.496183093142</v>
      </c>
      <c r="F190" s="107">
        <f t="shared" si="59"/>
        <v>-56871.708837389597</v>
      </c>
      <c r="G190" s="107">
        <f t="shared" si="59"/>
        <v>-61180.724905034571</v>
      </c>
      <c r="H190" s="107">
        <f t="shared" si="59"/>
        <v>-66402.695404943603</v>
      </c>
      <c r="I190" s="107">
        <f t="shared" si="59"/>
        <v>-72637.777633295365</v>
      </c>
      <c r="J190" s="107">
        <f t="shared" si="59"/>
        <v>-79550.659468305661</v>
      </c>
      <c r="L190" s="45" t="s">
        <v>477</v>
      </c>
      <c r="N190" s="627"/>
      <c r="O190" s="627"/>
      <c r="P190" s="627"/>
      <c r="Q190" s="627"/>
      <c r="R190" s="627"/>
      <c r="S190" s="627"/>
    </row>
    <row r="191" spans="1:19" ht="14.5">
      <c r="A191" s="80" t="s">
        <v>627</v>
      </c>
      <c r="B191" s="107"/>
      <c r="C191" s="107"/>
      <c r="D191" s="107">
        <f t="shared" ref="D191:J191" si="60">-D104</f>
        <v>26367.517077996272</v>
      </c>
      <c r="E191" s="107">
        <f t="shared" si="60"/>
        <v>25588.026283251238</v>
      </c>
      <c r="F191" s="107">
        <f t="shared" si="60"/>
        <v>26093.459631828358</v>
      </c>
      <c r="G191" s="107">
        <f t="shared" si="60"/>
        <v>25854.553690276185</v>
      </c>
      <c r="H191" s="107">
        <f t="shared" si="60"/>
        <v>27499.39657289465</v>
      </c>
      <c r="I191" s="107">
        <f t="shared" si="60"/>
        <v>29057.196191388852</v>
      </c>
      <c r="J191" s="107">
        <f t="shared" si="60"/>
        <v>30911.075952118765</v>
      </c>
      <c r="L191" s="45" t="s">
        <v>626</v>
      </c>
      <c r="N191" s="627"/>
      <c r="O191" s="627"/>
      <c r="P191" s="627"/>
      <c r="Q191" s="627"/>
      <c r="R191" s="627"/>
      <c r="S191" s="627"/>
    </row>
    <row r="192" spans="1:19" ht="14.5" customHeight="1">
      <c r="A192" s="80" t="s">
        <v>613</v>
      </c>
      <c r="B192" s="80"/>
      <c r="C192" s="80"/>
      <c r="D192" s="107"/>
      <c r="E192" s="107"/>
      <c r="F192" s="107">
        <f>F165</f>
        <v>5578.4693656078207</v>
      </c>
      <c r="G192" s="107">
        <f>G165</f>
        <v>7948.0294017720989</v>
      </c>
      <c r="H192" s="107">
        <f>H165</f>
        <v>10273.44493147534</v>
      </c>
      <c r="I192" s="107">
        <f>I165</f>
        <v>13158.409390462375</v>
      </c>
      <c r="J192" s="107">
        <f>J165</f>
        <v>16317.514026885754</v>
      </c>
      <c r="L192" s="45" t="s">
        <v>477</v>
      </c>
    </row>
    <row r="193" spans="1:10" ht="14.5" customHeight="1">
      <c r="A193" s="484" t="s">
        <v>628</v>
      </c>
      <c r="B193" s="212"/>
      <c r="C193" s="212"/>
      <c r="D193" s="251"/>
      <c r="E193" s="251"/>
      <c r="F193" s="251"/>
      <c r="G193" s="251"/>
      <c r="H193" s="251"/>
      <c r="I193" s="251"/>
      <c r="J193" s="251"/>
    </row>
    <row r="194" spans="1:10" ht="14.5" customHeight="1"/>
    <row r="195" spans="1:10" ht="14.5" customHeight="1"/>
    <row r="196" spans="1:10" ht="14.5" customHeight="1">
      <c r="F196" s="527"/>
      <c r="G196" s="527"/>
      <c r="H196" s="527"/>
      <c r="I196" s="527"/>
      <c r="J196" s="527"/>
    </row>
    <row r="197" spans="1:10" ht="14.5" customHeight="1"/>
    <row r="198" spans="1:10" ht="14.5" customHeight="1"/>
    <row r="199" spans="1:10" ht="14.5" customHeight="1"/>
    <row r="200" spans="1:10" ht="14.5" customHeight="1"/>
    <row r="201" spans="1:10" ht="14.5" customHeight="1"/>
    <row r="202" spans="1:10" ht="14.5" customHeight="1"/>
    <row r="203" spans="1:10" ht="14.5" customHeight="1"/>
    <row r="204" spans="1:10" ht="14.5" customHeight="1"/>
    <row r="205" spans="1:10" ht="14.5" customHeight="1"/>
    <row r="206" spans="1:10" ht="14.5" customHeight="1"/>
  </sheetData>
  <pageMargins left="0.23622047244094491" right="0.23622047244094491" top="0.74803149606299213" bottom="0.74803149606299213" header="0.31496062992125984" footer="0.31496062992125984"/>
  <pageSetup paperSize="9" scale="58" fitToHeight="0" orientation="portrait" r:id="rId1"/>
  <rowBreaks count="2" manualBreakCount="2">
    <brk id="65" max="16383" man="1"/>
    <brk id="153" max="12" man="1"/>
  </rowBreaks>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9ECFC-0752-478A-A718-D7939F456623}">
  <sheetPr codeName="Sheet7">
    <pageSetUpPr fitToPage="1"/>
  </sheetPr>
  <dimension ref="A1:AC143"/>
  <sheetViews>
    <sheetView showGridLines="0" view="pageBreakPreview" zoomScaleNormal="100" zoomScaleSheetLayoutView="100" workbookViewId="0"/>
  </sheetViews>
  <sheetFormatPr defaultColWidth="12.54296875" defaultRowHeight="18.75" customHeight="1"/>
  <cols>
    <col min="1" max="1" width="52.36328125" customWidth="1"/>
    <col min="13" max="13" width="12.54296875" style="45"/>
    <col min="14" max="14" width="3.54296875" customWidth="1"/>
  </cols>
  <sheetData>
    <row r="1" spans="1:29" ht="50.25" customHeight="1">
      <c r="A1" s="591" t="s">
        <v>629</v>
      </c>
      <c r="K1" s="522" t="str">
        <f>EDB_Name</f>
        <v>Wellington Electricity</v>
      </c>
      <c r="L1" s="522"/>
    </row>
    <row r="2" spans="1:29" ht="14.65" customHeight="1">
      <c r="A2" s="608" t="s">
        <v>630</v>
      </c>
      <c r="B2" s="592"/>
      <c r="C2" s="592"/>
      <c r="D2" s="592"/>
      <c r="E2" s="592"/>
      <c r="F2" s="592"/>
      <c r="G2" s="592"/>
      <c r="H2" s="592"/>
      <c r="I2" s="592"/>
      <c r="J2" s="592"/>
      <c r="K2" s="592"/>
      <c r="L2" s="594"/>
      <c r="M2" s="622"/>
      <c r="N2" s="594"/>
    </row>
    <row r="3" spans="1:29" ht="39.75" customHeight="1">
      <c r="A3" s="595" t="s">
        <v>10</v>
      </c>
      <c r="B3" s="596"/>
      <c r="C3" s="596"/>
      <c r="D3" s="596"/>
      <c r="E3" s="596"/>
      <c r="F3" s="596"/>
      <c r="G3" s="596"/>
      <c r="H3" s="596"/>
      <c r="I3" s="596"/>
      <c r="J3" s="596"/>
      <c r="K3" s="596"/>
    </row>
    <row r="4" spans="1:29" ht="14.5">
      <c r="A4" s="168"/>
      <c r="B4" s="288" t="s">
        <v>515</v>
      </c>
      <c r="C4" s="270" t="s">
        <v>368</v>
      </c>
      <c r="D4" s="253" t="str">
        <f>Inputs!C$6</f>
        <v>2023/24</v>
      </c>
      <c r="E4" s="253" t="str">
        <f>Inputs!D$6</f>
        <v>2024/25</v>
      </c>
      <c r="F4" s="253" t="str">
        <f>Inputs!E$6</f>
        <v>2025/26</v>
      </c>
      <c r="G4" s="253" t="str">
        <f>Inputs!F$6</f>
        <v>2026/27</v>
      </c>
      <c r="H4" s="253" t="str">
        <f>Inputs!G$6</f>
        <v>2027/28</v>
      </c>
      <c r="I4" s="253" t="str">
        <f>Inputs!H$6</f>
        <v>2028/29</v>
      </c>
      <c r="J4" s="253" t="str">
        <f>Inputs!I$6</f>
        <v>2029/30</v>
      </c>
    </row>
    <row r="5" spans="1:29" ht="14.5">
      <c r="A5" s="57" t="s">
        <v>370</v>
      </c>
      <c r="B5" s="117" t="s">
        <v>11</v>
      </c>
      <c r="C5" s="125"/>
      <c r="D5" s="126"/>
      <c r="E5" s="126"/>
      <c r="F5" s="127">
        <f>'EDB data'!D21</f>
        <v>1</v>
      </c>
      <c r="G5" s="127">
        <f>'EDB data'!E21</f>
        <v>2</v>
      </c>
      <c r="H5" s="127">
        <f>'EDB data'!F21</f>
        <v>3</v>
      </c>
      <c r="I5" s="127">
        <f>'EDB data'!G21</f>
        <v>4</v>
      </c>
      <c r="J5" s="127">
        <f>'EDB data'!H21</f>
        <v>5</v>
      </c>
    </row>
    <row r="6" spans="1:29" ht="14.5">
      <c r="A6" s="57" t="s">
        <v>516</v>
      </c>
      <c r="B6" s="117" t="s">
        <v>11</v>
      </c>
      <c r="C6" s="128"/>
      <c r="D6" s="129">
        <f>'EDB data'!B24</f>
        <v>0.28000000000000003</v>
      </c>
      <c r="E6" s="129">
        <f>'EDB data'!C24</f>
        <v>0.28000000000000003</v>
      </c>
      <c r="F6" s="129">
        <f>'EDB data'!D24</f>
        <v>0.28000000000000003</v>
      </c>
      <c r="G6" s="129">
        <f>'EDB data'!E24</f>
        <v>0.28000000000000003</v>
      </c>
      <c r="H6" s="129">
        <f>'EDB data'!F24</f>
        <v>0.28000000000000003</v>
      </c>
      <c r="I6" s="129">
        <f>'EDB data'!G24</f>
        <v>0.28000000000000003</v>
      </c>
      <c r="J6" s="129">
        <f>'EDB data'!H24</f>
        <v>0.28000000000000003</v>
      </c>
      <c r="U6" s="627"/>
      <c r="V6" s="627"/>
      <c r="W6" s="627"/>
      <c r="X6" s="627"/>
      <c r="Y6" s="627"/>
      <c r="Z6" s="627"/>
      <c r="AA6" s="627"/>
      <c r="AB6" s="627"/>
      <c r="AC6" s="627"/>
    </row>
    <row r="7" spans="1:29" ht="14.5">
      <c r="A7" s="57" t="s">
        <v>415</v>
      </c>
      <c r="B7" s="117" t="s">
        <v>11</v>
      </c>
      <c r="C7" s="95"/>
      <c r="D7" s="63">
        <f>RAB!D100</f>
        <v>375.81537252885653</v>
      </c>
      <c r="E7" s="63">
        <f>RAB!E100</f>
        <v>396.32507929987793</v>
      </c>
      <c r="F7" s="63">
        <f>RAB!F100</f>
        <v>411.81268894706466</v>
      </c>
      <c r="G7" s="63">
        <f>RAB!G100</f>
        <v>438.58212350090628</v>
      </c>
      <c r="H7" s="63">
        <f>RAB!H100</f>
        <v>480.26188872951769</v>
      </c>
      <c r="I7" s="63">
        <f>RAB!I100</f>
        <v>516.63952589699193</v>
      </c>
      <c r="J7" s="63">
        <f>RAB!J100</f>
        <v>559.06910113218748</v>
      </c>
      <c r="U7" s="627"/>
      <c r="V7" s="627"/>
      <c r="W7" s="627"/>
      <c r="X7" s="627"/>
      <c r="Y7" s="627"/>
      <c r="Z7" s="627"/>
      <c r="AA7" s="627"/>
      <c r="AB7" s="627"/>
      <c r="AC7" s="627"/>
    </row>
    <row r="8" spans="1:29" ht="14.5">
      <c r="A8" s="57" t="s">
        <v>419</v>
      </c>
      <c r="B8" s="117" t="s">
        <v>11</v>
      </c>
      <c r="C8" s="130"/>
      <c r="D8" s="63">
        <f t="array" ref="D8:J8">TRANSPOSE('EDB data'!B49:B55)</f>
        <v>53542.807699831377</v>
      </c>
      <c r="E8" s="63">
        <v>47330.141592528431</v>
      </c>
      <c r="F8" s="63">
        <v>72677.556737427265</v>
      </c>
      <c r="G8" s="63">
        <v>104143.88139251576</v>
      </c>
      <c r="H8" s="63">
        <v>93105.213283671779</v>
      </c>
      <c r="I8" s="63">
        <v>106566.57066460596</v>
      </c>
      <c r="J8" s="63">
        <v>75812.503670278325</v>
      </c>
      <c r="U8" s="627"/>
      <c r="V8" s="627"/>
      <c r="W8" s="627"/>
      <c r="X8" s="627"/>
      <c r="Y8" s="627"/>
      <c r="Z8" s="627"/>
      <c r="AA8" s="627"/>
      <c r="AB8" s="627"/>
      <c r="AC8" s="627"/>
    </row>
    <row r="9" spans="1:29" ht="14.5">
      <c r="A9" s="57" t="s">
        <v>418</v>
      </c>
      <c r="B9" s="117" t="s">
        <v>11</v>
      </c>
      <c r="C9" s="95"/>
      <c r="D9" s="63"/>
      <c r="E9" s="63"/>
      <c r="F9" s="63">
        <f t="array" ref="F9:J9">TRANSPOSE('EDB data'!B42:B46)</f>
        <v>45192.983484661345</v>
      </c>
      <c r="G9" s="63">
        <v>46782.328321386522</v>
      </c>
      <c r="H9" s="63">
        <v>48443.687192979196</v>
      </c>
      <c r="I9" s="63">
        <v>50200.368639512206</v>
      </c>
      <c r="J9" s="63">
        <v>52032.749796498567</v>
      </c>
      <c r="U9" s="627"/>
      <c r="V9" s="627"/>
      <c r="W9" s="627"/>
      <c r="X9" s="627"/>
      <c r="Y9" s="627"/>
      <c r="Z9" s="627"/>
      <c r="AA9" s="627"/>
      <c r="AB9" s="627"/>
      <c r="AC9" s="627"/>
    </row>
    <row r="10" spans="1:29" ht="14.5">
      <c r="A10" s="291"/>
      <c r="B10" s="292"/>
      <c r="C10" s="293"/>
      <c r="D10" s="182"/>
      <c r="E10" s="182"/>
      <c r="F10" s="182"/>
      <c r="G10" s="182"/>
      <c r="H10" s="182"/>
      <c r="I10" s="182"/>
      <c r="J10" s="182"/>
    </row>
    <row r="11" spans="1:29" ht="14.5">
      <c r="A11" s="185"/>
      <c r="B11" s="186"/>
      <c r="C11" s="267"/>
      <c r="D11" s="13"/>
      <c r="E11" s="13"/>
      <c r="F11" s="13"/>
      <c r="G11" s="13"/>
      <c r="H11" s="13"/>
      <c r="I11" s="13"/>
      <c r="J11" s="13"/>
    </row>
    <row r="12" spans="1:29" ht="14.5">
      <c r="A12" s="57" t="s">
        <v>437</v>
      </c>
      <c r="B12" s="117" t="s">
        <v>11</v>
      </c>
      <c r="C12" s="59">
        <f>WACC</f>
        <v>7.0999999999999994E-2</v>
      </c>
      <c r="D12" s="635"/>
      <c r="E12" s="635"/>
      <c r="F12" s="635"/>
      <c r="G12" s="635"/>
      <c r="H12" s="635"/>
      <c r="I12" s="635"/>
      <c r="J12" s="635"/>
    </row>
    <row r="13" spans="1:29" ht="16.5">
      <c r="A13" s="131" t="s">
        <v>452</v>
      </c>
      <c r="B13" s="117" t="s">
        <v>631</v>
      </c>
      <c r="C13" s="132">
        <f>Timing!C23</f>
        <v>1.034794061998362</v>
      </c>
    </row>
    <row r="14" spans="1:29" ht="16.5">
      <c r="A14" s="131" t="s">
        <v>453</v>
      </c>
      <c r="B14" s="117" t="s">
        <v>631</v>
      </c>
      <c r="C14" s="132">
        <f>Timing!C24</f>
        <v>1.034794061998362</v>
      </c>
    </row>
    <row r="15" spans="1:29" ht="16.5">
      <c r="A15" s="131" t="s">
        <v>454</v>
      </c>
      <c r="B15" s="117" t="s">
        <v>631</v>
      </c>
      <c r="C15" s="132">
        <f>Timing!C25</f>
        <v>1.034794061998362</v>
      </c>
    </row>
    <row r="16" spans="1:29" ht="16.5">
      <c r="A16" s="131" t="s">
        <v>450</v>
      </c>
      <c r="B16" s="117" t="s">
        <v>631</v>
      </c>
      <c r="C16" s="132">
        <f>Timing!C26</f>
        <v>1.0282033589900317</v>
      </c>
      <c r="D16" s="165"/>
      <c r="E16" s="165"/>
      <c r="F16" s="165"/>
      <c r="G16" s="165"/>
      <c r="H16" s="165"/>
      <c r="I16" s="165"/>
      <c r="J16" s="165"/>
    </row>
    <row r="17" spans="1:12" ht="14.5">
      <c r="A17" s="57" t="s">
        <v>504</v>
      </c>
      <c r="B17" s="117" t="s">
        <v>13</v>
      </c>
      <c r="C17" s="126"/>
      <c r="D17" s="63">
        <f>RAB!D97</f>
        <v>803430.16615239112</v>
      </c>
      <c r="E17" s="63">
        <f>RAB!E97</f>
        <v>847276.47559922794</v>
      </c>
      <c r="F17" s="63">
        <f>RAB!F97</f>
        <v>880386.38461761747</v>
      </c>
      <c r="G17" s="63">
        <f>RAB!G97</f>
        <v>937614.94104061765</v>
      </c>
      <c r="H17" s="63">
        <f>RAB!H97</f>
        <v>1026719.2809655224</v>
      </c>
      <c r="I17" s="63">
        <f>RAB!I97</f>
        <v>1104488.5613359017</v>
      </c>
      <c r="J17" s="63">
        <f>RAB!J97</f>
        <v>1195195.8691599611</v>
      </c>
    </row>
    <row r="18" spans="1:12" ht="14.5">
      <c r="A18" s="57" t="s">
        <v>506</v>
      </c>
      <c r="B18" s="117" t="s">
        <v>13</v>
      </c>
      <c r="C18" s="126"/>
      <c r="D18" s="63">
        <f>RAB!D98</f>
        <v>32289.581332779635</v>
      </c>
      <c r="E18" s="63">
        <f>RAB!E98</f>
        <v>18621.442380719847</v>
      </c>
      <c r="F18" s="63">
        <f>RAB!F98</f>
        <v>18470.619895866359</v>
      </c>
      <c r="G18" s="63">
        <f>RAB!G98</f>
        <v>18735.9450409169</v>
      </c>
      <c r="H18" s="63">
        <f>RAB!H98</f>
        <v>20518.325589374665</v>
      </c>
      <c r="I18" s="63">
        <f>RAB!I98</f>
        <v>22074.003927123133</v>
      </c>
      <c r="J18" s="63">
        <f>RAB!J98</f>
        <v>23888.445803792347</v>
      </c>
    </row>
    <row r="19" spans="1:12" ht="14.5">
      <c r="A19" s="57" t="s">
        <v>408</v>
      </c>
      <c r="B19" s="117" t="s">
        <v>13</v>
      </c>
      <c r="C19" s="126"/>
      <c r="D19" s="63">
        <f>RAB!D96</f>
        <v>32360.718320962555</v>
      </c>
      <c r="E19" s="63">
        <f>RAB!E96</f>
        <v>32841.67495485871</v>
      </c>
      <c r="F19" s="63">
        <f>RAB!F96</f>
        <v>33919.620210293426</v>
      </c>
      <c r="G19" s="63">
        <f>RAB!G96</f>
        <v>33775.486508527902</v>
      </c>
      <c r="H19" s="63">
        <f>RAB!H96</f>
        <v>35854.258502667195</v>
      </c>
      <c r="I19" s="63">
        <f>RAB!I96</f>
        <v>37933.266767669782</v>
      </c>
      <c r="J19" s="63">
        <f>RAB!J96</f>
        <v>40330.841064489752</v>
      </c>
    </row>
    <row r="20" spans="1:12" ht="14.5">
      <c r="A20" s="57" t="s">
        <v>557</v>
      </c>
      <c r="B20" s="117" t="s">
        <v>14</v>
      </c>
      <c r="C20" s="126"/>
      <c r="D20" s="63">
        <f>TAX!D183</f>
        <v>-49298.299541630287</v>
      </c>
      <c r="E20" s="63">
        <f>TAX!E183</f>
        <v>-52732.496183093142</v>
      </c>
      <c r="F20" s="63">
        <f>TAX!F183</f>
        <v>-56871.708837389597</v>
      </c>
      <c r="G20" s="63">
        <f>TAX!G183</f>
        <v>-61180.724905034571</v>
      </c>
      <c r="H20" s="63">
        <f>TAX!H183</f>
        <v>-66402.695404943603</v>
      </c>
      <c r="I20" s="63">
        <f>TAX!I183</f>
        <v>-72637.777633295365</v>
      </c>
      <c r="J20" s="63">
        <f>TAX!J183</f>
        <v>-79550.659468305661</v>
      </c>
    </row>
    <row r="21" spans="1:12" ht="14.5">
      <c r="A21" s="57" t="s">
        <v>562</v>
      </c>
      <c r="B21" s="117" t="s">
        <v>14</v>
      </c>
      <c r="C21" s="126"/>
      <c r="D21" s="63">
        <f>TAX!D184</f>
        <v>-52732.496183093142</v>
      </c>
      <c r="E21" s="63">
        <f>TAX!E184</f>
        <v>-56871.708837389597</v>
      </c>
      <c r="F21" s="63">
        <f>TAX!F184</f>
        <v>-61180.724905034571</v>
      </c>
      <c r="G21" s="63">
        <f>TAX!G184</f>
        <v>-66402.695404943603</v>
      </c>
      <c r="H21" s="63">
        <f>TAX!H184</f>
        <v>-72637.777633295365</v>
      </c>
      <c r="I21" s="63">
        <f>TAX!I184</f>
        <v>-79550.659468305661</v>
      </c>
      <c r="J21" s="63">
        <f>TAX!J184</f>
        <v>-87267.669149217036</v>
      </c>
    </row>
    <row r="22" spans="1:12" ht="14.5">
      <c r="A22" s="57" t="s">
        <v>571</v>
      </c>
      <c r="B22" s="117" t="s">
        <v>14</v>
      </c>
      <c r="C22" s="126"/>
      <c r="D22" s="63">
        <f>TAX!D118</f>
        <v>-4480.7954539287675</v>
      </c>
      <c r="E22" s="63">
        <f>TAX!E118</f>
        <v>-4165.1781122378015</v>
      </c>
      <c r="F22" s="63">
        <f>TAX!F118</f>
        <v>-4270.7604106969229</v>
      </c>
      <c r="G22" s="63">
        <f>TAX!G118</f>
        <v>-5413.1547883026251</v>
      </c>
      <c r="H22" s="63">
        <f>TAX!H118</f>
        <v>-6939.5177079002133</v>
      </c>
      <c r="I22" s="63">
        <f>TAX!I118</f>
        <v>-8090.8405989152052</v>
      </c>
      <c r="J22" s="63">
        <f>TAX!J118</f>
        <v>-9506.1545664025434</v>
      </c>
    </row>
    <row r="23" spans="1:12" ht="14.5">
      <c r="A23" s="57" t="s">
        <v>512</v>
      </c>
      <c r="B23" s="117" t="s">
        <v>13</v>
      </c>
      <c r="C23" s="126"/>
      <c r="D23" s="63">
        <f>RAB!D101</f>
        <v>803430.16615239112</v>
      </c>
      <c r="E23" s="182"/>
      <c r="F23" s="182"/>
      <c r="G23" s="182"/>
      <c r="H23" s="182"/>
      <c r="I23" s="182"/>
      <c r="J23" s="182"/>
    </row>
    <row r="24" spans="1:12" ht="14.5">
      <c r="A24" s="291"/>
      <c r="B24" s="292"/>
      <c r="C24" s="294"/>
      <c r="D24" s="182"/>
      <c r="E24" s="13"/>
      <c r="F24" s="13"/>
      <c r="G24" s="13"/>
      <c r="H24" s="13"/>
      <c r="I24" s="13"/>
      <c r="J24" s="13"/>
    </row>
    <row r="25" spans="1:12" ht="39.75" customHeight="1">
      <c r="A25" s="595" t="s">
        <v>438</v>
      </c>
      <c r="B25" s="596"/>
      <c r="C25" s="596"/>
      <c r="D25" s="596"/>
      <c r="E25" s="596"/>
      <c r="F25" s="596"/>
      <c r="G25" s="596"/>
      <c r="H25" s="596"/>
      <c r="I25" s="596"/>
      <c r="J25" s="596"/>
      <c r="K25" s="596"/>
    </row>
    <row r="26" spans="1:12" ht="14.5" customHeight="1">
      <c r="A26" s="626" t="s">
        <v>632</v>
      </c>
      <c r="B26" s="626"/>
      <c r="C26" s="626"/>
      <c r="D26" s="626"/>
      <c r="E26" s="626"/>
      <c r="F26" s="626"/>
      <c r="G26" s="626"/>
      <c r="H26" s="626"/>
      <c r="I26" s="626"/>
      <c r="J26" s="626"/>
      <c r="K26" s="626"/>
      <c r="L26" s="636"/>
    </row>
    <row r="27" spans="1:12" ht="14.5" customHeight="1">
      <c r="A27" s="626" t="s">
        <v>633</v>
      </c>
      <c r="B27" s="626"/>
      <c r="C27" s="626"/>
      <c r="D27" s="626"/>
      <c r="E27" s="626" t="s">
        <v>634</v>
      </c>
      <c r="F27" s="626"/>
      <c r="G27" s="626"/>
      <c r="H27" s="626"/>
      <c r="I27" s="626"/>
      <c r="J27" s="626"/>
      <c r="K27" s="626"/>
      <c r="L27" s="636"/>
    </row>
    <row r="28" spans="1:12" ht="14.5" customHeight="1">
      <c r="A28" s="626"/>
      <c r="B28" s="626"/>
      <c r="C28" s="626"/>
      <c r="D28" s="626"/>
      <c r="E28" s="626"/>
      <c r="F28" s="626"/>
      <c r="G28" s="626"/>
      <c r="H28" s="626"/>
      <c r="I28" s="626"/>
      <c r="J28" s="626"/>
      <c r="K28" s="626"/>
      <c r="L28" s="636"/>
    </row>
    <row r="29" spans="1:12" ht="14.5" customHeight="1">
      <c r="A29" s="626"/>
      <c r="B29" s="626"/>
      <c r="C29" s="626"/>
      <c r="D29" s="626"/>
      <c r="E29" s="626"/>
      <c r="F29" s="626"/>
      <c r="G29" s="626"/>
      <c r="H29" s="626"/>
      <c r="I29" s="626"/>
      <c r="J29" s="626"/>
      <c r="K29" s="626"/>
      <c r="L29" s="636"/>
    </row>
    <row r="30" spans="1:12" ht="14.5" customHeight="1">
      <c r="A30" s="626"/>
      <c r="B30" s="626"/>
      <c r="C30" s="626"/>
      <c r="D30" s="626"/>
      <c r="E30" s="626" t="s">
        <v>635</v>
      </c>
      <c r="F30" s="626"/>
      <c r="G30" s="626"/>
      <c r="H30" s="626"/>
      <c r="I30" s="626"/>
      <c r="J30" s="626"/>
      <c r="K30" s="626"/>
      <c r="L30" s="636"/>
    </row>
    <row r="31" spans="1:12" ht="14.5" customHeight="1">
      <c r="A31" s="626"/>
      <c r="B31" s="626"/>
      <c r="C31" s="626"/>
      <c r="D31" s="626"/>
      <c r="E31" s="626" t="s">
        <v>636</v>
      </c>
      <c r="F31" s="626"/>
      <c r="G31" s="626"/>
      <c r="H31" s="626"/>
      <c r="I31" s="626"/>
      <c r="J31" s="626"/>
      <c r="K31" s="626"/>
      <c r="L31" s="636"/>
    </row>
    <row r="32" spans="1:12" ht="14.5" customHeight="1">
      <c r="A32" s="626"/>
      <c r="B32" s="626"/>
      <c r="C32" s="626"/>
      <c r="D32" s="626"/>
      <c r="E32" s="626" t="s">
        <v>637</v>
      </c>
      <c r="F32" s="626"/>
      <c r="G32" s="626"/>
      <c r="H32" s="626"/>
      <c r="I32" s="626"/>
      <c r="J32" s="626"/>
      <c r="K32" s="626"/>
      <c r="L32" s="636"/>
    </row>
    <row r="33" spans="1:12" ht="14.5" customHeight="1">
      <c r="A33" s="626"/>
      <c r="B33" s="626"/>
      <c r="C33" s="626"/>
      <c r="D33" s="626"/>
      <c r="E33" s="626" t="s">
        <v>638</v>
      </c>
      <c r="F33" s="626"/>
      <c r="G33" s="626"/>
      <c r="H33" s="626"/>
      <c r="I33" s="626"/>
      <c r="J33" s="626"/>
      <c r="K33" s="626"/>
      <c r="L33" s="636"/>
    </row>
    <row r="34" spans="1:12" ht="14.5" customHeight="1">
      <c r="A34" s="626"/>
      <c r="B34" s="626"/>
      <c r="C34" s="626"/>
      <c r="D34" s="626"/>
      <c r="E34" s="626" t="s">
        <v>639</v>
      </c>
      <c r="F34" s="626"/>
      <c r="G34" s="626"/>
      <c r="H34" s="626"/>
      <c r="I34" s="626"/>
      <c r="J34" s="626"/>
      <c r="K34" s="626"/>
      <c r="L34" s="636"/>
    </row>
    <row r="35" spans="1:12" ht="14.5" customHeight="1">
      <c r="A35" s="626"/>
      <c r="B35" s="626"/>
      <c r="C35" s="626"/>
      <c r="D35" s="626"/>
      <c r="E35" s="626" t="s">
        <v>640</v>
      </c>
      <c r="F35" s="626"/>
      <c r="G35" s="626"/>
      <c r="H35" s="626"/>
      <c r="I35" s="626"/>
      <c r="J35" s="626"/>
      <c r="K35" s="626"/>
      <c r="L35" s="636"/>
    </row>
    <row r="36" spans="1:12" ht="14.5" customHeight="1">
      <c r="A36" s="626"/>
      <c r="B36" s="626"/>
      <c r="C36" s="626"/>
      <c r="D36" s="626"/>
      <c r="E36" s="626" t="s">
        <v>641</v>
      </c>
      <c r="F36" s="626"/>
      <c r="G36" s="626"/>
      <c r="H36" s="626"/>
      <c r="I36" s="626"/>
      <c r="J36" s="626"/>
      <c r="K36" s="626"/>
      <c r="L36" s="636"/>
    </row>
    <row r="37" spans="1:12" ht="14.5" customHeight="1">
      <c r="A37" s="626"/>
      <c r="B37" s="626"/>
      <c r="C37" s="626"/>
      <c r="D37" s="626"/>
      <c r="E37" s="626"/>
      <c r="F37" s="626"/>
      <c r="G37" s="626"/>
      <c r="H37" s="626"/>
      <c r="I37" s="626"/>
      <c r="J37" s="626"/>
      <c r="K37" s="626"/>
      <c r="L37" s="636"/>
    </row>
    <row r="38" spans="1:12" ht="14.5" customHeight="1">
      <c r="A38" s="626"/>
      <c r="B38" s="626"/>
      <c r="C38" s="626"/>
      <c r="D38" s="626"/>
      <c r="E38" s="626"/>
      <c r="F38" s="626"/>
      <c r="G38" s="626"/>
      <c r="H38" s="626"/>
      <c r="I38" s="626"/>
      <c r="J38" s="626"/>
      <c r="K38" s="626"/>
      <c r="L38" s="636"/>
    </row>
    <row r="39" spans="1:12" ht="14.5" customHeight="1">
      <c r="A39" s="626"/>
      <c r="B39" s="626"/>
      <c r="C39" s="626"/>
      <c r="D39" s="626"/>
      <c r="E39" s="626"/>
      <c r="F39" s="626"/>
      <c r="G39" s="626"/>
      <c r="H39" s="626"/>
      <c r="I39" s="626"/>
      <c r="J39" s="626"/>
      <c r="K39" s="626"/>
      <c r="L39" s="636"/>
    </row>
    <row r="40" spans="1:12" ht="14.5" customHeight="1">
      <c r="A40" s="626"/>
      <c r="B40" s="626"/>
      <c r="C40" s="626"/>
      <c r="D40" s="626"/>
      <c r="E40" s="626"/>
      <c r="F40" s="626"/>
      <c r="G40" s="626"/>
      <c r="H40" s="626"/>
      <c r="I40" s="626"/>
      <c r="J40" s="626"/>
      <c r="K40" s="626"/>
      <c r="L40" s="636"/>
    </row>
    <row r="41" spans="1:12" ht="14.5" customHeight="1">
      <c r="A41" s="626"/>
      <c r="B41" s="626"/>
      <c r="C41" s="626"/>
      <c r="D41" s="626"/>
      <c r="E41" s="626"/>
      <c r="F41" s="626"/>
      <c r="G41" s="626"/>
      <c r="H41" s="626"/>
      <c r="I41" s="626"/>
      <c r="J41" s="626"/>
      <c r="K41" s="626"/>
      <c r="L41" s="636"/>
    </row>
    <row r="42" spans="1:12" ht="14.5" customHeight="1">
      <c r="A42" s="626"/>
      <c r="B42" s="626"/>
      <c r="C42" s="626"/>
      <c r="D42" s="626"/>
      <c r="E42" s="626"/>
      <c r="F42" s="626"/>
      <c r="G42" s="626"/>
      <c r="H42" s="626"/>
      <c r="I42" s="626"/>
      <c r="J42" s="626"/>
      <c r="K42" s="626"/>
      <c r="L42" s="636"/>
    </row>
    <row r="43" spans="1:12" ht="14.5" customHeight="1">
      <c r="A43" s="626"/>
      <c r="B43" s="626"/>
      <c r="C43" s="626"/>
      <c r="D43" s="626"/>
      <c r="E43" s="626"/>
      <c r="F43" s="626"/>
      <c r="G43" s="626"/>
      <c r="H43" s="626"/>
      <c r="I43" s="626"/>
      <c r="J43" s="626"/>
      <c r="K43" s="626"/>
      <c r="L43" s="636"/>
    </row>
    <row r="44" spans="1:12" ht="14.5" customHeight="1">
      <c r="A44" s="626"/>
      <c r="B44" s="626"/>
      <c r="C44" s="626"/>
      <c r="D44" s="626"/>
      <c r="E44" s="626"/>
      <c r="F44" s="626"/>
      <c r="G44" s="626"/>
      <c r="H44" s="626"/>
      <c r="I44" s="626"/>
      <c r="J44" s="626"/>
      <c r="K44" s="626"/>
      <c r="L44" s="636"/>
    </row>
    <row r="45" spans="1:12" ht="14.5" customHeight="1">
      <c r="A45" s="626"/>
      <c r="B45" s="626"/>
      <c r="C45" s="626"/>
      <c r="D45" s="626"/>
      <c r="E45" s="626"/>
      <c r="F45" s="626"/>
      <c r="G45" s="626"/>
      <c r="H45" s="626"/>
      <c r="I45" s="626"/>
      <c r="J45" s="626"/>
      <c r="K45" s="626"/>
      <c r="L45" s="636"/>
    </row>
    <row r="46" spans="1:12" ht="14.5" customHeight="1">
      <c r="A46" s="626"/>
      <c r="B46" s="626"/>
      <c r="C46" s="626"/>
      <c r="D46" s="626"/>
      <c r="E46" s="626"/>
      <c r="F46" s="626"/>
      <c r="G46" s="626"/>
      <c r="H46" s="626"/>
      <c r="I46" s="626"/>
      <c r="J46" s="626"/>
      <c r="K46" s="626"/>
      <c r="L46" s="636"/>
    </row>
    <row r="47" spans="1:12" ht="14.5" customHeight="1">
      <c r="A47" s="626"/>
      <c r="B47" s="626"/>
      <c r="C47" s="626"/>
      <c r="D47" s="626"/>
      <c r="E47" s="626"/>
      <c r="F47" s="626"/>
      <c r="G47" s="626"/>
      <c r="H47" s="626"/>
      <c r="I47" s="626"/>
      <c r="J47" s="626"/>
      <c r="K47" s="626"/>
      <c r="L47" s="636"/>
    </row>
    <row r="48" spans="1:12" ht="14.5" customHeight="1">
      <c r="A48" s="626"/>
      <c r="B48" s="626"/>
      <c r="C48" s="626"/>
      <c r="D48" s="626"/>
      <c r="E48" s="626"/>
      <c r="F48" s="626"/>
      <c r="G48" s="626"/>
      <c r="H48" s="626"/>
      <c r="I48" s="626"/>
      <c r="J48" s="626"/>
      <c r="K48" s="626"/>
      <c r="L48" s="636"/>
    </row>
    <row r="49" spans="1:12" ht="14.5" customHeight="1">
      <c r="A49" s="41" t="s">
        <v>642</v>
      </c>
      <c r="B49" s="41"/>
      <c r="C49" s="41"/>
      <c r="D49" s="41"/>
      <c r="E49" s="41"/>
      <c r="F49" s="41"/>
      <c r="G49" s="41"/>
      <c r="H49" s="41"/>
      <c r="I49" s="41"/>
      <c r="J49" s="41"/>
      <c r="K49" s="626"/>
      <c r="L49" s="636"/>
    </row>
    <row r="50" spans="1:12" ht="14.5" customHeight="1">
      <c r="A50" s="23"/>
      <c r="B50" s="9"/>
      <c r="C50" s="9"/>
      <c r="D50" s="9"/>
      <c r="E50" s="9"/>
      <c r="F50" s="9"/>
      <c r="G50" s="9"/>
      <c r="H50" s="9"/>
      <c r="I50" s="9"/>
      <c r="J50" s="9"/>
    </row>
    <row r="51" spans="1:12" ht="14.5" customHeight="1">
      <c r="A51" s="637" t="s">
        <v>643</v>
      </c>
      <c r="B51" s="596"/>
      <c r="C51" s="596"/>
      <c r="D51" s="596"/>
      <c r="E51" s="596"/>
      <c r="F51" s="596"/>
      <c r="G51" s="596"/>
      <c r="H51" s="596"/>
      <c r="I51" s="596"/>
      <c r="J51" s="596"/>
      <c r="K51" s="596"/>
    </row>
    <row r="52" spans="1:12" ht="14.5" customHeight="1">
      <c r="A52" s="626" t="s">
        <v>644</v>
      </c>
      <c r="B52" s="626"/>
      <c r="C52" s="626"/>
      <c r="D52" s="626"/>
      <c r="E52" s="626"/>
      <c r="F52" s="626"/>
      <c r="G52" s="626"/>
      <c r="H52" s="626"/>
      <c r="I52" s="626"/>
      <c r="J52" s="626"/>
      <c r="K52" s="626"/>
      <c r="L52" s="636"/>
    </row>
    <row r="53" spans="1:12" ht="14.5" customHeight="1">
      <c r="A53" s="626" t="s">
        <v>645</v>
      </c>
      <c r="B53" s="626"/>
      <c r="C53" s="626"/>
      <c r="D53" s="626"/>
      <c r="E53" s="626"/>
      <c r="F53" s="626"/>
      <c r="G53" s="626"/>
      <c r="H53" s="626"/>
      <c r="I53" s="626"/>
      <c r="J53" s="626"/>
      <c r="K53" s="626"/>
      <c r="L53" s="636"/>
    </row>
    <row r="54" spans="1:12" ht="14.5" customHeight="1">
      <c r="A54" s="41" t="s">
        <v>646</v>
      </c>
      <c r="B54" s="41"/>
      <c r="C54" s="41"/>
      <c r="D54" s="41"/>
      <c r="E54" s="41"/>
      <c r="F54" s="41"/>
      <c r="G54" s="41"/>
      <c r="H54" s="41"/>
      <c r="I54" s="41"/>
      <c r="J54" s="41"/>
      <c r="K54" s="626"/>
      <c r="L54" s="636"/>
    </row>
    <row r="55" spans="1:12" ht="14.5" customHeight="1">
      <c r="A55" s="295"/>
      <c r="B55" s="296"/>
      <c r="C55" s="296"/>
      <c r="D55" s="331" t="str">
        <f>D$4</f>
        <v>2023/24</v>
      </c>
      <c r="E55" s="331" t="str">
        <f t="shared" ref="E55:J55" si="0">E$4</f>
        <v>2024/25</v>
      </c>
      <c r="F55" s="331" t="str">
        <f t="shared" si="0"/>
        <v>2025/26</v>
      </c>
      <c r="G55" s="331" t="str">
        <f t="shared" si="0"/>
        <v>2026/27</v>
      </c>
      <c r="H55" s="331" t="str">
        <f t="shared" si="0"/>
        <v>2027/28</v>
      </c>
      <c r="I55" s="331" t="str">
        <f t="shared" si="0"/>
        <v>2028/29</v>
      </c>
      <c r="J55" s="331" t="str">
        <f t="shared" si="0"/>
        <v>2029/30</v>
      </c>
      <c r="K55" s="638" t="s">
        <v>647</v>
      </c>
      <c r="L55" s="638"/>
    </row>
    <row r="56" spans="1:12" ht="14.5" customHeight="1">
      <c r="A56" s="57" t="s">
        <v>504</v>
      </c>
      <c r="B56" s="57" t="s">
        <v>520</v>
      </c>
      <c r="C56" s="68"/>
      <c r="D56" s="96">
        <f>D17</f>
        <v>803430.16615239112</v>
      </c>
      <c r="E56" s="96">
        <f t="shared" ref="E56:J56" si="1">E17</f>
        <v>847276.47559922794</v>
      </c>
      <c r="F56" s="96">
        <f t="shared" si="1"/>
        <v>880386.38461761747</v>
      </c>
      <c r="G56" s="96">
        <f t="shared" si="1"/>
        <v>937614.94104061765</v>
      </c>
      <c r="H56" s="96">
        <f t="shared" si="1"/>
        <v>1026719.2809655224</v>
      </c>
      <c r="I56" s="96">
        <f t="shared" si="1"/>
        <v>1104488.5613359017</v>
      </c>
      <c r="J56" s="96">
        <f t="shared" si="1"/>
        <v>1195195.8691599611</v>
      </c>
    </row>
    <row r="57" spans="1:12" ht="14.5" customHeight="1">
      <c r="A57" s="57" t="s">
        <v>648</v>
      </c>
      <c r="B57" s="57" t="s">
        <v>649</v>
      </c>
      <c r="C57" s="68"/>
      <c r="D57" s="133">
        <f>D56/$D$23</f>
        <v>1</v>
      </c>
      <c r="E57" s="133">
        <f t="shared" ref="E57:J57" si="2">E56/$D$23</f>
        <v>1.0545738899210317</v>
      </c>
      <c r="F57" s="133">
        <f t="shared" si="2"/>
        <v>1.0957845768148935</v>
      </c>
      <c r="G57" s="133">
        <f t="shared" si="2"/>
        <v>1.1670148577204094</v>
      </c>
      <c r="H57" s="133">
        <f t="shared" si="2"/>
        <v>1.2779197548462211</v>
      </c>
      <c r="I57" s="133">
        <f t="shared" si="2"/>
        <v>1.3747163199326613</v>
      </c>
      <c r="J57" s="133">
        <f t="shared" si="2"/>
        <v>1.4876163722899864</v>
      </c>
      <c r="K57" t="s">
        <v>511</v>
      </c>
    </row>
    <row r="58" spans="1:12" ht="14.5" customHeight="1">
      <c r="A58" s="87" t="s">
        <v>650</v>
      </c>
      <c r="B58" s="57" t="s">
        <v>520</v>
      </c>
      <c r="C58" s="68"/>
      <c r="D58" s="96">
        <f>IF(D7&gt;0,D7,0)</f>
        <v>375.81537252885653</v>
      </c>
      <c r="E58" s="68"/>
      <c r="F58" s="68"/>
      <c r="G58" s="68"/>
      <c r="H58" s="68"/>
      <c r="I58" s="68"/>
      <c r="J58" s="68"/>
    </row>
    <row r="59" spans="1:12" ht="14.5" customHeight="1">
      <c r="A59" s="134" t="s">
        <v>651</v>
      </c>
      <c r="B59" s="135" t="s">
        <v>649</v>
      </c>
      <c r="C59" s="326"/>
      <c r="D59" s="326"/>
      <c r="E59" s="327">
        <f t="shared" ref="E59:J59" si="3">$D$58*E57</f>
        <v>396.32507929987787</v>
      </c>
      <c r="F59" s="327">
        <f t="shared" si="3"/>
        <v>411.8126889470646</v>
      </c>
      <c r="G59" s="327">
        <f t="shared" si="3"/>
        <v>438.58212350090616</v>
      </c>
      <c r="H59" s="327">
        <f t="shared" si="3"/>
        <v>480.26188872951758</v>
      </c>
      <c r="I59" s="327">
        <f t="shared" si="3"/>
        <v>516.63952589699181</v>
      </c>
      <c r="J59" s="327">
        <f t="shared" si="3"/>
        <v>559.06910113218737</v>
      </c>
    </row>
    <row r="60" spans="1:12" ht="14.5" customHeight="1">
      <c r="A60" s="263"/>
      <c r="B60" s="166"/>
      <c r="C60" s="166"/>
      <c r="D60" s="166"/>
      <c r="E60" s="166"/>
      <c r="F60" s="166"/>
      <c r="G60" s="166"/>
      <c r="H60" s="166"/>
      <c r="I60" s="166"/>
      <c r="J60" s="166"/>
    </row>
    <row r="61" spans="1:12" ht="14.5" customHeight="1">
      <c r="A61" s="637" t="s">
        <v>652</v>
      </c>
      <c r="B61" s="596"/>
      <c r="C61" s="596"/>
      <c r="D61" s="596"/>
      <c r="E61" s="596"/>
      <c r="F61" s="596"/>
      <c r="G61" s="596"/>
      <c r="H61" s="596"/>
      <c r="I61" s="596"/>
      <c r="J61" s="596"/>
      <c r="K61" s="596"/>
    </row>
    <row r="62" spans="1:12" ht="14.5" customHeight="1">
      <c r="A62" s="41" t="s">
        <v>653</v>
      </c>
      <c r="B62" s="41"/>
      <c r="C62" s="41"/>
      <c r="D62" s="41"/>
      <c r="E62" s="41"/>
      <c r="F62" s="41"/>
      <c r="G62" s="41"/>
      <c r="H62" s="41"/>
      <c r="I62" s="41"/>
      <c r="J62" s="41"/>
      <c r="K62" s="626"/>
      <c r="L62" s="636"/>
    </row>
    <row r="63" spans="1:12" ht="14.5" customHeight="1">
      <c r="A63" s="34"/>
      <c r="B63" s="19"/>
      <c r="C63" s="19"/>
      <c r="D63" s="19"/>
      <c r="E63" s="19"/>
      <c r="F63" s="639" t="str">
        <f>F$4</f>
        <v>2025/26</v>
      </c>
      <c r="G63" s="639" t="str">
        <f>G$4</f>
        <v>2026/27</v>
      </c>
      <c r="H63" s="639" t="str">
        <f>H$4</f>
        <v>2027/28</v>
      </c>
      <c r="I63" s="639" t="str">
        <f>I$4</f>
        <v>2028/29</v>
      </c>
      <c r="J63" s="639" t="str">
        <f>J$4</f>
        <v>2029/30</v>
      </c>
    </row>
    <row r="64" spans="1:12" ht="14.5" customHeight="1">
      <c r="A64" s="35" t="s">
        <v>654</v>
      </c>
      <c r="B64" s="613" t="s">
        <v>520</v>
      </c>
      <c r="C64" s="19"/>
      <c r="D64" s="19"/>
      <c r="E64" s="19"/>
      <c r="F64" s="33">
        <f>F56</f>
        <v>880386.38461761747</v>
      </c>
      <c r="G64" s="33">
        <f>G56</f>
        <v>937614.94104061765</v>
      </c>
      <c r="H64" s="33">
        <f>H56</f>
        <v>1026719.2809655224</v>
      </c>
      <c r="I64" s="33">
        <f>I56</f>
        <v>1104488.5613359017</v>
      </c>
      <c r="J64" s="33">
        <f>J56</f>
        <v>1195195.8691599611</v>
      </c>
    </row>
    <row r="65" spans="1:13" ht="14.5" customHeight="1">
      <c r="A65" s="40" t="s">
        <v>655</v>
      </c>
      <c r="B65" s="613" t="s">
        <v>520</v>
      </c>
      <c r="C65" s="19"/>
      <c r="D65" s="19"/>
      <c r="E65" s="19"/>
      <c r="F65" s="33">
        <f>F20</f>
        <v>-56871.708837389597</v>
      </c>
      <c r="G65" s="33">
        <f>G20</f>
        <v>-61180.724905034571</v>
      </c>
      <c r="H65" s="33">
        <f>H20</f>
        <v>-66402.695404943603</v>
      </c>
      <c r="I65" s="33">
        <f>I20</f>
        <v>-72637.777633295365</v>
      </c>
      <c r="J65" s="33">
        <f>J20</f>
        <v>-79550.659468305661</v>
      </c>
    </row>
    <row r="66" spans="1:13" ht="14.5" customHeight="1">
      <c r="A66" s="46" t="s">
        <v>656</v>
      </c>
      <c r="B66" s="640" t="s">
        <v>186</v>
      </c>
      <c r="C66" s="324"/>
      <c r="D66" s="324"/>
      <c r="E66" s="324"/>
      <c r="F66" s="325">
        <f>F64+F65</f>
        <v>823514.67578022787</v>
      </c>
      <c r="G66" s="325">
        <f>G64+G65</f>
        <v>876434.21613558312</v>
      </c>
      <c r="H66" s="325">
        <f>H64+H65</f>
        <v>960316.58556057885</v>
      </c>
      <c r="I66" s="325">
        <f>I64+I65</f>
        <v>1031850.7837026063</v>
      </c>
      <c r="J66" s="325">
        <f>J64+J65</f>
        <v>1115645.2096916554</v>
      </c>
    </row>
    <row r="67" spans="1:13" ht="14.5" customHeight="1">
      <c r="A67" s="23"/>
      <c r="B67" s="9"/>
      <c r="C67" s="9"/>
      <c r="D67" s="9"/>
      <c r="E67" s="9"/>
      <c r="F67" s="9"/>
      <c r="G67" s="9"/>
      <c r="H67" s="9"/>
      <c r="I67" s="9"/>
      <c r="J67" s="9"/>
    </row>
    <row r="68" spans="1:13" ht="15.5">
      <c r="A68" s="637" t="s">
        <v>657</v>
      </c>
      <c r="B68" s="596"/>
      <c r="C68" s="596"/>
      <c r="D68" s="596"/>
      <c r="E68" s="596"/>
      <c r="F68" s="596"/>
      <c r="G68" s="596"/>
      <c r="H68" s="596"/>
      <c r="I68" s="596"/>
      <c r="J68" s="596"/>
      <c r="K68" s="596"/>
    </row>
    <row r="69" spans="1:13" ht="16.5">
      <c r="A69" s="626" t="s">
        <v>658</v>
      </c>
      <c r="B69" s="626"/>
      <c r="C69" s="626"/>
      <c r="D69" s="626"/>
      <c r="E69" s="626"/>
      <c r="F69" s="626"/>
      <c r="G69" s="626"/>
      <c r="H69" s="626"/>
      <c r="I69" s="626"/>
      <c r="J69" s="626"/>
      <c r="K69" s="626"/>
      <c r="L69" s="636"/>
    </row>
    <row r="70" spans="1:13" ht="14.5">
      <c r="A70" s="41" t="s">
        <v>659</v>
      </c>
      <c r="B70" s="41"/>
      <c r="C70" s="41"/>
      <c r="D70" s="41"/>
      <c r="E70" s="41"/>
      <c r="F70" s="41"/>
      <c r="G70" s="41"/>
      <c r="H70" s="41"/>
      <c r="I70" s="41"/>
      <c r="J70" s="41"/>
      <c r="K70" s="626"/>
      <c r="L70" s="636"/>
    </row>
    <row r="71" spans="1:13" ht="14.5">
      <c r="A71" s="298"/>
      <c r="B71" s="298"/>
      <c r="C71" s="296"/>
      <c r="D71" s="296"/>
      <c r="E71" s="296"/>
      <c r="F71" s="287" t="str">
        <f>F$4</f>
        <v>2025/26</v>
      </c>
      <c r="G71" s="287" t="str">
        <f>G$4</f>
        <v>2026/27</v>
      </c>
      <c r="H71" s="287" t="str">
        <f>H$4</f>
        <v>2027/28</v>
      </c>
      <c r="I71" s="287" t="str">
        <f>I$4</f>
        <v>2028/29</v>
      </c>
      <c r="J71" s="287" t="str">
        <f>J$4</f>
        <v>2029/30</v>
      </c>
    </row>
    <row r="72" spans="1:13" ht="14.5">
      <c r="A72" s="57" t="s">
        <v>660</v>
      </c>
      <c r="B72" s="87" t="s">
        <v>649</v>
      </c>
      <c r="C72" s="71"/>
      <c r="D72" s="107"/>
      <c r="E72" s="107"/>
      <c r="F72" s="107">
        <f>F66*$C$12</f>
        <v>58469.54198039617</v>
      </c>
      <c r="G72" s="107">
        <f>G66*$C$12</f>
        <v>62226.829345626393</v>
      </c>
      <c r="H72" s="107">
        <f>H66*$C$12</f>
        <v>68182.477574801087</v>
      </c>
      <c r="I72" s="107">
        <f>I66*$C$12</f>
        <v>73261.405642885045</v>
      </c>
      <c r="J72" s="107">
        <f>J66*$C$12</f>
        <v>79210.809888107528</v>
      </c>
      <c r="K72" s="641"/>
      <c r="L72" s="641"/>
      <c r="M72" s="45" t="s">
        <v>661</v>
      </c>
    </row>
    <row r="73" spans="1:13" ht="14.5">
      <c r="A73" s="57" t="s">
        <v>662</v>
      </c>
      <c r="B73" s="87" t="s">
        <v>649</v>
      </c>
      <c r="C73" s="71"/>
      <c r="D73" s="107"/>
      <c r="E73" s="107"/>
      <c r="F73" s="107">
        <f>F8*($C$15-1)</f>
        <v>2528.7474150115154</v>
      </c>
      <c r="G73" s="107">
        <f>G8*($C$15-1)</f>
        <v>3623.588665921251</v>
      </c>
      <c r="H73" s="107">
        <f>H8*($C$15-1)</f>
        <v>3239.5085633627923</v>
      </c>
      <c r="I73" s="107">
        <f>I8*($C$15-1)</f>
        <v>3707.8838666571237</v>
      </c>
      <c r="J73" s="107">
        <f>J8*($C$15-1)</f>
        <v>2637.8249529547102</v>
      </c>
      <c r="M73" s="45" t="s">
        <v>663</v>
      </c>
    </row>
    <row r="74" spans="1:13" ht="14.5">
      <c r="A74" s="57" t="s">
        <v>415</v>
      </c>
      <c r="B74" s="77" t="s">
        <v>664</v>
      </c>
      <c r="C74" s="71"/>
      <c r="D74" s="107"/>
      <c r="E74" s="107"/>
      <c r="F74" s="107">
        <f>F59</f>
        <v>411.8126889470646</v>
      </c>
      <c r="G74" s="107">
        <f>G59</f>
        <v>438.58212350090616</v>
      </c>
      <c r="H74" s="107">
        <f>H59</f>
        <v>480.26188872951758</v>
      </c>
      <c r="I74" s="107">
        <f>I59</f>
        <v>516.63952589699181</v>
      </c>
      <c r="J74" s="107">
        <f>J59</f>
        <v>559.06910113218737</v>
      </c>
      <c r="M74" s="45" t="s">
        <v>665</v>
      </c>
    </row>
    <row r="75" spans="1:13" ht="14.5">
      <c r="A75" s="136" t="s">
        <v>666</v>
      </c>
      <c r="B75" s="137"/>
      <c r="C75" s="138"/>
      <c r="D75" s="139"/>
      <c r="E75" s="139"/>
      <c r="F75" s="139">
        <f>SUM(F72:F74)</f>
        <v>61410.102084354752</v>
      </c>
      <c r="G75" s="139">
        <f>SUM(G72:G74)</f>
        <v>66289.000135048555</v>
      </c>
      <c r="H75" s="139">
        <f>SUM(H72:H74)</f>
        <v>71902.248026893401</v>
      </c>
      <c r="I75" s="139">
        <f>SUM(I72:I74)</f>
        <v>77485.929035439156</v>
      </c>
      <c r="J75" s="139">
        <f>SUM(J72:J74)</f>
        <v>82407.703942194436</v>
      </c>
      <c r="M75" s="45" t="s">
        <v>667</v>
      </c>
    </row>
    <row r="76" spans="1:13" ht="14.5">
      <c r="A76" s="323"/>
      <c r="B76" s="300"/>
      <c r="C76" s="297"/>
      <c r="D76" s="279"/>
      <c r="E76" s="279"/>
      <c r="F76" s="279"/>
      <c r="G76" s="279"/>
      <c r="H76" s="279"/>
      <c r="I76" s="279"/>
      <c r="J76" s="279"/>
      <c r="M76" s="642"/>
    </row>
    <row r="77" spans="1:13" ht="15.5">
      <c r="A77" s="637" t="s">
        <v>668</v>
      </c>
      <c r="B77" s="42"/>
      <c r="C77" s="42"/>
      <c r="D77" s="42"/>
      <c r="E77" s="42"/>
      <c r="F77" s="42"/>
      <c r="G77" s="42"/>
      <c r="H77" s="42"/>
      <c r="I77" s="42"/>
      <c r="J77" s="42"/>
      <c r="K77" s="596"/>
    </row>
    <row r="78" spans="1:13" ht="14.5">
      <c r="A78" s="41" t="s">
        <v>669</v>
      </c>
      <c r="B78" s="41"/>
      <c r="C78" s="41"/>
      <c r="D78" s="41"/>
      <c r="E78" s="41"/>
      <c r="F78" s="41"/>
      <c r="G78" s="41"/>
      <c r="H78" s="41"/>
      <c r="I78" s="41"/>
      <c r="J78" s="41"/>
      <c r="K78" s="626"/>
      <c r="L78" s="636"/>
    </row>
    <row r="79" spans="1:13" ht="14.5">
      <c r="A79" s="298"/>
      <c r="B79" s="298"/>
      <c r="C79" s="296"/>
      <c r="D79" s="296"/>
      <c r="E79" s="296"/>
      <c r="F79" s="287" t="str">
        <f>Inputs!E$6</f>
        <v>2025/26</v>
      </c>
      <c r="G79" s="287" t="str">
        <f>Inputs!F$6</f>
        <v>2026/27</v>
      </c>
      <c r="H79" s="287" t="str">
        <f>Inputs!G$6</f>
        <v>2027/28</v>
      </c>
      <c r="I79" s="287" t="str">
        <f>Inputs!H$6</f>
        <v>2028/29</v>
      </c>
      <c r="J79" s="287" t="str">
        <f>Inputs!I$6</f>
        <v>2029/30</v>
      </c>
      <c r="M79" s="45" t="s">
        <v>477</v>
      </c>
    </row>
    <row r="80" spans="1:13" ht="14.5">
      <c r="A80" s="57" t="s">
        <v>670</v>
      </c>
      <c r="B80" s="87" t="s">
        <v>520</v>
      </c>
      <c r="C80" s="87"/>
      <c r="D80" s="87"/>
      <c r="E80" s="87"/>
      <c r="F80" s="96">
        <f>-F9</f>
        <v>-45192.983484661345</v>
      </c>
      <c r="G80" s="96">
        <f>-G9</f>
        <v>-46782.328321386522</v>
      </c>
      <c r="H80" s="96">
        <f>-H9</f>
        <v>-48443.687192979196</v>
      </c>
      <c r="I80" s="96">
        <f>-I9</f>
        <v>-50200.368639512206</v>
      </c>
      <c r="J80" s="96">
        <f>-J9</f>
        <v>-52032.749796498567</v>
      </c>
      <c r="M80" s="45" t="s">
        <v>477</v>
      </c>
    </row>
    <row r="81" spans="1:13" ht="14.5">
      <c r="A81" s="57" t="s">
        <v>408</v>
      </c>
      <c r="B81" s="87" t="s">
        <v>520</v>
      </c>
      <c r="C81" s="87"/>
      <c r="D81" s="87"/>
      <c r="E81" s="87"/>
      <c r="F81" s="96">
        <f>-F19</f>
        <v>-33919.620210293426</v>
      </c>
      <c r="G81" s="96">
        <f>-G19</f>
        <v>-33775.486508527902</v>
      </c>
      <c r="H81" s="96">
        <f>-H19</f>
        <v>-35854.258502667195</v>
      </c>
      <c r="I81" s="96">
        <f>-I19</f>
        <v>-37933.266767669782</v>
      </c>
      <c r="J81" s="96">
        <f>-J19</f>
        <v>-40330.841064489752</v>
      </c>
      <c r="M81" s="45" t="s">
        <v>477</v>
      </c>
    </row>
    <row r="82" spans="1:13" ht="14.5">
      <c r="A82" s="57" t="s">
        <v>571</v>
      </c>
      <c r="B82" s="87" t="s">
        <v>520</v>
      </c>
      <c r="C82" s="71"/>
      <c r="D82" s="107"/>
      <c r="E82" s="107"/>
      <c r="F82" s="96">
        <f>F22</f>
        <v>-4270.7604106969229</v>
      </c>
      <c r="G82" s="96">
        <f>G22</f>
        <v>-5413.1547883026251</v>
      </c>
      <c r="H82" s="96">
        <f>H22</f>
        <v>-6939.5177079002133</v>
      </c>
      <c r="I82" s="96">
        <f>I22</f>
        <v>-8090.8405989152052</v>
      </c>
      <c r="J82" s="96">
        <f>J22</f>
        <v>-9506.1545664025434</v>
      </c>
      <c r="M82" s="45" t="s">
        <v>477</v>
      </c>
    </row>
    <row r="83" spans="1:13" ht="14.5">
      <c r="A83" s="136" t="s">
        <v>671</v>
      </c>
      <c r="B83" s="137" t="s">
        <v>186</v>
      </c>
      <c r="C83" s="138"/>
      <c r="D83" s="139"/>
      <c r="E83" s="139"/>
      <c r="F83" s="140">
        <f>SUM(F80:F82)</f>
        <v>-83383.364105651694</v>
      </c>
      <c r="G83" s="140">
        <f>SUM(G80:G82)</f>
        <v>-85970.969618217045</v>
      </c>
      <c r="H83" s="140">
        <f>SUM(H80:H82)</f>
        <v>-91237.463403546615</v>
      </c>
      <c r="I83" s="140">
        <f>SUM(I80:I82)</f>
        <v>-96224.476006097189</v>
      </c>
      <c r="J83" s="140">
        <f>SUM(J80:J82)</f>
        <v>-101869.74542739087</v>
      </c>
    </row>
    <row r="84" spans="1:13" ht="14.5">
      <c r="A84" s="141" t="s">
        <v>672</v>
      </c>
      <c r="B84" s="87" t="s">
        <v>649</v>
      </c>
      <c r="C84" s="71"/>
      <c r="D84" s="107"/>
      <c r="E84" s="107"/>
      <c r="F84" s="96">
        <f>F83*F6*$C$14</f>
        <v>-24159.690812873207</v>
      </c>
      <c r="G84" s="96">
        <f>G83*G6*$C$14</f>
        <v>-24909.429682248327</v>
      </c>
      <c r="H84" s="96">
        <f>H83*H6*$C$14</f>
        <v>-26435.355901299212</v>
      </c>
      <c r="I84" s="96">
        <f>I83*I6*$C$14</f>
        <v>-27880.304589203708</v>
      </c>
      <c r="J84" s="96">
        <f>J83*J6*$C$14</f>
        <v>-29515.978146353682</v>
      </c>
    </row>
    <row r="85" spans="1:13" ht="14.5">
      <c r="A85" s="299"/>
      <c r="B85" s="300"/>
      <c r="C85" s="297"/>
      <c r="D85" s="279"/>
      <c r="E85" s="279"/>
      <c r="F85" s="279"/>
      <c r="G85" s="279"/>
      <c r="H85" s="279"/>
      <c r="I85" s="279"/>
      <c r="J85" s="279"/>
    </row>
    <row r="86" spans="1:13" ht="15.5">
      <c r="A86" s="43" t="s">
        <v>673</v>
      </c>
      <c r="B86" s="42"/>
      <c r="C86" s="42"/>
      <c r="D86" s="42"/>
      <c r="E86" s="42"/>
      <c r="F86" s="42"/>
      <c r="G86" s="42"/>
      <c r="H86" s="42"/>
      <c r="I86" s="42"/>
      <c r="J86" s="42"/>
      <c r="K86" s="596"/>
    </row>
    <row r="87" spans="1:13" ht="14.5">
      <c r="A87" s="626" t="s">
        <v>674</v>
      </c>
      <c r="B87" s="626"/>
      <c r="C87" s="626"/>
      <c r="D87" s="626"/>
      <c r="E87" s="626"/>
      <c r="F87" s="626"/>
      <c r="G87" s="626"/>
      <c r="H87" s="626"/>
      <c r="I87" s="626"/>
      <c r="J87" s="626"/>
      <c r="K87" s="626"/>
      <c r="L87" s="636"/>
    </row>
    <row r="88" spans="1:13" ht="14.5">
      <c r="A88" s="41" t="s">
        <v>675</v>
      </c>
      <c r="B88" s="41"/>
      <c r="C88" s="41"/>
      <c r="D88" s="41"/>
      <c r="E88" s="41"/>
      <c r="F88" s="41"/>
      <c r="G88" s="41"/>
      <c r="H88" s="41"/>
      <c r="I88" s="41"/>
      <c r="J88" s="41"/>
      <c r="K88" s="626"/>
      <c r="L88" s="636"/>
    </row>
    <row r="89" spans="1:13" ht="14.5">
      <c r="A89" s="332"/>
      <c r="B89" s="286"/>
      <c r="C89" s="200"/>
      <c r="D89" s="331"/>
      <c r="E89" s="331"/>
      <c r="F89" s="331" t="str">
        <f>F$4</f>
        <v>2025/26</v>
      </c>
      <c r="G89" s="331" t="str">
        <f>G$4</f>
        <v>2026/27</v>
      </c>
      <c r="H89" s="331" t="str">
        <f>H$4</f>
        <v>2027/28</v>
      </c>
      <c r="I89" s="331" t="str">
        <f>I$4</f>
        <v>2028/29</v>
      </c>
      <c r="J89" s="331" t="str">
        <f>J$4</f>
        <v>2029/30</v>
      </c>
      <c r="K89" s="636"/>
      <c r="L89" s="636"/>
    </row>
    <row r="90" spans="1:13" ht="14.5">
      <c r="A90" s="57" t="s">
        <v>666</v>
      </c>
      <c r="B90" s="87" t="s">
        <v>676</v>
      </c>
      <c r="C90" s="87"/>
      <c r="D90" s="107"/>
      <c r="E90" s="107"/>
      <c r="F90" s="107">
        <f>F75</f>
        <v>61410.102084354752</v>
      </c>
      <c r="G90" s="107">
        <f>G75</f>
        <v>66289.000135048555</v>
      </c>
      <c r="H90" s="107">
        <f>H75</f>
        <v>71902.248026893401</v>
      </c>
      <c r="I90" s="107">
        <f>I75</f>
        <v>77485.929035439156</v>
      </c>
      <c r="J90" s="107">
        <f>J75</f>
        <v>82407.703942194436</v>
      </c>
      <c r="K90" s="636"/>
      <c r="L90" s="636"/>
      <c r="M90" s="642" t="s">
        <v>677</v>
      </c>
    </row>
    <row r="91" spans="1:13" ht="14.5">
      <c r="A91" s="57" t="s">
        <v>408</v>
      </c>
      <c r="B91" s="87" t="s">
        <v>520</v>
      </c>
      <c r="C91" s="87"/>
      <c r="D91" s="107"/>
      <c r="E91" s="107"/>
      <c r="F91" s="107">
        <f>F19</f>
        <v>33919.620210293426</v>
      </c>
      <c r="G91" s="107">
        <f>G19</f>
        <v>33775.486508527902</v>
      </c>
      <c r="H91" s="107">
        <f>H19</f>
        <v>35854.258502667195</v>
      </c>
      <c r="I91" s="107">
        <f>I19</f>
        <v>37933.266767669782</v>
      </c>
      <c r="J91" s="107">
        <f>J19</f>
        <v>40330.841064489752</v>
      </c>
      <c r="K91" s="636"/>
      <c r="L91" s="636"/>
      <c r="M91" s="642" t="s">
        <v>678</v>
      </c>
    </row>
    <row r="92" spans="1:13" ht="14.5">
      <c r="A92" s="87" t="s">
        <v>679</v>
      </c>
      <c r="B92" s="87" t="s">
        <v>649</v>
      </c>
      <c r="C92" s="126"/>
      <c r="D92" s="126"/>
      <c r="E92" s="107"/>
      <c r="F92" s="142">
        <f>(-F21+F20)*(1-$C$14)</f>
        <v>-149.92817220957721</v>
      </c>
      <c r="G92" s="142">
        <f>(-G21+G20)*(1-$C$14)</f>
        <v>-181.69356532745221</v>
      </c>
      <c r="H92" s="142">
        <f>(-H21+H20)*(1-$C$14)</f>
        <v>-216.94383761815627</v>
      </c>
      <c r="I92" s="142">
        <f>(-I21+I20)*(1-$C$14)</f>
        <v>-240.52723915469863</v>
      </c>
      <c r="J92" s="142">
        <f>(-J21+J20)*(1-$C$14)</f>
        <v>-268.50611327959007</v>
      </c>
      <c r="K92" s="636"/>
      <c r="L92" s="636"/>
      <c r="M92" s="642" t="s">
        <v>680</v>
      </c>
    </row>
    <row r="93" spans="1:13" ht="16.5">
      <c r="A93" s="87" t="s">
        <v>681</v>
      </c>
      <c r="B93" s="87" t="s">
        <v>649</v>
      </c>
      <c r="C93" s="87"/>
      <c r="D93" s="107"/>
      <c r="E93" s="107"/>
      <c r="F93" s="142">
        <f>F9*$C$13</f>
        <v>46765.430953917603</v>
      </c>
      <c r="G93" s="142">
        <f>G9*$C$13</f>
        <v>48410.075553428571</v>
      </c>
      <c r="H93" s="142">
        <f>H9*$C$13</f>
        <v>50129.23984860097</v>
      </c>
      <c r="I93" s="142">
        <f>I9*$C$13</f>
        <v>51947.043378296017</v>
      </c>
      <c r="J93" s="142">
        <f>J9*$C$13</f>
        <v>53843.180518863199</v>
      </c>
      <c r="K93" s="636"/>
      <c r="L93" s="636"/>
      <c r="M93" s="642" t="s">
        <v>682</v>
      </c>
    </row>
    <row r="94" spans="1:13" ht="14.5">
      <c r="A94" s="57" t="s">
        <v>506</v>
      </c>
      <c r="B94" s="87" t="s">
        <v>520</v>
      </c>
      <c r="C94" s="87"/>
      <c r="D94" s="107"/>
      <c r="E94" s="107"/>
      <c r="F94" s="142">
        <f>-F18</f>
        <v>-18470.619895866359</v>
      </c>
      <c r="G94" s="142">
        <f>-G18</f>
        <v>-18735.9450409169</v>
      </c>
      <c r="H94" s="142">
        <f>-H18</f>
        <v>-20518.325589374665</v>
      </c>
      <c r="I94" s="142">
        <f>-I18</f>
        <v>-22074.003927123133</v>
      </c>
      <c r="J94" s="142">
        <f>-J18</f>
        <v>-23888.445803792347</v>
      </c>
      <c r="K94" s="636"/>
      <c r="L94" s="636"/>
      <c r="M94" s="643" t="s">
        <v>683</v>
      </c>
    </row>
    <row r="95" spans="1:13" ht="14.5">
      <c r="A95" s="57" t="s">
        <v>684</v>
      </c>
      <c r="B95" s="87" t="s">
        <v>685</v>
      </c>
      <c r="C95" s="87"/>
      <c r="D95" s="107"/>
      <c r="E95" s="107"/>
      <c r="F95" s="142">
        <f>F84</f>
        <v>-24159.690812873207</v>
      </c>
      <c r="G95" s="142">
        <f>G84</f>
        <v>-24909.429682248327</v>
      </c>
      <c r="H95" s="142">
        <f>H84</f>
        <v>-26435.355901299212</v>
      </c>
      <c r="I95" s="142">
        <f>I84</f>
        <v>-27880.304589203708</v>
      </c>
      <c r="J95" s="142">
        <f>J84</f>
        <v>-29515.978146353682</v>
      </c>
      <c r="K95" s="636"/>
      <c r="L95" s="636"/>
      <c r="M95" s="642" t="s">
        <v>686</v>
      </c>
    </row>
    <row r="96" spans="1:13" ht="14.5">
      <c r="A96" s="141" t="s">
        <v>687</v>
      </c>
      <c r="B96" s="87" t="s">
        <v>186</v>
      </c>
      <c r="C96" s="87"/>
      <c r="D96" s="107"/>
      <c r="E96" s="107"/>
      <c r="F96" s="107">
        <f>SUM(F90:F95)</f>
        <v>99314.914367616642</v>
      </c>
      <c r="G96" s="107">
        <f>SUM(G90:G95)</f>
        <v>104647.49390851235</v>
      </c>
      <c r="H96" s="107">
        <f>SUM(H90:H95)</f>
        <v>110715.12104986954</v>
      </c>
      <c r="I96" s="107">
        <f>SUM(I90:I95)</f>
        <v>117171.40342592343</v>
      </c>
      <c r="J96" s="107">
        <f>SUM(J90:J95)</f>
        <v>122908.79546212178</v>
      </c>
      <c r="K96" s="636"/>
      <c r="L96" s="636"/>
      <c r="M96" s="642" t="s">
        <v>688</v>
      </c>
    </row>
    <row r="97" spans="1:13" ht="14.5">
      <c r="A97" s="141" t="s">
        <v>689</v>
      </c>
      <c r="B97" s="87" t="s">
        <v>649</v>
      </c>
      <c r="C97" s="87"/>
      <c r="D97" s="107"/>
      <c r="E97" s="107"/>
      <c r="F97" s="107">
        <f>(F96)/($C$16-F6*$C$14)</f>
        <v>134489.04066504899</v>
      </c>
      <c r="G97" s="107">
        <f>(G96)/($C$16-G6*$C$14)</f>
        <v>141710.24718062324</v>
      </c>
      <c r="H97" s="107">
        <f>(H96)/($C$16-H6*$C$14)</f>
        <v>149926.83135179605</v>
      </c>
      <c r="I97" s="107">
        <f>(I96)/($C$16-I6*$C$14)</f>
        <v>158669.71985496811</v>
      </c>
      <c r="J97" s="107">
        <f>(J96)/($C$16-J6*$C$14)</f>
        <v>166439.11034159179</v>
      </c>
      <c r="K97" s="636"/>
      <c r="L97" s="636"/>
      <c r="M97" s="642" t="s">
        <v>690</v>
      </c>
    </row>
    <row r="98" spans="1:13" ht="14.5">
      <c r="A98" s="141" t="s">
        <v>691</v>
      </c>
      <c r="B98" s="87" t="s">
        <v>649</v>
      </c>
      <c r="C98" s="87"/>
      <c r="D98" s="107"/>
      <c r="E98" s="107"/>
      <c r="F98" s="107">
        <f>F97*$C$16</f>
        <v>138282.08335915033</v>
      </c>
      <c r="G98" s="107">
        <f>G97*$C$16</f>
        <v>145706.95215442448</v>
      </c>
      <c r="H98" s="107">
        <f>H97*$C$16</f>
        <v>154155.27159864869</v>
      </c>
      <c r="I98" s="107">
        <f>I97*$C$16</f>
        <v>163144.73892488552</v>
      </c>
      <c r="J98" s="107">
        <f>J97*$C$16</f>
        <v>171133.2523205372</v>
      </c>
      <c r="K98" s="636"/>
      <c r="L98" s="636"/>
      <c r="M98" s="642" t="s">
        <v>692</v>
      </c>
    </row>
    <row r="99" spans="1:13" ht="14.5">
      <c r="A99" s="301"/>
      <c r="B99" s="301"/>
      <c r="C99" s="301"/>
      <c r="D99" s="301"/>
      <c r="E99" s="301"/>
      <c r="F99" s="301"/>
      <c r="G99" s="301"/>
      <c r="H99" s="301"/>
      <c r="I99" s="301"/>
      <c r="J99" s="301"/>
      <c r="K99" s="636"/>
      <c r="L99" s="636"/>
    </row>
    <row r="100" spans="1:13" ht="15.5">
      <c r="A100" s="637" t="s">
        <v>693</v>
      </c>
      <c r="B100" s="596"/>
      <c r="C100" s="596"/>
      <c r="D100" s="596"/>
      <c r="E100" s="596"/>
      <c r="F100" s="596"/>
      <c r="G100" s="596"/>
      <c r="H100" s="596"/>
      <c r="I100" s="596"/>
      <c r="J100" s="596"/>
      <c r="K100" s="596"/>
    </row>
    <row r="101" spans="1:13" ht="14.5">
      <c r="A101" s="626" t="s">
        <v>694</v>
      </c>
      <c r="B101" s="626"/>
      <c r="C101" s="626"/>
      <c r="D101" s="626"/>
      <c r="E101" s="626"/>
      <c r="F101" s="626"/>
      <c r="G101" s="626"/>
      <c r="H101" s="626"/>
      <c r="I101" s="626"/>
      <c r="J101" s="626"/>
      <c r="K101" s="626"/>
      <c r="L101" s="636"/>
    </row>
    <row r="102" spans="1:13" ht="14.5">
      <c r="A102" s="41" t="s">
        <v>695</v>
      </c>
      <c r="B102" s="41"/>
      <c r="C102" s="41"/>
      <c r="D102" s="41"/>
      <c r="E102" s="41"/>
      <c r="F102" s="41"/>
      <c r="G102" s="41"/>
      <c r="H102" s="41"/>
      <c r="I102" s="41"/>
      <c r="J102" s="41"/>
      <c r="K102" s="626"/>
      <c r="L102" s="636"/>
    </row>
    <row r="103" spans="1:13" ht="14.5">
      <c r="A103" s="333"/>
      <c r="B103" s="333"/>
      <c r="C103" s="333"/>
      <c r="D103" s="333"/>
      <c r="E103" s="333"/>
      <c r="F103" s="331" t="str">
        <f>F$4</f>
        <v>2025/26</v>
      </c>
      <c r="G103" s="331" t="str">
        <f>G$4</f>
        <v>2026/27</v>
      </c>
      <c r="H103" s="331" t="str">
        <f>H$4</f>
        <v>2027/28</v>
      </c>
      <c r="I103" s="331" t="str">
        <f>I$4</f>
        <v>2028/29</v>
      </c>
      <c r="J103" s="331" t="str">
        <f>J$4</f>
        <v>2029/30</v>
      </c>
      <c r="K103" s="636"/>
      <c r="L103" s="636"/>
    </row>
    <row r="104" spans="1:13" ht="14.5">
      <c r="A104" s="143" t="s">
        <v>689</v>
      </c>
      <c r="B104" s="143" t="s">
        <v>696</v>
      </c>
      <c r="C104" s="143"/>
      <c r="D104" s="143"/>
      <c r="E104" s="143"/>
      <c r="F104" s="96">
        <f>F97</f>
        <v>134489.04066504899</v>
      </c>
      <c r="G104" s="96">
        <f>G97</f>
        <v>141710.24718062324</v>
      </c>
      <c r="H104" s="96">
        <f>H97</f>
        <v>149926.83135179605</v>
      </c>
      <c r="I104" s="96">
        <f>I97</f>
        <v>158669.71985496811</v>
      </c>
      <c r="J104" s="96">
        <f>J97</f>
        <v>166439.11034159179</v>
      </c>
      <c r="K104" s="636"/>
      <c r="L104" s="636"/>
      <c r="M104" s="45" t="s">
        <v>697</v>
      </c>
    </row>
    <row r="105" spans="1:13" ht="14.5">
      <c r="A105" s="143" t="s">
        <v>670</v>
      </c>
      <c r="B105" s="143" t="s">
        <v>520</v>
      </c>
      <c r="C105" s="143"/>
      <c r="D105" s="143"/>
      <c r="E105" s="143"/>
      <c r="F105" s="96">
        <f>-F9</f>
        <v>-45192.983484661345</v>
      </c>
      <c r="G105" s="96">
        <f>-G9</f>
        <v>-46782.328321386522</v>
      </c>
      <c r="H105" s="96">
        <f>-H9</f>
        <v>-48443.687192979196</v>
      </c>
      <c r="I105" s="96">
        <f>-I9</f>
        <v>-50200.368639512206</v>
      </c>
      <c r="J105" s="96">
        <f>-J9</f>
        <v>-52032.749796498567</v>
      </c>
      <c r="K105" s="636"/>
      <c r="L105" s="636"/>
      <c r="M105" s="45" t="s">
        <v>698</v>
      </c>
    </row>
    <row r="106" spans="1:13" ht="14.5">
      <c r="A106" s="143" t="s">
        <v>408</v>
      </c>
      <c r="B106" s="143" t="s">
        <v>520</v>
      </c>
      <c r="C106" s="143"/>
      <c r="D106" s="143"/>
      <c r="E106" s="143"/>
      <c r="F106" s="96">
        <f>-F19</f>
        <v>-33919.620210293426</v>
      </c>
      <c r="G106" s="96">
        <f>-G19</f>
        <v>-33775.486508527902</v>
      </c>
      <c r="H106" s="96">
        <f>-H19</f>
        <v>-35854.258502667195</v>
      </c>
      <c r="I106" s="96">
        <f>-I19</f>
        <v>-37933.266767669782</v>
      </c>
      <c r="J106" s="96">
        <f>-J19</f>
        <v>-40330.841064489752</v>
      </c>
      <c r="K106" s="636"/>
      <c r="L106" s="636"/>
      <c r="M106" s="45" t="s">
        <v>699</v>
      </c>
    </row>
    <row r="107" spans="1:13" ht="14.5">
      <c r="A107" s="143" t="s">
        <v>571</v>
      </c>
      <c r="B107" s="143" t="s">
        <v>520</v>
      </c>
      <c r="C107" s="143"/>
      <c r="D107" s="143"/>
      <c r="E107" s="143"/>
      <c r="F107" s="96">
        <f>F22</f>
        <v>-4270.7604106969229</v>
      </c>
      <c r="G107" s="96">
        <f>G22</f>
        <v>-5413.1547883026251</v>
      </c>
      <c r="H107" s="96">
        <f>H22</f>
        <v>-6939.5177079002133</v>
      </c>
      <c r="I107" s="96">
        <f>I22</f>
        <v>-8090.8405989152052</v>
      </c>
      <c r="J107" s="96">
        <f>J22</f>
        <v>-9506.1545664025434</v>
      </c>
      <c r="K107" s="636"/>
      <c r="L107" s="636"/>
      <c r="M107" s="45" t="s">
        <v>700</v>
      </c>
    </row>
    <row r="108" spans="1:13" ht="14.5">
      <c r="A108" s="144" t="s">
        <v>701</v>
      </c>
      <c r="B108" s="144" t="s">
        <v>186</v>
      </c>
      <c r="C108" s="144"/>
      <c r="D108" s="144"/>
      <c r="E108" s="144"/>
      <c r="F108" s="140">
        <f>SUM(F104:F107)</f>
        <v>51105.676559397289</v>
      </c>
      <c r="G108" s="140">
        <f>SUM(G104:G107)</f>
        <v>55739.277562406191</v>
      </c>
      <c r="H108" s="140">
        <f>SUM(H104:H107)</f>
        <v>58689.367948249434</v>
      </c>
      <c r="I108" s="140">
        <f>SUM(I104:I107)</f>
        <v>62445.243848870916</v>
      </c>
      <c r="J108" s="140">
        <f>SUM(J104:J107)</f>
        <v>64569.364914200924</v>
      </c>
      <c r="K108" s="636"/>
      <c r="L108" s="636"/>
      <c r="M108" s="45" t="s">
        <v>702</v>
      </c>
    </row>
    <row r="109" spans="1:13" ht="14.5">
      <c r="A109" s="143" t="s">
        <v>605</v>
      </c>
      <c r="B109" s="143" t="s">
        <v>649</v>
      </c>
      <c r="C109" s="143"/>
      <c r="D109" s="143"/>
      <c r="E109" s="143"/>
      <c r="F109" s="96">
        <f>F108*F$6*$C$14</f>
        <v>14807.478178660496</v>
      </c>
      <c r="G109" s="96">
        <f>G108*G$6*$C$14</f>
        <v>16150.028563663809</v>
      </c>
      <c r="H109" s="96">
        <f>H108*H$6*$C$14</f>
        <v>17004.794647479943</v>
      </c>
      <c r="I109" s="96">
        <f>I108*I$6*$C$14</f>
        <v>18093.030909758381</v>
      </c>
      <c r="J109" s="96">
        <f>J108*J$6*$C$14</f>
        <v>18708.478712061737</v>
      </c>
      <c r="K109" s="636"/>
      <c r="L109" s="636"/>
      <c r="M109" s="45" t="s">
        <v>703</v>
      </c>
    </row>
    <row r="110" spans="1:13" ht="14.5">
      <c r="A110" s="143" t="s">
        <v>604</v>
      </c>
      <c r="B110" s="143" t="s">
        <v>649</v>
      </c>
      <c r="C110" s="143"/>
      <c r="D110" s="143"/>
      <c r="E110" s="143"/>
      <c r="F110" s="96">
        <f>F109/$C$14</f>
        <v>14309.589436631242</v>
      </c>
      <c r="G110" s="96">
        <f>G109/$C$14</f>
        <v>15606.997717473734</v>
      </c>
      <c r="H110" s="96">
        <f>H109/$C$14</f>
        <v>16433.023025509843</v>
      </c>
      <c r="I110" s="96">
        <f>I109/$C$14</f>
        <v>17484.668277683857</v>
      </c>
      <c r="J110" s="96">
        <f>J109/$C$14</f>
        <v>18079.422175976259</v>
      </c>
      <c r="K110" s="636"/>
      <c r="L110" s="636"/>
      <c r="M110" s="45" t="s">
        <v>703</v>
      </c>
    </row>
    <row r="111" spans="1:13" ht="159.5">
      <c r="A111" s="145" t="s">
        <v>704</v>
      </c>
      <c r="B111" s="143"/>
      <c r="C111" s="143"/>
      <c r="D111" s="143"/>
      <c r="E111" s="143"/>
      <c r="F111" s="96">
        <f>F97*D6*$C$14+F84-F109</f>
        <v>0</v>
      </c>
      <c r="G111" s="96">
        <f>G97*E6*$C$14+G84-G109</f>
        <v>0</v>
      </c>
      <c r="H111" s="96">
        <f>H97*F6*$C$14+H84-H109</f>
        <v>0</v>
      </c>
      <c r="I111" s="96">
        <f>I97*G6*$C$14+I84-I109</f>
        <v>0</v>
      </c>
      <c r="J111" s="96">
        <f>J97*H6*$C$14+J84-J109</f>
        <v>0</v>
      </c>
      <c r="K111" s="636"/>
      <c r="L111" s="636"/>
      <c r="M111" s="560" t="s">
        <v>705</v>
      </c>
    </row>
    <row r="112" spans="1:13" ht="14.5">
      <c r="A112" s="143" t="s">
        <v>706</v>
      </c>
      <c r="B112" s="143"/>
      <c r="C112" s="143"/>
      <c r="D112" s="143"/>
      <c r="E112" s="143"/>
      <c r="F112" s="96">
        <f>(F75-F18+F9*($C13-$C16)-F19*($C16-1)+F22*$C16+(F21-F20)*($C14-1))/(($C16/F6)-$C14)</f>
        <v>14309.589436631246</v>
      </c>
      <c r="G112" s="96">
        <f>(G75-G18+G9*($C13-$C16)-G19*($C16-1)+G22*$C16+(G21-G20)*($C14-1))/(($C16/G6)-$C14)</f>
        <v>15606.997717473738</v>
      </c>
      <c r="H112" s="96">
        <f>(H75-H18+H9*($C13-$C16)-H19*($C16-1)+H22*$C16+(H21-H20)*($C14-1))/(($C16/H6)-$C14)</f>
        <v>16433.023025509843</v>
      </c>
      <c r="I112" s="96">
        <f>(I75-I18+I9*($C13-$C16)-I19*($C16-1)+I22*$C16+(I21-I20)*($C14-1))/(($C16/I6)-$C14)</f>
        <v>17484.66827768385</v>
      </c>
      <c r="J112" s="96">
        <f>(J75-J18+J9*($C13-$C16)-J19*($C16-1)+J22*$C16+(J21-J20)*($C14-1))/(($C16/J6)-$C14)</f>
        <v>18079.422175976259</v>
      </c>
      <c r="K112" s="636"/>
      <c r="L112" s="636"/>
    </row>
    <row r="113" spans="1:13" ht="14.5">
      <c r="A113" s="145" t="s">
        <v>246</v>
      </c>
      <c r="B113" s="143"/>
      <c r="C113" s="143"/>
      <c r="D113" s="143"/>
      <c r="E113" s="143"/>
      <c r="F113" s="96">
        <f>F110-F112</f>
        <v>0</v>
      </c>
      <c r="G113" s="96">
        <f>G110-G112</f>
        <v>0</v>
      </c>
      <c r="H113" s="96">
        <f>H110-H112</f>
        <v>0</v>
      </c>
      <c r="I113" s="96">
        <f>I110-I112</f>
        <v>0</v>
      </c>
      <c r="J113" s="96">
        <f>J110-J112</f>
        <v>0</v>
      </c>
      <c r="K113" s="636"/>
      <c r="L113" s="636"/>
    </row>
    <row r="114" spans="1:13" ht="14.5">
      <c r="A114" s="302"/>
      <c r="B114" s="302"/>
      <c r="C114" s="302"/>
      <c r="D114" s="302"/>
      <c r="E114" s="302"/>
      <c r="F114" s="302"/>
      <c r="G114" s="302"/>
      <c r="H114" s="302"/>
      <c r="I114" s="166"/>
      <c r="J114" s="166"/>
    </row>
    <row r="115" spans="1:13" ht="15.5">
      <c r="A115" s="43" t="s">
        <v>707</v>
      </c>
      <c r="B115" s="44"/>
      <c r="C115" s="44"/>
      <c r="D115" s="44"/>
      <c r="E115" s="44"/>
      <c r="F115" s="44"/>
      <c r="G115" s="44"/>
      <c r="H115" s="44"/>
      <c r="I115" s="596"/>
      <c r="J115" s="596"/>
      <c r="K115" s="596"/>
    </row>
    <row r="116" spans="1:13" ht="14.5">
      <c r="A116" s="626" t="s">
        <v>708</v>
      </c>
      <c r="B116" s="626"/>
      <c r="C116" s="626"/>
      <c r="D116" s="626"/>
      <c r="E116" s="626"/>
      <c r="F116" s="626"/>
      <c r="G116" s="626"/>
      <c r="H116" s="626"/>
      <c r="I116" s="626"/>
      <c r="J116" s="626"/>
      <c r="K116" s="626"/>
      <c r="L116" s="636"/>
    </row>
    <row r="117" spans="1:13" ht="14.5">
      <c r="A117" s="41" t="s">
        <v>709</v>
      </c>
      <c r="B117" s="41"/>
      <c r="C117" s="41"/>
      <c r="D117" s="41"/>
      <c r="E117" s="41"/>
      <c r="F117" s="41"/>
      <c r="G117" s="41"/>
      <c r="H117" s="41"/>
      <c r="I117" s="41"/>
      <c r="J117" s="41"/>
      <c r="K117" s="626"/>
      <c r="L117" s="636"/>
    </row>
    <row r="118" spans="1:13" ht="14.5">
      <c r="A118" s="286"/>
      <c r="B118" s="286"/>
      <c r="C118" s="200"/>
      <c r="D118" s="287"/>
      <c r="E118" s="287"/>
      <c r="F118" s="287" t="str">
        <f>Inputs!E$6</f>
        <v>2025/26</v>
      </c>
      <c r="G118" s="287" t="str">
        <f>Inputs!F$6</f>
        <v>2026/27</v>
      </c>
      <c r="H118" s="287" t="str">
        <f>Inputs!G$6</f>
        <v>2027/28</v>
      </c>
      <c r="I118" s="287" t="str">
        <f>Inputs!H$6</f>
        <v>2028/29</v>
      </c>
      <c r="J118" s="287" t="str">
        <f>Inputs!I$6</f>
        <v>2029/30</v>
      </c>
    </row>
    <row r="119" spans="1:13" ht="14.5">
      <c r="A119" s="57" t="s">
        <v>666</v>
      </c>
      <c r="B119" s="87" t="s">
        <v>676</v>
      </c>
      <c r="C119" s="66"/>
      <c r="D119" s="99"/>
      <c r="E119" s="99"/>
      <c r="F119" s="96">
        <f>F75</f>
        <v>61410.102084354752</v>
      </c>
      <c r="G119" s="96">
        <f>G75</f>
        <v>66289.000135048555</v>
      </c>
      <c r="H119" s="96">
        <f>H75</f>
        <v>71902.248026893401</v>
      </c>
      <c r="I119" s="96">
        <f>I75</f>
        <v>77485.929035439156</v>
      </c>
      <c r="J119" s="96">
        <f>J75</f>
        <v>82407.703942194436</v>
      </c>
      <c r="M119" s="45" t="s">
        <v>710</v>
      </c>
    </row>
    <row r="120" spans="1:13" ht="14.5">
      <c r="A120" s="57" t="s">
        <v>408</v>
      </c>
      <c r="B120" s="87" t="s">
        <v>520</v>
      </c>
      <c r="C120" s="66"/>
      <c r="D120" s="99"/>
      <c r="E120" s="99"/>
      <c r="F120" s="96">
        <f>F19</f>
        <v>33919.620210293426</v>
      </c>
      <c r="G120" s="96">
        <f>G19</f>
        <v>33775.486508527902</v>
      </c>
      <c r="H120" s="96">
        <f>H19</f>
        <v>35854.258502667195</v>
      </c>
      <c r="I120" s="96">
        <f>I19</f>
        <v>37933.266767669782</v>
      </c>
      <c r="J120" s="96">
        <f>J19</f>
        <v>40330.841064489752</v>
      </c>
      <c r="M120" s="45" t="s">
        <v>678</v>
      </c>
    </row>
    <row r="121" spans="1:13" ht="14.5">
      <c r="A121" s="57" t="s">
        <v>711</v>
      </c>
      <c r="B121" s="87" t="s">
        <v>712</v>
      </c>
      <c r="C121" s="66"/>
      <c r="D121" s="99"/>
      <c r="E121" s="99"/>
      <c r="F121" s="96">
        <f>F109</f>
        <v>14807.478178660496</v>
      </c>
      <c r="G121" s="96">
        <f>G109</f>
        <v>16150.028563663809</v>
      </c>
      <c r="H121" s="96">
        <f>H109</f>
        <v>17004.794647479943</v>
      </c>
      <c r="I121" s="96">
        <f>I109</f>
        <v>18093.030909758381</v>
      </c>
      <c r="J121" s="96">
        <f>J109</f>
        <v>18708.478712061737</v>
      </c>
      <c r="M121" s="45" t="s">
        <v>713</v>
      </c>
    </row>
    <row r="122" spans="1:13" ht="14.5">
      <c r="A122" s="87" t="s">
        <v>679</v>
      </c>
      <c r="B122" s="87" t="s">
        <v>649</v>
      </c>
      <c r="C122" s="66"/>
      <c r="D122" s="99"/>
      <c r="E122" s="99"/>
      <c r="F122" s="96">
        <f>(-F21+F20)*(1-$C$14)</f>
        <v>-149.92817220957721</v>
      </c>
      <c r="G122" s="96">
        <f>(-G21+G20)*(1-$C$14)</f>
        <v>-181.69356532745221</v>
      </c>
      <c r="H122" s="96">
        <f>(-H21+H20)*(1-$C$14)</f>
        <v>-216.94383761815627</v>
      </c>
      <c r="I122" s="96">
        <f>(-I21+I20)*(1-$C$14)</f>
        <v>-240.52723915469863</v>
      </c>
      <c r="J122" s="96">
        <f>(-J21+J20)*(1-$C$14)</f>
        <v>-268.50611327959007</v>
      </c>
      <c r="M122" s="45" t="s">
        <v>680</v>
      </c>
    </row>
    <row r="123" spans="1:13" ht="14.5">
      <c r="A123" s="77" t="s">
        <v>714</v>
      </c>
      <c r="B123" s="87" t="s">
        <v>649</v>
      </c>
      <c r="C123" s="66"/>
      <c r="D123" s="99"/>
      <c r="E123" s="99"/>
      <c r="F123" s="96">
        <f>F9*$C$13</f>
        <v>46765.430953917603</v>
      </c>
      <c r="G123" s="96">
        <f>G9*$C$13</f>
        <v>48410.075553428571</v>
      </c>
      <c r="H123" s="96">
        <f>H9*$C$13</f>
        <v>50129.23984860097</v>
      </c>
      <c r="I123" s="96">
        <f>I9*$C$13</f>
        <v>51947.043378296017</v>
      </c>
      <c r="J123" s="96">
        <f>J9*$C$13</f>
        <v>53843.180518863199</v>
      </c>
      <c r="M123" s="45" t="s">
        <v>715</v>
      </c>
    </row>
    <row r="124" spans="1:13" ht="14.5">
      <c r="A124" s="57" t="s">
        <v>506</v>
      </c>
      <c r="B124" s="87" t="s">
        <v>649</v>
      </c>
      <c r="C124" s="66"/>
      <c r="D124" s="99"/>
      <c r="E124" s="99"/>
      <c r="F124" s="96">
        <f>-F18</f>
        <v>-18470.619895866359</v>
      </c>
      <c r="G124" s="96">
        <f>-G18</f>
        <v>-18735.9450409169</v>
      </c>
      <c r="H124" s="96">
        <f>-H18</f>
        <v>-20518.325589374665</v>
      </c>
      <c r="I124" s="96">
        <f>-I18</f>
        <v>-22074.003927123133</v>
      </c>
      <c r="J124" s="96">
        <f>-J18</f>
        <v>-23888.445803792347</v>
      </c>
      <c r="M124" s="45" t="s">
        <v>716</v>
      </c>
    </row>
    <row r="125" spans="1:13" ht="14.5">
      <c r="A125" s="146" t="s">
        <v>717</v>
      </c>
      <c r="B125" s="137" t="s">
        <v>186</v>
      </c>
      <c r="C125" s="147"/>
      <c r="D125" s="148"/>
      <c r="E125" s="148"/>
      <c r="F125" s="140">
        <f>SUM(F119:F124)</f>
        <v>138282.08335915033</v>
      </c>
      <c r="G125" s="140">
        <f>SUM(G119:G124)</f>
        <v>145706.95215442448</v>
      </c>
      <c r="H125" s="140">
        <f>SUM(H119:H124)</f>
        <v>154155.27159864869</v>
      </c>
      <c r="I125" s="140">
        <f>SUM(I119:I124)</f>
        <v>163144.73892488552</v>
      </c>
      <c r="J125" s="140">
        <f>SUM(J119:J124)</f>
        <v>171133.25232053717</v>
      </c>
      <c r="M125" s="45" t="s">
        <v>688</v>
      </c>
    </row>
    <row r="126" spans="1:13" ht="14.5">
      <c r="A126" s="149" t="s">
        <v>718</v>
      </c>
      <c r="B126" s="87" t="s">
        <v>649</v>
      </c>
      <c r="C126" s="66"/>
      <c r="D126" s="99"/>
      <c r="E126" s="99"/>
      <c r="F126" s="96">
        <f>F125/$C$16</f>
        <v>134489.04066504899</v>
      </c>
      <c r="G126" s="96">
        <f>G125/$C$16</f>
        <v>141710.24718062324</v>
      </c>
      <c r="H126" s="96">
        <f>H125/$C$16</f>
        <v>149926.83135179605</v>
      </c>
      <c r="I126" s="96">
        <f>I125/$C$16</f>
        <v>158669.71985496811</v>
      </c>
      <c r="J126" s="96">
        <f>J125/$C$16</f>
        <v>166439.11034159176</v>
      </c>
      <c r="M126" s="45" t="s">
        <v>719</v>
      </c>
    </row>
    <row r="127" spans="1:13" ht="14.5">
      <c r="A127" s="150"/>
      <c r="B127" s="87"/>
      <c r="C127" s="66"/>
      <c r="D127" s="99"/>
      <c r="E127" s="99"/>
      <c r="F127" s="96"/>
      <c r="G127" s="96"/>
      <c r="H127" s="96"/>
      <c r="I127" s="96"/>
      <c r="J127" s="96"/>
    </row>
    <row r="128" spans="1:13" ht="14.5">
      <c r="A128" s="303"/>
      <c r="B128" s="303"/>
      <c r="C128" s="303"/>
      <c r="D128" s="303"/>
      <c r="E128" s="303"/>
      <c r="F128" s="303"/>
      <c r="G128" s="303"/>
      <c r="H128" s="303"/>
      <c r="I128" s="303"/>
      <c r="J128" s="303"/>
    </row>
    <row r="129" spans="1:20" ht="14.5">
      <c r="A129" s="334" t="s">
        <v>720</v>
      </c>
      <c r="B129" s="331"/>
      <c r="C129" s="331"/>
      <c r="D129" s="331"/>
      <c r="E129" s="331"/>
      <c r="F129" s="331"/>
      <c r="G129" s="331"/>
      <c r="H129" s="331"/>
      <c r="I129" s="331"/>
      <c r="J129" s="331"/>
    </row>
    <row r="130" spans="1:20" ht="14.5">
      <c r="A130" s="143"/>
      <c r="B130" s="143"/>
      <c r="C130" s="143"/>
      <c r="D130" s="143"/>
      <c r="E130" s="143"/>
      <c r="F130" s="335" t="str">
        <f>Inputs!E$6</f>
        <v>2025/26</v>
      </c>
      <c r="G130" s="335" t="str">
        <f>Inputs!F$6</f>
        <v>2026/27</v>
      </c>
      <c r="H130" s="335" t="str">
        <f>Inputs!G$6</f>
        <v>2027/28</v>
      </c>
      <c r="I130" s="335" t="str">
        <f>Inputs!H$6</f>
        <v>2028/29</v>
      </c>
      <c r="J130" s="335" t="str">
        <f>Inputs!I$6</f>
        <v>2029/30</v>
      </c>
      <c r="K130" s="636"/>
      <c r="L130" s="636"/>
    </row>
    <row r="131" spans="1:20" ht="14.5">
      <c r="A131" s="80" t="s">
        <v>721</v>
      </c>
      <c r="B131" s="96"/>
      <c r="C131" s="96"/>
      <c r="D131" s="96"/>
      <c r="E131" s="96"/>
      <c r="F131" s="96">
        <v>1</v>
      </c>
      <c r="G131" s="96">
        <v>2</v>
      </c>
      <c r="H131" s="96">
        <v>3</v>
      </c>
      <c r="I131" s="96">
        <v>4</v>
      </c>
      <c r="J131" s="96">
        <v>5</v>
      </c>
      <c r="N131" s="627"/>
      <c r="O131" s="627"/>
      <c r="P131" s="627"/>
      <c r="Q131" s="627"/>
      <c r="R131" s="627"/>
      <c r="S131" s="627"/>
      <c r="T131" s="627"/>
    </row>
    <row r="132" spans="1:20" ht="16.5">
      <c r="A132" s="80" t="s">
        <v>722</v>
      </c>
      <c r="B132" s="96"/>
      <c r="C132" s="96"/>
      <c r="D132" s="96"/>
      <c r="E132" s="96"/>
      <c r="F132" s="96">
        <f>F125</f>
        <v>138282.08335915033</v>
      </c>
      <c r="G132" s="96">
        <f>G125</f>
        <v>145706.95215442448</v>
      </c>
      <c r="H132" s="96">
        <f>H125</f>
        <v>154155.27159864869</v>
      </c>
      <c r="I132" s="96">
        <f>I125</f>
        <v>163144.73892488552</v>
      </c>
      <c r="J132" s="96">
        <f>J125</f>
        <v>171133.25232053717</v>
      </c>
      <c r="N132" s="627"/>
      <c r="O132" s="627"/>
      <c r="P132" s="627"/>
      <c r="Q132" s="627"/>
      <c r="R132" s="627"/>
      <c r="S132" s="627"/>
      <c r="T132" s="627"/>
    </row>
    <row r="133" spans="1:20" ht="14.5">
      <c r="A133" s="80" t="str">
        <f>"PV at 1 Apr " &amp; LEFT(F130,4) &amp; " of BBAR before tax for each year"</f>
        <v>PV at 1 Apr 2025 of BBAR before tax for each year</v>
      </c>
      <c r="B133" s="96"/>
      <c r="C133" s="96"/>
      <c r="D133" s="96"/>
      <c r="E133" s="96"/>
      <c r="F133" s="96">
        <f>F132/(1+$C$12)^F131</f>
        <v>129114.92377138221</v>
      </c>
      <c r="G133" s="96">
        <f>G132/(1+$C$12)^G131</f>
        <v>127028.54750128764</v>
      </c>
      <c r="H133" s="96">
        <f>H132/(1+$C$12)^H131</f>
        <v>125484.46639937142</v>
      </c>
      <c r="I133" s="96">
        <f>I132/(1+$C$12)^I131</f>
        <v>123998.14549373589</v>
      </c>
      <c r="J133" s="96">
        <f>J132/(1+$C$12)^J131</f>
        <v>121447.07231333015</v>
      </c>
      <c r="N133" s="627"/>
      <c r="O133" s="627"/>
      <c r="P133" s="627"/>
      <c r="Q133" s="627"/>
      <c r="R133" s="627"/>
      <c r="S133" s="627"/>
      <c r="T133" s="627"/>
    </row>
    <row r="134" spans="1:20" ht="14.5">
      <c r="A134" s="80" t="str">
        <f>"PV at 1 Apr " &amp; LEFT(F130,4) &amp; " of BBAR before tax over the regulatory period"</f>
        <v>PV at 1 Apr 2025 of BBAR before tax over the regulatory period</v>
      </c>
      <c r="B134" s="96"/>
      <c r="C134" s="96">
        <f>SUM(F133:J133)</f>
        <v>627073.15547910728</v>
      </c>
      <c r="D134" s="96"/>
      <c r="E134" s="96"/>
      <c r="F134" s="96"/>
      <c r="G134" s="96"/>
      <c r="H134" s="96"/>
      <c r="I134" s="96"/>
      <c r="J134" s="96"/>
      <c r="N134" s="627"/>
      <c r="O134" s="627"/>
      <c r="P134" s="627"/>
      <c r="Q134" s="627"/>
      <c r="R134" s="627"/>
      <c r="S134" s="627"/>
      <c r="T134" s="627"/>
    </row>
    <row r="135" spans="1:20" ht="13.9" customHeight="1">
      <c r="A135" s="304"/>
      <c r="B135" s="304"/>
      <c r="C135" s="304"/>
      <c r="D135" s="304"/>
      <c r="E135" s="304"/>
      <c r="F135" s="304"/>
      <c r="G135" s="304"/>
      <c r="H135" s="304"/>
      <c r="I135" s="304"/>
      <c r="J135" s="304"/>
      <c r="N135" s="627"/>
      <c r="O135" s="627"/>
      <c r="P135" s="627"/>
      <c r="Q135" s="627"/>
      <c r="R135" s="627"/>
      <c r="S135" s="627"/>
      <c r="T135" s="627"/>
    </row>
    <row r="136" spans="1:20" ht="39.75" customHeight="1">
      <c r="A136" s="218" t="s">
        <v>59</v>
      </c>
      <c r="B136" s="42"/>
      <c r="C136" s="42"/>
      <c r="D136" s="42"/>
      <c r="E136" s="42"/>
      <c r="F136" s="42"/>
      <c r="G136" s="42"/>
      <c r="H136" s="42"/>
      <c r="I136" s="42"/>
      <c r="J136" s="42"/>
      <c r="K136" s="596"/>
    </row>
    <row r="137" spans="1:20" ht="14.5">
      <c r="A137" s="168"/>
      <c r="B137" s="168"/>
      <c r="C137" s="270" t="s">
        <v>368</v>
      </c>
      <c r="D137" s="253" t="str">
        <f>Inputs!C$6</f>
        <v>2023/24</v>
      </c>
      <c r="E137" s="253" t="str">
        <f>Inputs!D$6</f>
        <v>2024/25</v>
      </c>
      <c r="F137" s="253" t="str">
        <f>Inputs!E$6</f>
        <v>2025/26</v>
      </c>
      <c r="G137" s="253" t="str">
        <f>Inputs!F$6</f>
        <v>2026/27</v>
      </c>
      <c r="H137" s="253" t="str">
        <f>Inputs!G$6</f>
        <v>2027/28</v>
      </c>
      <c r="I137" s="253" t="str">
        <f>Inputs!H$6</f>
        <v>2028/29</v>
      </c>
      <c r="J137" s="253" t="str">
        <f>Inputs!I$6</f>
        <v>2029/30</v>
      </c>
      <c r="N137" s="627"/>
      <c r="O137" s="627"/>
      <c r="P137" s="627"/>
      <c r="Q137" s="627"/>
      <c r="R137" s="627"/>
      <c r="S137" s="627"/>
      <c r="T137" s="627"/>
    </row>
    <row r="138" spans="1:20" ht="14.5">
      <c r="A138" s="80" t="s">
        <v>567</v>
      </c>
      <c r="B138" s="87"/>
      <c r="C138" s="71"/>
      <c r="D138" s="107">
        <f t="shared" ref="D138:J138" si="4">D66</f>
        <v>0</v>
      </c>
      <c r="E138" s="107">
        <f t="shared" si="4"/>
        <v>0</v>
      </c>
      <c r="F138" s="107">
        <f t="shared" si="4"/>
        <v>823514.67578022787</v>
      </c>
      <c r="G138" s="107">
        <f t="shared" si="4"/>
        <v>876434.21613558312</v>
      </c>
      <c r="H138" s="107">
        <f t="shared" si="4"/>
        <v>960316.58556057885</v>
      </c>
      <c r="I138" s="107">
        <f t="shared" si="4"/>
        <v>1031850.7837026063</v>
      </c>
      <c r="J138" s="107">
        <f t="shared" si="4"/>
        <v>1115645.2096916554</v>
      </c>
      <c r="M138" s="45" t="s">
        <v>477</v>
      </c>
      <c r="N138" s="627"/>
      <c r="O138" s="627"/>
      <c r="P138" s="627"/>
      <c r="Q138" s="627"/>
      <c r="R138" s="627"/>
      <c r="S138" s="627"/>
      <c r="T138" s="627"/>
    </row>
    <row r="139" spans="1:20" ht="14.5">
      <c r="A139" s="80" t="str">
        <f>"PV at 1 Apr " &amp; LEFT(F137,4) &amp; " of BBAR before tax over the regulatory period"</f>
        <v>PV at 1 Apr 2025 of BBAR before tax over the regulatory period</v>
      </c>
      <c r="B139" s="87"/>
      <c r="C139" s="107">
        <f>C134</f>
        <v>627073.15547910728</v>
      </c>
      <c r="D139" s="71"/>
      <c r="E139" s="71"/>
      <c r="F139" s="71"/>
      <c r="G139" s="71"/>
      <c r="H139" s="71"/>
      <c r="I139" s="71"/>
      <c r="J139" s="71"/>
      <c r="M139" s="45" t="s">
        <v>477</v>
      </c>
      <c r="N139" s="627"/>
      <c r="O139" s="627"/>
      <c r="P139" s="627"/>
      <c r="Q139" s="627"/>
      <c r="R139" s="627"/>
      <c r="S139" s="627"/>
      <c r="T139" s="627"/>
    </row>
    <row r="140" spans="1:20" ht="14.5">
      <c r="A140" s="80" t="s">
        <v>415</v>
      </c>
      <c r="B140" s="87"/>
      <c r="C140" s="107"/>
      <c r="D140" s="107"/>
      <c r="E140" s="107"/>
      <c r="F140" s="107">
        <f>F59</f>
        <v>411.8126889470646</v>
      </c>
      <c r="G140" s="107">
        <f>G59</f>
        <v>438.58212350090616</v>
      </c>
      <c r="H140" s="107">
        <f>H59</f>
        <v>480.26188872951758</v>
      </c>
      <c r="I140" s="107">
        <f>I59</f>
        <v>516.63952589699181</v>
      </c>
      <c r="J140" s="107">
        <f>J59</f>
        <v>559.06910113218737</v>
      </c>
      <c r="M140" s="45" t="s">
        <v>477</v>
      </c>
      <c r="N140" s="627"/>
      <c r="O140" s="627"/>
      <c r="P140" s="627"/>
      <c r="Q140" s="627"/>
      <c r="R140" s="627"/>
      <c r="S140" s="627"/>
      <c r="T140" s="627"/>
    </row>
    <row r="141" spans="1:20" ht="14.5">
      <c r="A141" s="80" t="s">
        <v>518</v>
      </c>
      <c r="B141" s="87"/>
      <c r="C141" s="71"/>
      <c r="D141" s="107"/>
      <c r="E141" s="107"/>
      <c r="F141" s="107">
        <f>F126</f>
        <v>134489.04066504899</v>
      </c>
      <c r="G141" s="107">
        <f>G126</f>
        <v>141710.24718062324</v>
      </c>
      <c r="H141" s="107">
        <f>H126</f>
        <v>149926.83135179605</v>
      </c>
      <c r="I141" s="107">
        <f>I126</f>
        <v>158669.71985496811</v>
      </c>
      <c r="J141" s="107">
        <f>J126</f>
        <v>166439.11034159176</v>
      </c>
      <c r="M141" s="45" t="s">
        <v>477</v>
      </c>
      <c r="N141" s="627"/>
      <c r="O141" s="627"/>
      <c r="P141" s="627"/>
      <c r="Q141" s="627"/>
      <c r="R141" s="627"/>
      <c r="S141" s="627"/>
      <c r="T141" s="627"/>
    </row>
    <row r="142" spans="1:20" ht="14.5" customHeight="1">
      <c r="A142" s="166"/>
      <c r="B142" s="166"/>
      <c r="C142" s="166"/>
      <c r="D142" s="166"/>
      <c r="E142" s="166"/>
      <c r="F142" s="166"/>
      <c r="G142" s="166"/>
      <c r="H142" s="166"/>
      <c r="I142" s="166"/>
      <c r="J142" s="166"/>
      <c r="N142" s="627"/>
      <c r="O142" s="627"/>
      <c r="P142" s="627"/>
      <c r="Q142" s="627"/>
      <c r="R142" s="627"/>
      <c r="S142" s="627"/>
      <c r="T142" s="627"/>
    </row>
    <row r="143" spans="1:20" ht="14.5" customHeight="1"/>
  </sheetData>
  <pageMargins left="0.23622047244094491" right="0.23622047244094491" top="0.74803149606299213" bottom="0.74803149606299213" header="0.31496062992125984" footer="0.31496062992125984"/>
  <pageSetup paperSize="9" scale="48" fitToHeight="0" orientation="portrait" r:id="rId1"/>
  <rowBreaks count="1" manualBreakCount="1">
    <brk id="114" max="13" man="1"/>
  </rowBreaks>
  <drawing r:id="rId2"/>
  <legacy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A1:N40"/>
  <sheetViews>
    <sheetView showGridLines="0" view="pageBreakPreview" zoomScaleNormal="100" zoomScaleSheetLayoutView="100" workbookViewId="0"/>
  </sheetViews>
  <sheetFormatPr defaultColWidth="12.54296875" defaultRowHeight="18.75" customHeight="1"/>
  <cols>
    <col min="1" max="1" width="40.54296875" customWidth="1"/>
    <col min="13" max="13" width="3.54296875" customWidth="1"/>
  </cols>
  <sheetData>
    <row r="1" spans="1:14" ht="50.25" customHeight="1">
      <c r="A1" s="591" t="s">
        <v>723</v>
      </c>
      <c r="H1" s="522" t="str">
        <f>EDB_Name</f>
        <v>Wellington Electricity</v>
      </c>
    </row>
    <row r="2" spans="1:14" ht="28.5" customHeight="1">
      <c r="A2" s="771" t="s">
        <v>724</v>
      </c>
      <c r="B2" s="771"/>
      <c r="C2" s="771"/>
      <c r="D2" s="771"/>
      <c r="E2" s="771"/>
      <c r="F2" s="771"/>
      <c r="G2" s="771"/>
      <c r="H2" s="771"/>
      <c r="I2" s="594"/>
      <c r="J2" s="594"/>
      <c r="K2" s="594"/>
      <c r="L2" s="594"/>
      <c r="M2" s="594"/>
    </row>
    <row r="3" spans="1:14" ht="39.75" customHeight="1">
      <c r="A3" s="595" t="s">
        <v>10</v>
      </c>
      <c r="B3" s="596"/>
      <c r="C3" s="596"/>
      <c r="D3" s="596"/>
      <c r="E3" s="596"/>
      <c r="F3" s="596"/>
      <c r="G3" s="596"/>
      <c r="H3" s="596"/>
    </row>
    <row r="4" spans="1:14" ht="14.5">
      <c r="A4" s="168"/>
      <c r="B4" s="288" t="s">
        <v>515</v>
      </c>
      <c r="C4" s="270" t="s">
        <v>368</v>
      </c>
      <c r="D4" s="253" t="str">
        <f>Inputs!E$6</f>
        <v>2025/26</v>
      </c>
      <c r="E4" s="253" t="str">
        <f>Inputs!F$6</f>
        <v>2026/27</v>
      </c>
      <c r="F4" s="253" t="str">
        <f>Inputs!G$6</f>
        <v>2027/28</v>
      </c>
      <c r="G4" s="253" t="str">
        <f>Inputs!H$6</f>
        <v>2028/29</v>
      </c>
      <c r="H4" s="253" t="str">
        <f>Inputs!I$6</f>
        <v>2029/30</v>
      </c>
    </row>
    <row r="5" spans="1:14" ht="14.5">
      <c r="A5" s="80" t="s">
        <v>370</v>
      </c>
      <c r="B5" s="117" t="s">
        <v>11</v>
      </c>
      <c r="C5" s="125"/>
      <c r="D5" s="127">
        <f>'EDB data'!D21</f>
        <v>1</v>
      </c>
      <c r="E5" s="127">
        <f>'EDB data'!E21</f>
        <v>2</v>
      </c>
      <c r="F5" s="127">
        <f>'EDB data'!F21</f>
        <v>3</v>
      </c>
      <c r="G5" s="127">
        <f>'EDB data'!G21</f>
        <v>4</v>
      </c>
      <c r="H5" s="127">
        <f>'EDB data'!H21</f>
        <v>5</v>
      </c>
    </row>
    <row r="6" spans="1:14" ht="14.5">
      <c r="A6" s="80" t="s">
        <v>385</v>
      </c>
      <c r="B6" s="117" t="s">
        <v>11</v>
      </c>
      <c r="C6" s="151">
        <f>'EDB data'!B13</f>
        <v>0</v>
      </c>
      <c r="D6" s="166"/>
      <c r="E6" s="166"/>
      <c r="F6" s="166"/>
      <c r="G6" s="166"/>
      <c r="H6" s="166"/>
    </row>
    <row r="7" spans="1:14" ht="14.5">
      <c r="A7" s="80" t="str">
        <f>'EDB data'!A39</f>
        <v>Additional allowance (PV at 1-Apr-25)</v>
      </c>
      <c r="B7" s="117" t="s">
        <v>11</v>
      </c>
      <c r="C7" s="63">
        <f>'EDB data'!B39</f>
        <v>0</v>
      </c>
    </row>
    <row r="8" spans="1:14" ht="14.5">
      <c r="A8" s="80" t="s">
        <v>725</v>
      </c>
      <c r="B8" s="117" t="s">
        <v>11</v>
      </c>
      <c r="C8" s="151">
        <f>'EDB data'!B40</f>
        <v>-9.6000000000000002E-2</v>
      </c>
      <c r="D8" s="165"/>
      <c r="E8" s="165"/>
      <c r="F8" s="165"/>
      <c r="G8" s="165"/>
      <c r="H8" s="165"/>
    </row>
    <row r="9" spans="1:14" ht="14.5">
      <c r="A9" s="80" t="s">
        <v>372</v>
      </c>
      <c r="B9" s="117" t="s">
        <v>11</v>
      </c>
      <c r="C9" s="114"/>
      <c r="D9" s="59">
        <f>'EDB data'!D23</f>
        <v>2.2744928703593015E-2</v>
      </c>
      <c r="E9" s="59">
        <f>'EDB data'!E23</f>
        <v>2.0000000000000018E-2</v>
      </c>
      <c r="F9" s="59">
        <f>'EDB data'!F23</f>
        <v>2.0000000000000018E-2</v>
      </c>
      <c r="G9" s="59">
        <f>'EDB data'!G23</f>
        <v>1.9999999999999796E-2</v>
      </c>
      <c r="H9" s="59">
        <f>'EDB data'!H23</f>
        <v>2.000000000000024E-2</v>
      </c>
    </row>
    <row r="10" spans="1:14" ht="14.5">
      <c r="A10" s="80" t="s">
        <v>437</v>
      </c>
      <c r="B10" s="117" t="s">
        <v>11</v>
      </c>
      <c r="C10" s="152">
        <f>WACC</f>
        <v>7.0999999999999994E-2</v>
      </c>
      <c r="D10" s="266"/>
      <c r="E10" s="266"/>
      <c r="F10" s="266"/>
      <c r="G10" s="266"/>
      <c r="H10" s="266"/>
    </row>
    <row r="11" spans="1:14" ht="14.5">
      <c r="A11" s="80" t="s">
        <v>726</v>
      </c>
      <c r="B11" s="117" t="s">
        <v>631</v>
      </c>
      <c r="C11" s="132">
        <f>Timing!C26</f>
        <v>1.0282033589900317</v>
      </c>
    </row>
    <row r="12" spans="1:14" ht="14.5">
      <c r="A12" s="80" t="str">
        <f>"PV at 1 Apr " &amp; LEFT(D4,4) &amp; " of BBAR before tax over the regulatory period"</f>
        <v>PV at 1 Apr 2025 of BBAR before tax over the regulatory period</v>
      </c>
      <c r="B12" s="117" t="s">
        <v>15</v>
      </c>
      <c r="C12" s="63">
        <f>BBAR!C139</f>
        <v>627073.15547910728</v>
      </c>
      <c r="D12" s="17"/>
      <c r="E12" s="17"/>
      <c r="F12" s="17"/>
      <c r="G12" s="17"/>
      <c r="H12" s="17"/>
    </row>
    <row r="13" spans="1:14" ht="14.5">
      <c r="A13" s="80"/>
      <c r="B13" s="63"/>
      <c r="C13" s="63"/>
      <c r="D13" s="17"/>
      <c r="E13" s="17"/>
      <c r="F13" s="17"/>
      <c r="G13" s="17"/>
      <c r="H13" s="17"/>
    </row>
    <row r="14" spans="1:14" ht="39.75" customHeight="1">
      <c r="A14" s="207" t="s">
        <v>438</v>
      </c>
      <c r="B14" s="208"/>
      <c r="C14" s="208"/>
      <c r="D14" s="596"/>
      <c r="E14" s="596"/>
      <c r="F14" s="596"/>
      <c r="G14" s="596"/>
      <c r="H14" s="596"/>
    </row>
    <row r="15" spans="1:14" s="329" customFormat="1" ht="31.5" customHeight="1">
      <c r="A15" s="336" t="str">
        <f>"CPI minus X revenues with applicable X factor (" &amp; IF(ISNUMBER(C8),"alternate X factor of " &amp; TEXT(C8,"#0.0%"), "industry-wide X factor of " &amp; TEXT(C6,"#0.0%"))&amp;")"</f>
        <v>CPI minus X revenues with applicable X factor (alternate X factor of -9.6%)</v>
      </c>
      <c r="B15" s="336"/>
      <c r="C15" s="337"/>
      <c r="D15" s="328"/>
      <c r="E15" s="328"/>
      <c r="F15" s="485"/>
      <c r="G15" s="328"/>
      <c r="H15" s="328"/>
      <c r="N15"/>
    </row>
    <row r="16" spans="1:14" ht="14.5">
      <c r="A16" s="53"/>
      <c r="B16" s="76"/>
      <c r="C16" s="66" t="s">
        <v>727</v>
      </c>
      <c r="D16" s="99" t="str">
        <f>Inputs!E$6</f>
        <v>2025/26</v>
      </c>
      <c r="E16" s="99" t="str">
        <f>Inputs!F$6</f>
        <v>2026/27</v>
      </c>
      <c r="F16" s="99" t="str">
        <f>Inputs!G$6</f>
        <v>2027/28</v>
      </c>
      <c r="G16" s="99" t="str">
        <f>Inputs!H$6</f>
        <v>2028/29</v>
      </c>
      <c r="H16" s="99" t="str">
        <f>Inputs!I$6</f>
        <v>2029/30</v>
      </c>
    </row>
    <row r="17" spans="1:10" ht="14.5" customHeight="1">
      <c r="A17" s="80" t="s">
        <v>728</v>
      </c>
      <c r="B17" s="76"/>
      <c r="C17" s="66"/>
      <c r="D17" s="486" t="str">
        <f>Reopener!D65</f>
        <v>pre- reopener</v>
      </c>
      <c r="E17" s="486" t="str">
        <f>Reopener!E65</f>
        <v>pre- reopener</v>
      </c>
      <c r="F17" s="486" t="str">
        <f>Reopener!F65</f>
        <v>reopener</v>
      </c>
      <c r="G17" s="486" t="str">
        <f>Reopener!G65</f>
        <v>post- reopener</v>
      </c>
      <c r="H17" s="486" t="str">
        <f>Reopener!H65</f>
        <v>post- reopener</v>
      </c>
    </row>
    <row r="18" spans="1:10" ht="14.5">
      <c r="A18" s="80" t="str">
        <f>C16 &amp; " of BBAR before tax over the regulatory period"</f>
        <v>PV at 1-Apr-25 of BBAR before tax over the regulatory period</v>
      </c>
      <c r="B18" s="77"/>
      <c r="C18" s="107">
        <f>C12</f>
        <v>627073.15547910728</v>
      </c>
      <c r="D18" s="244"/>
      <c r="E18" s="244"/>
      <c r="F18" s="244"/>
      <c r="G18" s="244"/>
      <c r="H18" s="244"/>
    </row>
    <row r="19" spans="1:10" ht="14.25" customHeight="1">
      <c r="A19" s="80" t="str">
        <f>A7</f>
        <v>Additional allowance (PV at 1-Apr-25)</v>
      </c>
      <c r="B19" s="77"/>
      <c r="C19" s="94">
        <f>C7</f>
        <v>0</v>
      </c>
      <c r="D19" s="12"/>
      <c r="E19" s="12"/>
      <c r="F19" s="12"/>
      <c r="G19" s="12"/>
      <c r="H19" s="12"/>
    </row>
    <row r="20" spans="1:10" ht="14.5">
      <c r="A20" s="80" t="str">
        <f>C16 &amp; " of maximum allowable revenue before tax"</f>
        <v>PV at 1-Apr-25 of maximum allowable revenue before tax</v>
      </c>
      <c r="B20" s="77"/>
      <c r="C20" s="94">
        <f>C18+C19</f>
        <v>627073.15547910728</v>
      </c>
      <c r="D20" s="246"/>
      <c r="E20" s="246"/>
      <c r="F20" s="246"/>
      <c r="G20" s="246"/>
      <c r="H20" s="246"/>
    </row>
    <row r="21" spans="1:10" ht="14.5">
      <c r="A21" s="80" t="s">
        <v>729</v>
      </c>
      <c r="B21" s="77"/>
      <c r="C21" s="153"/>
      <c r="D21" s="154">
        <f>IF(D17="reopener",1,IF(D17="post- reopener",C21*(1+D9)*(1-$C$8),IF(D17="pre- reopener",0,"error")))</f>
        <v>0</v>
      </c>
      <c r="E21" s="154">
        <f>IF(E17="reopener",1,IF(E17="post- reopener",D21*(1+E9)*(1-$C$8),IF(E17="pre- reopener",0,"error")))</f>
        <v>0</v>
      </c>
      <c r="F21" s="154">
        <f>IF(F17="reopener",1,IF(F17="post- reopener",E21*(1+F9)*(1-$C$8),IF(F17="pre- reopener",0,"error")))</f>
        <v>1</v>
      </c>
      <c r="G21" s="154">
        <f>IF(G17="reopener",1,IF(G17="post- reopener",F21*(1+G9)*(1-$C$8),IF(G17="pre- reopener",0,"error")))</f>
        <v>1.1179199999999998</v>
      </c>
      <c r="H21" s="154">
        <f>IF(H17="reopener",1,IF(H17="post- reopener",G21*(1+H9)*(1-$C$8),IF(H17="pre- reopener",0,"error")))</f>
        <v>1.2497451264000004</v>
      </c>
      <c r="I21" s="644"/>
      <c r="J21" s="45" t="s">
        <v>730</v>
      </c>
    </row>
    <row r="22" spans="1:10" ht="14.5">
      <c r="A22" s="80" t="s">
        <v>731</v>
      </c>
      <c r="B22" s="77"/>
      <c r="C22" s="153"/>
      <c r="D22" s="154">
        <f>D21/(1+$C$10)^D$5</f>
        <v>0</v>
      </c>
      <c r="E22" s="154">
        <f>E21/(1+$C$10)^E$5</f>
        <v>0</v>
      </c>
      <c r="F22" s="154">
        <f>F21/(1+$C$10)^F$5</f>
        <v>0.81401346251769324</v>
      </c>
      <c r="G22" s="154">
        <f>G21/(1+$C$10)^G$5</f>
        <v>0.84967500468513479</v>
      </c>
      <c r="H22" s="154">
        <f>H21/(1+$C$10)^H$5</f>
        <v>0.88689886203324597</v>
      </c>
      <c r="J22" s="45" t="str">
        <f>"DPP4 year in this row " &amp; ROW(A21) &amp; ". The formula"</f>
        <v>DPP4 year in this row 21. The formula</v>
      </c>
    </row>
    <row r="23" spans="1:10" ht="14.5">
      <c r="A23" s="80" t="s">
        <v>732</v>
      </c>
      <c r="B23" s="77"/>
      <c r="C23" s="154">
        <f>SUM(D22:H22)</f>
        <v>2.5505873292360741</v>
      </c>
      <c r="D23" s="153"/>
      <c r="E23" s="153"/>
      <c r="F23" s="153"/>
      <c r="G23" s="153"/>
      <c r="H23" s="153"/>
      <c r="J23" s="45" t="str">
        <f>"tests whether the Row "&amp;ROW(A17)&amp;" entry in the"</f>
        <v>tests whether the Row 17 entry in the</v>
      </c>
    </row>
    <row r="24" spans="1:10" ht="14.5">
      <c r="A24" s="80" t="s">
        <v>733</v>
      </c>
      <c r="B24" s="77"/>
      <c r="C24" s="154"/>
      <c r="D24" s="338">
        <f>Reopener!D70</f>
        <v>118695.81208155451</v>
      </c>
      <c r="E24" s="338">
        <f>Reopener!E70</f>
        <v>133006.6835527925</v>
      </c>
      <c r="F24" s="338">
        <f>Reopener!F70</f>
        <v>0</v>
      </c>
      <c r="G24" s="338">
        <f>Reopener!G70</f>
        <v>0</v>
      </c>
      <c r="H24" s="338">
        <f>Reopener!H70</f>
        <v>0</v>
      </c>
      <c r="J24" s="45" t="s">
        <v>734</v>
      </c>
    </row>
    <row r="25" spans="1:10" ht="14.5">
      <c r="A25" s="80" t="s">
        <v>735</v>
      </c>
      <c r="B25" s="77"/>
      <c r="C25" s="154"/>
      <c r="D25" s="338">
        <f>D24*$C$11/(1+$C$10)^D5</f>
        <v>113952.78494892991</v>
      </c>
      <c r="E25" s="338">
        <f>E24*$C$11/(1+$C$10)^E5</f>
        <v>119226.70488422422</v>
      </c>
      <c r="F25" s="338">
        <f>F24*$C$11/(1+$C$10)^F5</f>
        <v>0</v>
      </c>
      <c r="G25" s="338">
        <f>G24*$C$11/(1+$C$10)^G5</f>
        <v>0</v>
      </c>
      <c r="H25" s="338">
        <f>H24*$C$11/(1+$C$10)^H5</f>
        <v>0</v>
      </c>
      <c r="J25" s="45" t="s">
        <v>736</v>
      </c>
    </row>
    <row r="26" spans="1:10" ht="14.5">
      <c r="A26" s="80" t="s">
        <v>737</v>
      </c>
      <c r="B26" s="77"/>
      <c r="C26" s="340">
        <f>SUM(D25:H25)</f>
        <v>233179.48983315413</v>
      </c>
      <c r="D26" s="338"/>
      <c r="E26" s="338"/>
      <c r="F26" s="338"/>
      <c r="G26" s="338"/>
      <c r="H26" s="338"/>
      <c r="J26" s="45" t="s">
        <v>738</v>
      </c>
    </row>
    <row r="27" spans="1:10" ht="14.5">
      <c r="A27" s="339" t="s">
        <v>739</v>
      </c>
      <c r="B27" s="77"/>
      <c r="C27" s="273">
        <f>(C20-C26)/C23</f>
        <v>154432.53447194383</v>
      </c>
      <c r="D27" s="481">
        <f>IF(D17="reopener",$C27,0)</f>
        <v>0</v>
      </c>
      <c r="E27" s="94">
        <f>IF(E17="reopener",$C27,0)</f>
        <v>0</v>
      </c>
      <c r="F27" s="94">
        <f>IF(F17="reopener",$C27,0)</f>
        <v>154432.53447194383</v>
      </c>
      <c r="G27" s="94">
        <f>IF(G17="reopener",$C27,0)</f>
        <v>0</v>
      </c>
      <c r="H27" s="94">
        <f>IF(H17="reopener",$C27,0)</f>
        <v>0</v>
      </c>
      <c r="J27" s="45" t="s">
        <v>740</v>
      </c>
    </row>
    <row r="28" spans="1:10" ht="14.5">
      <c r="A28" s="339" t="s">
        <v>741</v>
      </c>
      <c r="B28" s="156"/>
      <c r="C28" s="94"/>
      <c r="D28" s="94">
        <f>$C27*D21</f>
        <v>0</v>
      </c>
      <c r="E28" s="94">
        <f>$C27*E21</f>
        <v>0</v>
      </c>
      <c r="F28" s="94">
        <f>$C27*F21</f>
        <v>154432.53447194383</v>
      </c>
      <c r="G28" s="94">
        <f>$C27*G21</f>
        <v>172643.2189368754</v>
      </c>
      <c r="H28" s="94">
        <f>$C27*H21</f>
        <v>193001.30731391185</v>
      </c>
      <c r="I28" s="165"/>
      <c r="J28" s="45" t="s">
        <v>742</v>
      </c>
    </row>
    <row r="29" spans="1:10" ht="14.5">
      <c r="A29" s="80" t="s">
        <v>743</v>
      </c>
      <c r="B29" s="77"/>
      <c r="C29" s="94"/>
      <c r="D29" s="94">
        <f>D28/$C$11</f>
        <v>0</v>
      </c>
      <c r="E29" s="94">
        <f>E28/$C$11</f>
        <v>0</v>
      </c>
      <c r="F29" s="155">
        <f>F28/$C$11</f>
        <v>150196.48897435769</v>
      </c>
      <c r="G29" s="94">
        <f>G28/$C$11</f>
        <v>167907.6589542139</v>
      </c>
      <c r="H29" s="155">
        <f>H28/$C$11</f>
        <v>187707.33009809491</v>
      </c>
      <c r="I29" s="155"/>
      <c r="J29" s="45" t="s">
        <v>744</v>
      </c>
    </row>
    <row r="30" spans="1:10" ht="14.5">
      <c r="A30" s="80" t="s">
        <v>745</v>
      </c>
      <c r="B30" s="156"/>
      <c r="C30" s="94"/>
      <c r="D30" s="94">
        <f>D24+D29</f>
        <v>118695.81208155451</v>
      </c>
      <c r="E30" s="94">
        <f>E24+E29</f>
        <v>133006.6835527925</v>
      </c>
      <c r="F30" s="94">
        <f>F24+F29</f>
        <v>150196.48897435769</v>
      </c>
      <c r="G30" s="94">
        <f>G24+G29</f>
        <v>167907.6589542139</v>
      </c>
      <c r="H30" s="94">
        <f>H24+H29</f>
        <v>187707.33009809491</v>
      </c>
      <c r="I30" s="166"/>
      <c r="J30" s="45" t="s">
        <v>746</v>
      </c>
    </row>
    <row r="31" spans="1:10" ht="14.5">
      <c r="A31" s="80" t="s">
        <v>747</v>
      </c>
      <c r="B31" s="77"/>
      <c r="C31" s="94"/>
      <c r="D31" s="107">
        <f>D30*$C$11/(1+$C$10)^D$5</f>
        <v>113952.78494892991</v>
      </c>
      <c r="E31" s="107">
        <f>E30*$C$11/(1+$C$10)^E$5</f>
        <v>119226.70488422422</v>
      </c>
      <c r="F31" s="107">
        <f>F30*$C$11/(1+$C$10)^F$5</f>
        <v>125710.16211089001</v>
      </c>
      <c r="G31" s="107">
        <f>G30*$C$11/(1+$C$10)^G$5</f>
        <v>131217.46445098612</v>
      </c>
      <c r="H31" s="107">
        <f>H30*$C$11/(1+$C$10)^H$5</f>
        <v>136966.039084077</v>
      </c>
      <c r="J31" s="45" t="s">
        <v>748</v>
      </c>
    </row>
    <row r="32" spans="1:10" ht="14.5">
      <c r="A32" s="80" t="s">
        <v>749</v>
      </c>
      <c r="B32" s="77"/>
      <c r="C32" s="94">
        <f>SUM(D31:H31)</f>
        <v>627073.15547910728</v>
      </c>
      <c r="D32" s="249"/>
      <c r="E32" s="249"/>
      <c r="F32" s="249"/>
      <c r="G32" s="249"/>
      <c r="H32" s="249"/>
      <c r="J32" s="45" t="s">
        <v>750</v>
      </c>
    </row>
    <row r="33" spans="1:10" ht="14.5">
      <c r="A33" s="80" t="s">
        <v>751</v>
      </c>
      <c r="B33" s="77"/>
      <c r="C33" s="338">
        <f>C20-C32</f>
        <v>0</v>
      </c>
      <c r="D33" s="18"/>
      <c r="E33" s="18"/>
      <c r="G33" s="18"/>
      <c r="H33" s="18"/>
    </row>
    <row r="34" spans="1:10" ht="14.65" customHeight="1">
      <c r="A34" s="305" t="str">
        <f>"The calculation block above uses the applicable 20" &amp; MID(D16,3,2) &amp; "/" &amp;  MID(D16,3,2)+5 &amp; " X factor to calculate the maximum allowable revenues for the regulatory period."</f>
        <v>The calculation block above uses the applicable 2025/30 X factor to calculate the maximum allowable revenues for the regulatory period.</v>
      </c>
      <c r="B34" s="306"/>
      <c r="C34" s="306"/>
      <c r="D34" s="592"/>
      <c r="E34" s="592"/>
      <c r="F34" s="592"/>
      <c r="G34" s="592"/>
      <c r="H34" s="592"/>
      <c r="I34" s="594"/>
      <c r="J34" s="594"/>
    </row>
    <row r="35" spans="1:10" ht="14.65" customHeight="1">
      <c r="A35" s="608"/>
      <c r="B35" s="592"/>
      <c r="C35" s="592"/>
      <c r="D35" s="592"/>
      <c r="E35" s="592"/>
      <c r="F35" s="592"/>
      <c r="G35" s="592"/>
      <c r="H35" s="592"/>
      <c r="I35" s="594"/>
      <c r="J35" s="594"/>
    </row>
    <row r="36" spans="1:10" ht="39.75" customHeight="1">
      <c r="A36" s="595" t="s">
        <v>59</v>
      </c>
      <c r="B36" s="596"/>
      <c r="C36" s="596"/>
      <c r="D36" s="596"/>
      <c r="E36" s="596"/>
      <c r="F36" s="596"/>
      <c r="G36" s="596"/>
      <c r="H36" s="596"/>
    </row>
    <row r="37" spans="1:10" ht="14.5">
      <c r="A37" s="168"/>
      <c r="B37" s="168"/>
      <c r="C37" s="253" t="s">
        <v>727</v>
      </c>
      <c r="D37" s="253" t="str">
        <f>Inputs!E$6</f>
        <v>2025/26</v>
      </c>
      <c r="E37" s="253" t="str">
        <f>Inputs!F$6</f>
        <v>2026/27</v>
      </c>
      <c r="F37" s="253" t="str">
        <f>Inputs!G$6</f>
        <v>2027/28</v>
      </c>
      <c r="G37" s="253" t="str">
        <f>Inputs!H$6</f>
        <v>2028/29</v>
      </c>
      <c r="H37" s="253" t="str">
        <f>Inputs!I$6</f>
        <v>2029/30</v>
      </c>
    </row>
    <row r="38" spans="1:10" ht="14.5">
      <c r="A38" s="80" t="s">
        <v>752</v>
      </c>
      <c r="B38" s="157"/>
      <c r="C38" s="71"/>
      <c r="D38" s="107">
        <f>D30</f>
        <v>118695.81208155451</v>
      </c>
      <c r="E38" s="107">
        <f>E30</f>
        <v>133006.6835527925</v>
      </c>
      <c r="F38" s="107">
        <f>F30</f>
        <v>150196.48897435769</v>
      </c>
      <c r="G38" s="107">
        <f>G30</f>
        <v>167907.6589542139</v>
      </c>
      <c r="H38" s="107">
        <f>H30</f>
        <v>187707.33009809491</v>
      </c>
    </row>
    <row r="39" spans="1:10" ht="14.5">
      <c r="A39" s="80" t="str">
        <f>C37 &amp; " of MAR before tax over the regulatory period (Applicable X)"</f>
        <v>PV at 1-Apr-25 of MAR before tax over the regulatory period (Applicable X)</v>
      </c>
      <c r="B39" s="413"/>
      <c r="C39" s="107">
        <f>C20</f>
        <v>627073.15547910728</v>
      </c>
      <c r="D39" s="271"/>
      <c r="E39" s="166"/>
      <c r="F39" s="166"/>
      <c r="G39" s="166"/>
      <c r="H39" s="166"/>
    </row>
    <row r="40" spans="1:10" ht="14.5">
      <c r="A40" s="166"/>
      <c r="B40" s="166"/>
      <c r="C40" s="166"/>
    </row>
  </sheetData>
  <mergeCells count="1">
    <mergeCell ref="A2:H2"/>
  </mergeCells>
  <conditionalFormatting sqref="D18:H28 C26:C28">
    <cfRule type="expression" dxfId="13" priority="2">
      <formula>C$17="reopener"</formula>
    </cfRule>
  </conditionalFormatting>
  <conditionalFormatting sqref="D30:H33">
    <cfRule type="expression" dxfId="12" priority="3">
      <formula>D$17="reopener"</formula>
    </cfRule>
  </conditionalFormatting>
  <conditionalFormatting sqref="D29:I29">
    <cfRule type="expression" dxfId="11" priority="1">
      <formula>D$17="reopener"</formula>
    </cfRule>
  </conditionalFormatting>
  <pageMargins left="0.23622047244094491" right="0.23622047244094491" top="0.74803149606299213" bottom="0.74803149606299213" header="0.31496062992125984" footer="0.31496062992125984"/>
  <pageSetup paperSize="9" scale="54"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
    <pageSetUpPr fitToPage="1"/>
  </sheetPr>
  <dimension ref="A1:T47"/>
  <sheetViews>
    <sheetView showGridLines="0" view="pageBreakPreview" zoomScaleNormal="100" zoomScaleSheetLayoutView="100" workbookViewId="0"/>
  </sheetViews>
  <sheetFormatPr defaultColWidth="12.54296875" defaultRowHeight="18.75" customHeight="1"/>
  <cols>
    <col min="1" max="1" width="40.54296875" customWidth="1"/>
    <col min="20" max="20" width="3.54296875" customWidth="1"/>
  </cols>
  <sheetData>
    <row r="1" spans="1:20" ht="33.75" customHeight="1">
      <c r="A1" s="591" t="s">
        <v>753</v>
      </c>
      <c r="S1" s="522" t="str">
        <f>EDB_Name</f>
        <v>Wellington Electricity</v>
      </c>
    </row>
    <row r="2" spans="1:20" s="74" customFormat="1" ht="25.5" customHeight="1">
      <c r="A2" s="645" t="s">
        <v>754</v>
      </c>
      <c r="B2" s="646"/>
      <c r="T2"/>
    </row>
    <row r="3" spans="1:20" ht="39.75" customHeight="1">
      <c r="A3" s="595" t="s">
        <v>10</v>
      </c>
      <c r="B3" s="596"/>
      <c r="C3" s="596"/>
      <c r="D3" s="596"/>
      <c r="E3" s="596"/>
      <c r="F3" s="596"/>
      <c r="G3" s="596"/>
      <c r="H3" s="596"/>
      <c r="I3" s="596"/>
      <c r="J3" s="596"/>
      <c r="K3" s="596"/>
      <c r="L3" s="596"/>
      <c r="M3" s="596"/>
      <c r="N3" s="596"/>
      <c r="O3" s="596"/>
      <c r="P3" s="596"/>
      <c r="Q3" s="596"/>
      <c r="R3" s="596"/>
      <c r="S3" s="596"/>
    </row>
    <row r="4" spans="1:20" ht="14.5">
      <c r="A4" s="168"/>
      <c r="B4" s="168" t="s">
        <v>515</v>
      </c>
      <c r="C4" s="270" t="s">
        <v>368</v>
      </c>
      <c r="D4" s="253" t="str">
        <f>'EDB data'!D19</f>
        <v>2025/26</v>
      </c>
      <c r="E4" s="253" t="str">
        <f>'EDB data'!E19</f>
        <v>2026/27</v>
      </c>
      <c r="F4" s="253" t="str">
        <f>'EDB data'!F19</f>
        <v>2027/28</v>
      </c>
      <c r="G4" s="253" t="str">
        <f>'EDB data'!G19</f>
        <v>2028/29</v>
      </c>
      <c r="H4" s="253" t="str">
        <f>'EDB data'!H19</f>
        <v>2029/30</v>
      </c>
    </row>
    <row r="5" spans="1:20" ht="14.5">
      <c r="A5" s="80" t="s">
        <v>437</v>
      </c>
      <c r="B5" s="117" t="s">
        <v>755</v>
      </c>
      <c r="C5" s="158">
        <f>WACC</f>
        <v>7.0999999999999994E-2</v>
      </c>
      <c r="D5" s="94"/>
      <c r="E5" s="94"/>
      <c r="F5" s="94"/>
      <c r="G5" s="94"/>
      <c r="H5" s="94"/>
    </row>
    <row r="6" spans="1:20" ht="14.5">
      <c r="A6" s="80" t="s">
        <v>504</v>
      </c>
      <c r="B6" s="117" t="s">
        <v>13</v>
      </c>
      <c r="C6" s="94"/>
      <c r="D6" s="63">
        <f>RAB!F97</f>
        <v>880386.38461761747</v>
      </c>
      <c r="E6" s="63">
        <f>RAB!G97</f>
        <v>937614.94104061765</v>
      </c>
      <c r="F6" s="63">
        <f>RAB!H97</f>
        <v>1026719.2809655224</v>
      </c>
      <c r="G6" s="63">
        <f>RAB!I97</f>
        <v>1104488.5613359017</v>
      </c>
      <c r="H6" s="63">
        <f>RAB!J97</f>
        <v>1195195.8691599611</v>
      </c>
    </row>
    <row r="7" spans="1:20" ht="14.5">
      <c r="A7" s="80" t="s">
        <v>557</v>
      </c>
      <c r="B7" s="117" t="s">
        <v>14</v>
      </c>
      <c r="C7" s="94"/>
      <c r="D7" s="63">
        <f>TAX!F183</f>
        <v>-56871.708837389597</v>
      </c>
      <c r="E7" s="63">
        <f>TAX!G183</f>
        <v>-61180.724905034571</v>
      </c>
      <c r="F7" s="63">
        <f>TAX!H183</f>
        <v>-66402.695404943603</v>
      </c>
      <c r="G7" s="63">
        <f>TAX!I183</f>
        <v>-72637.777633295365</v>
      </c>
      <c r="H7" s="63">
        <f>TAX!J183</f>
        <v>-79550.659468305661</v>
      </c>
    </row>
    <row r="8" spans="1:20" ht="14.5">
      <c r="A8" s="80" t="s">
        <v>756</v>
      </c>
      <c r="B8" s="117" t="s">
        <v>16</v>
      </c>
      <c r="C8" s="94"/>
      <c r="D8" s="182">
        <f>MAR!D38</f>
        <v>118695.81208155451</v>
      </c>
      <c r="E8" s="182">
        <f>MAR!E38</f>
        <v>133006.6835527925</v>
      </c>
      <c r="F8" s="182">
        <f>MAR!F38</f>
        <v>150196.48897435769</v>
      </c>
      <c r="G8" s="182">
        <f>MAR!G38</f>
        <v>167907.6589542139</v>
      </c>
      <c r="H8" s="63">
        <f>MAR!H38</f>
        <v>187707.33009809491</v>
      </c>
    </row>
    <row r="9" spans="1:20" ht="14.5">
      <c r="A9" s="80" t="s">
        <v>418</v>
      </c>
      <c r="B9" s="117" t="s">
        <v>11</v>
      </c>
      <c r="C9" s="94"/>
      <c r="D9" s="63">
        <f>'EDB data'!B42</f>
        <v>45192.983484661345</v>
      </c>
      <c r="E9" s="230">
        <f>'EDB data'!B43</f>
        <v>46782.328321386522</v>
      </c>
      <c r="F9" s="230">
        <f>'EDB data'!B44</f>
        <v>48443.687192979196</v>
      </c>
      <c r="G9" s="261">
        <f>'EDB data'!B45</f>
        <v>50200.368639512206</v>
      </c>
      <c r="H9" s="230">
        <f>'EDB data'!B46</f>
        <v>52032.749796498567</v>
      </c>
    </row>
    <row r="10" spans="1:20" ht="14.5">
      <c r="A10" s="80" t="s">
        <v>757</v>
      </c>
      <c r="B10" s="117" t="s">
        <v>13</v>
      </c>
      <c r="C10" s="94"/>
      <c r="D10" s="63">
        <f>RAB!F96</f>
        <v>33919.620210293426</v>
      </c>
      <c r="E10" s="63">
        <f>RAB!G96</f>
        <v>33775.486508527902</v>
      </c>
      <c r="F10" s="63">
        <f>RAB!H96</f>
        <v>35854.258502667195</v>
      </c>
      <c r="G10" s="63">
        <f>RAB!I96</f>
        <v>37933.266767669782</v>
      </c>
      <c r="H10" s="63">
        <f>RAB!J96</f>
        <v>40330.841064489752</v>
      </c>
    </row>
    <row r="11" spans="1:20" ht="14.5">
      <c r="A11" s="80" t="s">
        <v>415</v>
      </c>
      <c r="B11" s="117" t="s">
        <v>13</v>
      </c>
      <c r="C11" s="94"/>
      <c r="D11" s="63">
        <f>RAB!F100</f>
        <v>411.81268894706466</v>
      </c>
      <c r="E11" s="63">
        <f>RAB!G100</f>
        <v>438.58212350090628</v>
      </c>
      <c r="F11" s="63">
        <f>RAB!H100</f>
        <v>480.26188872951769</v>
      </c>
      <c r="G11" s="63">
        <f>RAB!I100</f>
        <v>516.63952589699193</v>
      </c>
      <c r="H11" s="63">
        <f>RAB!J100</f>
        <v>559.06910113218748</v>
      </c>
    </row>
    <row r="12" spans="1:20" ht="14.5">
      <c r="A12" s="80" t="s">
        <v>571</v>
      </c>
      <c r="B12" s="117" t="s">
        <v>14</v>
      </c>
      <c r="C12" s="94"/>
      <c r="D12" s="63">
        <f>TAX!F185</f>
        <v>-4270.7604106969229</v>
      </c>
      <c r="E12" s="63">
        <f>TAX!G185</f>
        <v>-5413.1547883026251</v>
      </c>
      <c r="F12" s="63">
        <f>TAX!H185</f>
        <v>-6939.5177079002133</v>
      </c>
      <c r="G12" s="63">
        <f>TAX!I185</f>
        <v>-8090.8405989152052</v>
      </c>
      <c r="H12" s="63">
        <f>TAX!J185</f>
        <v>-9506.1545664025434</v>
      </c>
    </row>
    <row r="13" spans="1:20" ht="14.5">
      <c r="A13" s="80" t="s">
        <v>758</v>
      </c>
      <c r="B13" s="117" t="s">
        <v>11</v>
      </c>
      <c r="C13" s="94"/>
      <c r="D13" s="307">
        <f>'EDB data'!D24</f>
        <v>0.28000000000000003</v>
      </c>
      <c r="E13" s="307">
        <f>'EDB data'!E24</f>
        <v>0.28000000000000003</v>
      </c>
      <c r="F13" s="307">
        <f>'EDB data'!F24</f>
        <v>0.28000000000000003</v>
      </c>
      <c r="G13" s="307">
        <f>'EDB data'!G24</f>
        <v>0.28000000000000003</v>
      </c>
      <c r="H13" s="159">
        <f>'EDB data'!H24</f>
        <v>0.28000000000000003</v>
      </c>
    </row>
    <row r="14" spans="1:20" ht="14.5">
      <c r="A14" s="80" t="s">
        <v>759</v>
      </c>
      <c r="B14" s="117" t="s">
        <v>11</v>
      </c>
      <c r="C14" s="94"/>
      <c r="D14" s="182">
        <f>'EDB data'!B51</f>
        <v>72677.556737427265</v>
      </c>
      <c r="E14" s="289">
        <f>'EDB data'!B52</f>
        <v>104143.88139251576</v>
      </c>
      <c r="F14" s="289">
        <f>'EDB data'!B53</f>
        <v>93105.213283671779</v>
      </c>
      <c r="G14" s="290">
        <f>'EDB data'!B54</f>
        <v>106566.57066460596</v>
      </c>
      <c r="H14" s="230">
        <f>'EDB data'!B55</f>
        <v>75812.503670278325</v>
      </c>
    </row>
    <row r="15" spans="1:20" ht="14.5">
      <c r="A15" s="80" t="s">
        <v>760</v>
      </c>
      <c r="B15" s="117" t="s">
        <v>11</v>
      </c>
      <c r="C15" s="94"/>
      <c r="D15" s="63">
        <f>'EDB data'!B60</f>
        <v>0</v>
      </c>
      <c r="E15" s="230">
        <f>'EDB data'!B61</f>
        <v>0</v>
      </c>
      <c r="F15" s="230">
        <f>'EDB data'!B62</f>
        <v>0</v>
      </c>
      <c r="G15" s="261">
        <f>'EDB data'!B63</f>
        <v>0</v>
      </c>
      <c r="H15" s="230">
        <f>'EDB data'!B64</f>
        <v>0</v>
      </c>
    </row>
    <row r="16" spans="1:20" ht="14.5">
      <c r="A16" s="80" t="s">
        <v>562</v>
      </c>
      <c r="B16" s="117" t="s">
        <v>14</v>
      </c>
      <c r="C16" s="94"/>
      <c r="D16" s="63">
        <f>TAX!F184</f>
        <v>-61180.724905034571</v>
      </c>
      <c r="E16" s="63">
        <f>TAX!G184</f>
        <v>-66402.695404943603</v>
      </c>
      <c r="F16" s="63">
        <f>TAX!H184</f>
        <v>-72637.777633295365</v>
      </c>
      <c r="G16" s="63">
        <f>TAX!I184</f>
        <v>-79550.659468305661</v>
      </c>
      <c r="H16" s="63">
        <f>TAX!J184</f>
        <v>-87267.669149217036</v>
      </c>
    </row>
    <row r="17" spans="1:19" ht="14.5">
      <c r="A17" s="80" t="s">
        <v>761</v>
      </c>
      <c r="B17" s="117" t="s">
        <v>13</v>
      </c>
      <c r="C17" s="94"/>
      <c r="D17" s="63"/>
      <c r="E17" s="63"/>
      <c r="F17" s="63"/>
      <c r="G17" s="63"/>
      <c r="H17" s="63">
        <f>RAB!J99</f>
        <v>1254565.9775695419</v>
      </c>
    </row>
    <row r="18" spans="1:19" ht="14.5">
      <c r="A18" s="80" t="str">
        <f>'EDB data'!A39</f>
        <v>Additional allowance (PV at 1-Apr-25)</v>
      </c>
      <c r="B18" s="117" t="s">
        <v>11</v>
      </c>
      <c r="C18" s="63">
        <f>'EDB data'!B39</f>
        <v>0</v>
      </c>
      <c r="D18" s="63"/>
      <c r="E18" s="63"/>
      <c r="F18" s="63"/>
      <c r="G18" s="63"/>
      <c r="H18" s="63"/>
    </row>
    <row r="19" spans="1:19" ht="14.5">
      <c r="A19" s="80" t="s">
        <v>762</v>
      </c>
      <c r="B19" s="117"/>
      <c r="C19" s="94"/>
      <c r="D19" s="63">
        <f>TAX!F192</f>
        <v>5578.4693656078207</v>
      </c>
      <c r="E19" s="63">
        <f>TAX!G192</f>
        <v>7948.0294017720989</v>
      </c>
      <c r="F19" s="63">
        <f>TAX!H192</f>
        <v>10273.44493147534</v>
      </c>
      <c r="G19" s="63">
        <f>TAX!I192</f>
        <v>13158.409390462375</v>
      </c>
      <c r="H19" s="63">
        <f>TAX!J192</f>
        <v>16317.514026885754</v>
      </c>
    </row>
    <row r="20" spans="1:19" ht="39.75" customHeight="1">
      <c r="A20" s="405" t="s">
        <v>438</v>
      </c>
      <c r="B20" s="308"/>
      <c r="C20" s="308"/>
      <c r="D20" s="309"/>
      <c r="E20" s="309"/>
      <c r="F20" s="309"/>
      <c r="G20" s="309"/>
      <c r="H20" s="309"/>
      <c r="I20" s="596"/>
      <c r="J20" s="596"/>
      <c r="K20" s="596"/>
      <c r="L20" s="596"/>
      <c r="M20" s="596"/>
      <c r="N20" s="596"/>
      <c r="O20" s="596"/>
      <c r="P20" s="596"/>
      <c r="Q20" s="596"/>
      <c r="R20" s="596"/>
      <c r="S20" s="596"/>
    </row>
    <row r="21" spans="1:19" ht="21">
      <c r="A21" s="406" t="s">
        <v>763</v>
      </c>
      <c r="B21" s="26"/>
      <c r="C21" s="27"/>
      <c r="D21" s="28"/>
      <c r="E21" s="28"/>
      <c r="F21" s="28"/>
      <c r="G21" s="28"/>
      <c r="H21" s="28"/>
      <c r="I21" s="607"/>
      <c r="J21" s="607"/>
    </row>
    <row r="22" spans="1:19" ht="14.5">
      <c r="A22" s="168"/>
      <c r="B22" s="168"/>
      <c r="C22" s="168"/>
      <c r="D22" s="310">
        <f>G22-365</f>
        <v>45747</v>
      </c>
      <c r="E22" s="311">
        <f>G22-E24</f>
        <v>45930</v>
      </c>
      <c r="F22" s="312">
        <f>G22-F24</f>
        <v>45964</v>
      </c>
      <c r="G22" s="312">
        <f>DATE(LEFT(E4,4),3,31)</f>
        <v>46112</v>
      </c>
      <c r="H22" s="311">
        <f>J22-H24</f>
        <v>46295</v>
      </c>
      <c r="I22" s="312">
        <f>J22-I24</f>
        <v>46329</v>
      </c>
      <c r="J22" s="312">
        <f>G22+365</f>
        <v>46477</v>
      </c>
      <c r="K22" s="311">
        <f>M22-K24</f>
        <v>46660</v>
      </c>
      <c r="L22" s="312">
        <f>M22-L24</f>
        <v>46694</v>
      </c>
      <c r="M22" s="312">
        <f>J22+365</f>
        <v>46842</v>
      </c>
      <c r="N22" s="311">
        <f>P22-N24</f>
        <v>47025</v>
      </c>
      <c r="O22" s="312">
        <f>P22-O24</f>
        <v>47059</v>
      </c>
      <c r="P22" s="312">
        <f>M22+365</f>
        <v>47207</v>
      </c>
      <c r="Q22" s="311">
        <f>S22-Q24</f>
        <v>47390</v>
      </c>
      <c r="R22" s="313">
        <f>S22-R24</f>
        <v>47424</v>
      </c>
      <c r="S22" s="312">
        <f>P22+365</f>
        <v>47572</v>
      </c>
    </row>
    <row r="23" spans="1:19" ht="14.5">
      <c r="A23" s="87" t="s">
        <v>764</v>
      </c>
      <c r="B23" s="71"/>
      <c r="C23" s="71"/>
      <c r="D23" s="160">
        <f t="shared" ref="D23:S23" si="0">YEAR(D22)+(MONTH(D22)&gt;3)</f>
        <v>2025</v>
      </c>
      <c r="E23" s="160">
        <f t="shared" si="0"/>
        <v>2026</v>
      </c>
      <c r="F23" s="160">
        <f t="shared" si="0"/>
        <v>2026</v>
      </c>
      <c r="G23" s="160">
        <f t="shared" si="0"/>
        <v>2026</v>
      </c>
      <c r="H23" s="160">
        <f t="shared" si="0"/>
        <v>2027</v>
      </c>
      <c r="I23" s="160">
        <f t="shared" si="0"/>
        <v>2027</v>
      </c>
      <c r="J23" s="160">
        <f t="shared" si="0"/>
        <v>2027</v>
      </c>
      <c r="K23" s="160">
        <f t="shared" si="0"/>
        <v>2028</v>
      </c>
      <c r="L23" s="160">
        <f t="shared" si="0"/>
        <v>2028</v>
      </c>
      <c r="M23" s="160">
        <f t="shared" si="0"/>
        <v>2028</v>
      </c>
      <c r="N23" s="160">
        <f t="shared" si="0"/>
        <v>2029</v>
      </c>
      <c r="O23" s="160">
        <f t="shared" si="0"/>
        <v>2029</v>
      </c>
      <c r="P23" s="160">
        <f t="shared" si="0"/>
        <v>2029</v>
      </c>
      <c r="Q23" s="160">
        <f t="shared" si="0"/>
        <v>2030</v>
      </c>
      <c r="R23" s="160">
        <f t="shared" si="0"/>
        <v>2030</v>
      </c>
      <c r="S23" s="160">
        <f t="shared" si="0"/>
        <v>2030</v>
      </c>
    </row>
    <row r="24" spans="1:19" ht="14.5">
      <c r="A24" s="87" t="s">
        <v>765</v>
      </c>
      <c r="B24" s="71"/>
      <c r="C24" s="71"/>
      <c r="D24" s="161">
        <v>0</v>
      </c>
      <c r="E24" s="161">
        <v>182</v>
      </c>
      <c r="F24" s="161">
        <v>148</v>
      </c>
      <c r="G24" s="161">
        <v>0</v>
      </c>
      <c r="H24" s="161">
        <v>182</v>
      </c>
      <c r="I24" s="161">
        <v>148</v>
      </c>
      <c r="J24" s="161">
        <v>0</v>
      </c>
      <c r="K24" s="161">
        <v>182</v>
      </c>
      <c r="L24" s="161">
        <v>148</v>
      </c>
      <c r="M24" s="161">
        <v>0</v>
      </c>
      <c r="N24" s="161">
        <v>182</v>
      </c>
      <c r="O24" s="161">
        <v>148</v>
      </c>
      <c r="P24" s="161">
        <v>0</v>
      </c>
      <c r="Q24" s="161">
        <v>182</v>
      </c>
      <c r="R24" s="161">
        <v>148</v>
      </c>
      <c r="S24" s="161">
        <v>0</v>
      </c>
    </row>
    <row r="25" spans="1:19" ht="14.5">
      <c r="A25" s="77" t="s">
        <v>766</v>
      </c>
      <c r="B25" s="71"/>
      <c r="C25" s="71"/>
      <c r="D25" s="107">
        <f>365-D24</f>
        <v>365</v>
      </c>
      <c r="E25" s="107">
        <f t="shared" ref="E25:S25" si="1">365-E24</f>
        <v>183</v>
      </c>
      <c r="F25" s="107">
        <f t="shared" si="1"/>
        <v>217</v>
      </c>
      <c r="G25" s="107">
        <f t="shared" si="1"/>
        <v>365</v>
      </c>
      <c r="H25" s="107">
        <f t="shared" si="1"/>
        <v>183</v>
      </c>
      <c r="I25" s="107">
        <f t="shared" si="1"/>
        <v>217</v>
      </c>
      <c r="J25" s="107">
        <f t="shared" si="1"/>
        <v>365</v>
      </c>
      <c r="K25" s="107">
        <f t="shared" si="1"/>
        <v>183</v>
      </c>
      <c r="L25" s="107">
        <f t="shared" si="1"/>
        <v>217</v>
      </c>
      <c r="M25" s="107">
        <f t="shared" si="1"/>
        <v>365</v>
      </c>
      <c r="N25" s="107">
        <f t="shared" si="1"/>
        <v>183</v>
      </c>
      <c r="O25" s="107">
        <f t="shared" si="1"/>
        <v>217</v>
      </c>
      <c r="P25" s="107">
        <f t="shared" si="1"/>
        <v>365</v>
      </c>
      <c r="Q25" s="107">
        <f t="shared" si="1"/>
        <v>183</v>
      </c>
      <c r="R25" s="107">
        <f t="shared" si="1"/>
        <v>217</v>
      </c>
      <c r="S25" s="107">
        <f t="shared" si="1"/>
        <v>365</v>
      </c>
    </row>
    <row r="26" spans="1:19" ht="14.5">
      <c r="A26" s="87" t="s">
        <v>767</v>
      </c>
      <c r="B26" s="71"/>
      <c r="C26" s="71"/>
      <c r="D26" s="107">
        <f t="shared" ref="D26:S26" si="2">D25+365*(D23-$D$23-1)</f>
        <v>0</v>
      </c>
      <c r="E26" s="107">
        <f t="shared" si="2"/>
        <v>183</v>
      </c>
      <c r="F26" s="107">
        <f t="shared" si="2"/>
        <v>217</v>
      </c>
      <c r="G26" s="107">
        <f t="shared" si="2"/>
        <v>365</v>
      </c>
      <c r="H26" s="107">
        <f t="shared" si="2"/>
        <v>548</v>
      </c>
      <c r="I26" s="107">
        <f t="shared" si="2"/>
        <v>582</v>
      </c>
      <c r="J26" s="107">
        <f t="shared" si="2"/>
        <v>730</v>
      </c>
      <c r="K26" s="107">
        <f t="shared" si="2"/>
        <v>913</v>
      </c>
      <c r="L26" s="107">
        <f t="shared" si="2"/>
        <v>947</v>
      </c>
      <c r="M26" s="107">
        <f t="shared" si="2"/>
        <v>1095</v>
      </c>
      <c r="N26" s="107">
        <f t="shared" si="2"/>
        <v>1278</v>
      </c>
      <c r="O26" s="107">
        <f t="shared" si="2"/>
        <v>1312</v>
      </c>
      <c r="P26" s="107">
        <f t="shared" si="2"/>
        <v>1460</v>
      </c>
      <c r="Q26" s="107">
        <f t="shared" si="2"/>
        <v>1643</v>
      </c>
      <c r="R26" s="107">
        <f t="shared" si="2"/>
        <v>1677</v>
      </c>
      <c r="S26" s="107">
        <f t="shared" si="2"/>
        <v>1825</v>
      </c>
    </row>
    <row r="27" spans="1:19" ht="14.5">
      <c r="A27" s="87" t="s">
        <v>768</v>
      </c>
      <c r="B27" s="71"/>
      <c r="C27" s="71"/>
      <c r="D27" s="162">
        <f>(1+$C$5)^-(D26/365)</f>
        <v>1</v>
      </c>
      <c r="E27" s="162">
        <f t="shared" ref="E27:S27" si="3">(1+$C$5)^-(E26/365)</f>
        <v>0.96619426890603366</v>
      </c>
      <c r="F27" s="162">
        <f t="shared" si="3"/>
        <v>0.96004048458452995</v>
      </c>
      <c r="G27" s="162">
        <f t="shared" si="3"/>
        <v>0.93370681605975725</v>
      </c>
      <c r="H27" s="162">
        <f t="shared" si="3"/>
        <v>0.90214217451543766</v>
      </c>
      <c r="I27" s="162">
        <f t="shared" si="3"/>
        <v>0.896396344149888</v>
      </c>
      <c r="J27" s="162">
        <f t="shared" si="3"/>
        <v>0.8718084183564494</v>
      </c>
      <c r="K27" s="162">
        <f t="shared" si="3"/>
        <v>0.84233629740003513</v>
      </c>
      <c r="L27" s="162">
        <f t="shared" si="3"/>
        <v>0.83697137642379837</v>
      </c>
      <c r="M27" s="162">
        <f t="shared" si="3"/>
        <v>0.81401346251769324</v>
      </c>
      <c r="N27" s="162">
        <f t="shared" si="3"/>
        <v>0.78649514229695161</v>
      </c>
      <c r="O27" s="162">
        <f t="shared" si="3"/>
        <v>0.78148587901381739</v>
      </c>
      <c r="P27" s="162">
        <f t="shared" si="3"/>
        <v>0.76004991831717383</v>
      </c>
      <c r="Q27" s="162">
        <f t="shared" si="3"/>
        <v>0.73435587516055256</v>
      </c>
      <c r="R27" s="162">
        <f t="shared" si="3"/>
        <v>0.72967869188965206</v>
      </c>
      <c r="S27" s="162">
        <f t="shared" si="3"/>
        <v>0.70966378927840701</v>
      </c>
    </row>
    <row r="28" spans="1:19" ht="31.5" customHeight="1">
      <c r="A28" s="268" t="s">
        <v>769</v>
      </c>
      <c r="B28" s="68"/>
      <c r="C28" s="242"/>
      <c r="D28" s="68"/>
      <c r="E28" s="166"/>
      <c r="F28" s="166"/>
      <c r="G28" s="166"/>
      <c r="H28" s="166"/>
      <c r="I28" s="166"/>
      <c r="J28" s="166"/>
      <c r="K28" s="166"/>
      <c r="L28" s="166"/>
      <c r="M28" s="166"/>
      <c r="N28" s="166"/>
      <c r="O28" s="166"/>
      <c r="P28" s="166"/>
      <c r="Q28" s="166"/>
      <c r="R28" s="166"/>
      <c r="S28" s="68"/>
    </row>
    <row r="29" spans="1:19" ht="14.5">
      <c r="A29" s="87" t="s">
        <v>770</v>
      </c>
      <c r="B29" s="71"/>
      <c r="C29" s="71"/>
      <c r="D29" s="162"/>
      <c r="E29" s="314">
        <f>E27/G27</f>
        <v>1.034794061998362</v>
      </c>
      <c r="F29" s="316">
        <f>F27/G27</f>
        <v>1.0282033589900315</v>
      </c>
      <c r="G29" s="316">
        <f>G27/G27</f>
        <v>1</v>
      </c>
      <c r="H29" s="316">
        <f>H27/J27</f>
        <v>1.034794061998362</v>
      </c>
      <c r="I29" s="316">
        <f>I27/J27</f>
        <v>1.0282033589900317</v>
      </c>
      <c r="J29" s="316">
        <f>J27/J27</f>
        <v>1</v>
      </c>
      <c r="K29" s="316">
        <f>K27/M27</f>
        <v>1.034794061998362</v>
      </c>
      <c r="L29" s="316">
        <f>L27/M27</f>
        <v>1.0282033589900317</v>
      </c>
      <c r="M29" s="316">
        <f>M27/M27</f>
        <v>1</v>
      </c>
      <c r="N29" s="316">
        <f>N27/P27</f>
        <v>1.034794061998362</v>
      </c>
      <c r="O29" s="316">
        <f>O27/P27</f>
        <v>1.0282033589900317</v>
      </c>
      <c r="P29" s="316">
        <f>P27/P27</f>
        <v>1</v>
      </c>
      <c r="Q29" s="316">
        <f>Q27/S27</f>
        <v>1.0347940619983622</v>
      </c>
      <c r="R29" s="318">
        <f>R27/S27</f>
        <v>1.0282033589900317</v>
      </c>
      <c r="S29" s="487">
        <f>S27/S27</f>
        <v>1</v>
      </c>
    </row>
    <row r="30" spans="1:19" ht="14.5">
      <c r="A30" s="87" t="s">
        <v>771</v>
      </c>
      <c r="B30" s="71"/>
      <c r="C30" s="71"/>
      <c r="D30" s="71"/>
      <c r="E30" s="79" t="b">
        <f>ROUND(Timing!$C$19-E29,15)=0</f>
        <v>1</v>
      </c>
      <c r="F30" s="315" t="b">
        <f>ROUND(Timing!$C$20-F29,15)=0</f>
        <v>1</v>
      </c>
      <c r="G30" s="315" t="b">
        <f>G29=1</f>
        <v>1</v>
      </c>
      <c r="H30" s="315" t="b">
        <f>ROUND(Timing!$C$19-H29,15)=0</f>
        <v>1</v>
      </c>
      <c r="I30" s="315" t="b">
        <f>ROUND(Timing!$C$20-I29,15)=0</f>
        <v>1</v>
      </c>
      <c r="J30" s="315" t="b">
        <f>J29=1</f>
        <v>1</v>
      </c>
      <c r="K30" s="315" t="b">
        <f>ROUND(Timing!$C$19-K29,15)=0</f>
        <v>1</v>
      </c>
      <c r="L30" s="315" t="b">
        <f>ROUND(Timing!$C$20-L29,15)=0</f>
        <v>1</v>
      </c>
      <c r="M30" s="315" t="b">
        <f>M29=1</f>
        <v>1</v>
      </c>
      <c r="N30" s="315" t="b">
        <f>ROUND(Timing!$C$19-N29,15)=0</f>
        <v>1</v>
      </c>
      <c r="O30" s="315" t="b">
        <f>ROUND(Timing!$C$20-O29,15)=0</f>
        <v>1</v>
      </c>
      <c r="P30" s="315" t="b">
        <f>P29=1</f>
        <v>1</v>
      </c>
      <c r="Q30" s="315" t="b">
        <f>ROUND(Timing!$C$19-Q29,15)=0</f>
        <v>1</v>
      </c>
      <c r="R30" s="317" t="b">
        <f>ROUND(Timing!$C$20-R29,15)=0</f>
        <v>1</v>
      </c>
      <c r="S30" s="315" t="b">
        <f>S29=1</f>
        <v>1</v>
      </c>
    </row>
    <row r="31" spans="1:19" ht="31.5" customHeight="1">
      <c r="A31" s="268" t="s">
        <v>772</v>
      </c>
      <c r="B31" s="68"/>
      <c r="C31" s="265" t="str">
        <f>"PV at " &amp; TEXT(D22,"dd.mm.yy")</f>
        <v>PV at 31.03.25</v>
      </c>
      <c r="D31" s="68"/>
      <c r="E31" s="68"/>
      <c r="F31" s="68"/>
      <c r="G31" s="68"/>
      <c r="H31" s="68"/>
      <c r="I31" s="68"/>
      <c r="J31" s="68"/>
      <c r="K31" s="68"/>
      <c r="L31" s="68"/>
      <c r="M31" s="68"/>
      <c r="N31" s="68"/>
      <c r="O31" s="68"/>
      <c r="P31" s="68"/>
      <c r="Q31" s="68"/>
      <c r="R31" s="68"/>
      <c r="S31" s="68"/>
    </row>
    <row r="32" spans="1:19" ht="14.5" customHeight="1">
      <c r="A32" s="80" t="s">
        <v>773</v>
      </c>
      <c r="B32" s="87"/>
      <c r="C32" s="100">
        <f>SUMPRODUCT($D32:$S32,$D$27:$S$27)</f>
        <v>627073.15547910728</v>
      </c>
      <c r="D32" s="94"/>
      <c r="E32" s="94"/>
      <c r="F32" s="100">
        <f>D8</f>
        <v>118695.81208155451</v>
      </c>
      <c r="G32" s="94"/>
      <c r="H32" s="94"/>
      <c r="I32" s="100">
        <f>E8</f>
        <v>133006.6835527925</v>
      </c>
      <c r="J32" s="94"/>
      <c r="K32" s="94"/>
      <c r="L32" s="100">
        <f>F8</f>
        <v>150196.48897435769</v>
      </c>
      <c r="M32" s="94"/>
      <c r="N32" s="94"/>
      <c r="O32" s="100">
        <f>G8</f>
        <v>167907.6589542139</v>
      </c>
      <c r="P32" s="94"/>
      <c r="Q32" s="94"/>
      <c r="R32" s="100">
        <f>H8</f>
        <v>187707.33009809491</v>
      </c>
      <c r="S32" s="94"/>
    </row>
    <row r="33" spans="1:19" ht="14.5" customHeight="1">
      <c r="A33" s="108" t="s">
        <v>774</v>
      </c>
      <c r="B33" s="87"/>
      <c r="C33" s="100">
        <f t="shared" ref="C33:C42" si="4">SUMPRODUCT($D33:$S33,$D$27:$S$27)</f>
        <v>-204368.29073124554</v>
      </c>
      <c r="D33" s="94"/>
      <c r="E33" s="100">
        <f>-D9</f>
        <v>-45192.983484661345</v>
      </c>
      <c r="F33" s="94"/>
      <c r="G33" s="94"/>
      <c r="H33" s="100">
        <f>-E9</f>
        <v>-46782.328321386522</v>
      </c>
      <c r="I33" s="94"/>
      <c r="J33" s="94"/>
      <c r="K33" s="100">
        <f>-F9</f>
        <v>-48443.687192979196</v>
      </c>
      <c r="L33" s="94"/>
      <c r="M33" s="94"/>
      <c r="N33" s="100">
        <f>-G9</f>
        <v>-50200.368639512206</v>
      </c>
      <c r="O33" s="94"/>
      <c r="P33" s="94"/>
      <c r="Q33" s="100">
        <f>-H9</f>
        <v>-52032.749796498567</v>
      </c>
      <c r="R33" s="94"/>
      <c r="S33" s="94"/>
    </row>
    <row r="34" spans="1:19" ht="14.5" customHeight="1">
      <c r="A34" s="108" t="s">
        <v>775</v>
      </c>
      <c r="B34" s="87"/>
      <c r="C34" s="100">
        <f t="shared" si="4"/>
        <v>-382086.57468558318</v>
      </c>
      <c r="D34" s="94"/>
      <c r="E34" s="100">
        <f>-D14</f>
        <v>-72677.556737427265</v>
      </c>
      <c r="F34" s="94"/>
      <c r="G34" s="94"/>
      <c r="H34" s="100">
        <f>-E14</f>
        <v>-104143.88139251576</v>
      </c>
      <c r="I34" s="94"/>
      <c r="J34" s="94"/>
      <c r="K34" s="100">
        <f>-F14</f>
        <v>-93105.213283671779</v>
      </c>
      <c r="L34" s="94"/>
      <c r="M34" s="94"/>
      <c r="N34" s="100">
        <f>-G14</f>
        <v>-106566.57066460596</v>
      </c>
      <c r="O34" s="94"/>
      <c r="P34" s="94"/>
      <c r="Q34" s="100">
        <f>-H14</f>
        <v>-75812.503670278325</v>
      </c>
      <c r="R34" s="94"/>
      <c r="S34" s="94"/>
    </row>
    <row r="35" spans="1:19" ht="14.5" customHeight="1">
      <c r="A35" s="108" t="s">
        <v>776</v>
      </c>
      <c r="B35" s="87"/>
      <c r="C35" s="100">
        <f t="shared" si="4"/>
        <v>-1947.2344712138843</v>
      </c>
      <c r="D35" s="94"/>
      <c r="E35" s="94"/>
      <c r="F35" s="94"/>
      <c r="G35" s="100">
        <f>-D11</f>
        <v>-411.81268894706466</v>
      </c>
      <c r="H35" s="94"/>
      <c r="I35" s="94"/>
      <c r="J35" s="94">
        <f>-E11</f>
        <v>-438.58212350090628</v>
      </c>
      <c r="K35" s="94"/>
      <c r="L35" s="94"/>
      <c r="M35" s="100">
        <f>-F11</f>
        <v>-480.26188872951769</v>
      </c>
      <c r="N35" s="94"/>
      <c r="O35" s="94"/>
      <c r="P35" s="100">
        <f>-G11</f>
        <v>-516.63952589699193</v>
      </c>
      <c r="Q35" s="94"/>
      <c r="R35" s="94"/>
      <c r="S35" s="94">
        <f>-H11</f>
        <v>-559.06910113218748</v>
      </c>
    </row>
    <row r="36" spans="1:19" ht="14.5" customHeight="1">
      <c r="A36" s="108" t="s">
        <v>777</v>
      </c>
      <c r="B36" s="87"/>
      <c r="C36" s="100">
        <f>SUMPRODUCT($D36:$S36,$D$27:$S$27)</f>
        <v>0</v>
      </c>
      <c r="D36" s="94"/>
      <c r="E36" s="68"/>
      <c r="F36" s="94"/>
      <c r="G36" s="100">
        <f>D15</f>
        <v>0</v>
      </c>
      <c r="H36" s="68"/>
      <c r="I36" s="94"/>
      <c r="J36" s="100">
        <f>E15</f>
        <v>0</v>
      </c>
      <c r="K36" s="68"/>
      <c r="L36" s="68"/>
      <c r="M36" s="100">
        <f>F15</f>
        <v>0</v>
      </c>
      <c r="N36" s="94"/>
      <c r="O36" s="94"/>
      <c r="P36" s="100">
        <f>G15</f>
        <v>0</v>
      </c>
      <c r="Q36" s="94"/>
      <c r="R36" s="94"/>
      <c r="S36" s="94">
        <f>H15</f>
        <v>0</v>
      </c>
    </row>
    <row r="37" spans="1:19" ht="14.5" customHeight="1">
      <c r="A37" s="108" t="s">
        <v>778</v>
      </c>
      <c r="B37" s="87"/>
      <c r="C37" s="319">
        <f t="shared" si="4"/>
        <v>-43545.720582679096</v>
      </c>
      <c r="D37" s="94"/>
      <c r="E37" s="100">
        <f>-D19</f>
        <v>-5578.4693656078207</v>
      </c>
      <c r="F37" s="94"/>
      <c r="G37" s="94"/>
      <c r="H37" s="100">
        <f>-E19</f>
        <v>-7948.0294017720989</v>
      </c>
      <c r="I37" s="94"/>
      <c r="J37" s="94"/>
      <c r="K37" s="100">
        <f>-F19</f>
        <v>-10273.44493147534</v>
      </c>
      <c r="L37" s="94"/>
      <c r="M37" s="94"/>
      <c r="N37" s="100">
        <f>-G19</f>
        <v>-13158.409390462375</v>
      </c>
      <c r="O37" s="94"/>
      <c r="P37" s="94"/>
      <c r="Q37" s="100">
        <f>-H19</f>
        <v>-16317.514026885754</v>
      </c>
      <c r="R37" s="94"/>
      <c r="S37" s="94"/>
    </row>
    <row r="38" spans="1:19" ht="14.5" customHeight="1">
      <c r="A38" s="108" t="s">
        <v>779</v>
      </c>
      <c r="B38" s="87"/>
      <c r="C38" s="320">
        <f t="shared" si="4"/>
        <v>0</v>
      </c>
      <c r="D38" s="488">
        <f>-C18</f>
        <v>0</v>
      </c>
      <c r="E38" s="94"/>
      <c r="F38" s="94"/>
      <c r="G38" s="94"/>
      <c r="H38" s="94"/>
      <c r="I38" s="94"/>
      <c r="J38" s="94"/>
      <c r="K38" s="94"/>
      <c r="L38" s="94"/>
      <c r="M38" s="94"/>
      <c r="N38" s="94"/>
      <c r="O38" s="94"/>
      <c r="P38" s="94"/>
      <c r="Q38" s="94"/>
      <c r="R38" s="94"/>
      <c r="S38" s="94"/>
    </row>
    <row r="39" spans="1:19" ht="14.5" customHeight="1">
      <c r="A39" s="80" t="s">
        <v>780</v>
      </c>
      <c r="B39" s="87"/>
      <c r="C39" s="320">
        <f t="shared" si="4"/>
        <v>-4874.6649916144697</v>
      </c>
      <c r="D39" s="481">
        <f t="shared" ref="D39:S39" si="5">SUM(D32:D38)</f>
        <v>0</v>
      </c>
      <c r="E39" s="100">
        <f t="shared" si="5"/>
        <v>-123449.00958769642</v>
      </c>
      <c r="F39" s="100">
        <f t="shared" si="5"/>
        <v>118695.81208155451</v>
      </c>
      <c r="G39" s="100">
        <f t="shared" si="5"/>
        <v>-411.81268894706466</v>
      </c>
      <c r="H39" s="94">
        <f t="shared" si="5"/>
        <v>-158874.23911567437</v>
      </c>
      <c r="I39" s="94">
        <f t="shared" si="5"/>
        <v>133006.6835527925</v>
      </c>
      <c r="J39" s="100">
        <f t="shared" si="5"/>
        <v>-438.58212350090628</v>
      </c>
      <c r="K39" s="94">
        <f t="shared" si="5"/>
        <v>-151822.3454081263</v>
      </c>
      <c r="L39" s="94">
        <f t="shared" si="5"/>
        <v>150196.48897435769</v>
      </c>
      <c r="M39" s="94">
        <f t="shared" si="5"/>
        <v>-480.26188872951769</v>
      </c>
      <c r="N39" s="94">
        <f t="shared" si="5"/>
        <v>-169925.34869458055</v>
      </c>
      <c r="O39" s="94">
        <f t="shared" si="5"/>
        <v>167907.6589542139</v>
      </c>
      <c r="P39" s="94">
        <f t="shared" si="5"/>
        <v>-516.63952589699193</v>
      </c>
      <c r="Q39" s="94">
        <f t="shared" si="5"/>
        <v>-144162.76749366266</v>
      </c>
      <c r="R39" s="100">
        <f t="shared" si="5"/>
        <v>187707.33009809491</v>
      </c>
      <c r="S39" s="94">
        <f t="shared" si="5"/>
        <v>-559.06910113218748</v>
      </c>
    </row>
    <row r="40" spans="1:19" ht="14.5" customHeight="1">
      <c r="A40" s="108" t="s">
        <v>781</v>
      </c>
      <c r="B40" s="87"/>
      <c r="C40" s="247">
        <f t="shared" si="4"/>
        <v>-823514.67578022787</v>
      </c>
      <c r="D40" s="476">
        <f>-D6-D7</f>
        <v>-823514.67578022787</v>
      </c>
      <c r="E40" s="107"/>
      <c r="F40" s="94"/>
      <c r="G40" s="94"/>
      <c r="H40" s="94"/>
      <c r="I40" s="94"/>
      <c r="J40" s="94"/>
      <c r="K40" s="94"/>
      <c r="L40" s="94"/>
      <c r="M40" s="94"/>
      <c r="N40" s="94"/>
      <c r="O40" s="94"/>
      <c r="P40" s="94"/>
      <c r="Q40" s="94"/>
      <c r="R40" s="94"/>
      <c r="S40" s="107"/>
    </row>
    <row r="41" spans="1:19" ht="14.5" customHeight="1">
      <c r="A41" s="108" t="s">
        <v>782</v>
      </c>
      <c r="B41" s="87"/>
      <c r="C41" s="319">
        <f t="shared" si="4"/>
        <v>828389.3407718424</v>
      </c>
      <c r="D41" s="107"/>
      <c r="E41" s="107"/>
      <c r="F41" s="94"/>
      <c r="G41" s="94"/>
      <c r="H41" s="94"/>
      <c r="I41" s="94"/>
      <c r="J41" s="94"/>
      <c r="K41" s="94"/>
      <c r="L41" s="94"/>
      <c r="M41" s="94"/>
      <c r="N41" s="94"/>
      <c r="O41" s="94"/>
      <c r="P41" s="94"/>
      <c r="Q41" s="94"/>
      <c r="R41" s="94"/>
      <c r="S41" s="107">
        <f>H17+H16</f>
        <v>1167298.3084203249</v>
      </c>
    </row>
    <row r="42" spans="1:19" ht="14.5" customHeight="1">
      <c r="A42" s="108" t="s">
        <v>783</v>
      </c>
      <c r="B42" s="87"/>
      <c r="C42" s="321">
        <f t="shared" si="4"/>
        <v>2.3283064365386963E-10</v>
      </c>
      <c r="D42" s="481">
        <f>SUM(D39:D41)</f>
        <v>-823514.67578022787</v>
      </c>
      <c r="E42" s="94">
        <f t="shared" ref="E42:S42" si="6">SUM(E39:E41)</f>
        <v>-123449.00958769642</v>
      </c>
      <c r="F42" s="94">
        <f t="shared" si="6"/>
        <v>118695.81208155451</v>
      </c>
      <c r="G42" s="94">
        <f t="shared" si="6"/>
        <v>-411.81268894706466</v>
      </c>
      <c r="H42" s="94">
        <f t="shared" si="6"/>
        <v>-158874.23911567437</v>
      </c>
      <c r="I42" s="94">
        <f t="shared" si="6"/>
        <v>133006.6835527925</v>
      </c>
      <c r="J42" s="94">
        <f t="shared" si="6"/>
        <v>-438.58212350090628</v>
      </c>
      <c r="K42" s="94">
        <f t="shared" si="6"/>
        <v>-151822.3454081263</v>
      </c>
      <c r="L42" s="94">
        <f t="shared" si="6"/>
        <v>150196.48897435769</v>
      </c>
      <c r="M42" s="94">
        <f t="shared" si="6"/>
        <v>-480.26188872951769</v>
      </c>
      <c r="N42" s="94">
        <f t="shared" si="6"/>
        <v>-169925.34869458055</v>
      </c>
      <c r="O42" s="94">
        <f t="shared" si="6"/>
        <v>167907.6589542139</v>
      </c>
      <c r="P42" s="94">
        <f t="shared" si="6"/>
        <v>-516.63952589699193</v>
      </c>
      <c r="Q42" s="94">
        <f t="shared" si="6"/>
        <v>-144162.76749366266</v>
      </c>
      <c r="R42" s="94">
        <f t="shared" si="6"/>
        <v>187707.33009809491</v>
      </c>
      <c r="S42" s="94">
        <f t="shared" si="6"/>
        <v>1166739.2393191927</v>
      </c>
    </row>
    <row r="43" spans="1:19" ht="39.75" customHeight="1">
      <c r="A43" s="210" t="s">
        <v>59</v>
      </c>
      <c r="B43" s="209"/>
      <c r="C43" s="209"/>
      <c r="D43" s="209"/>
      <c r="E43" s="209"/>
      <c r="F43" s="209"/>
      <c r="G43" s="209"/>
      <c r="H43" s="209"/>
      <c r="I43" s="209"/>
      <c r="J43" s="209"/>
      <c r="K43" s="209"/>
      <c r="L43" s="209"/>
      <c r="M43" s="209"/>
      <c r="N43" s="209"/>
      <c r="O43" s="209"/>
      <c r="P43" s="209"/>
      <c r="Q43" s="209"/>
      <c r="R43" s="209"/>
      <c r="S43" s="209"/>
    </row>
    <row r="44" spans="1:19" ht="12.75" customHeight="1">
      <c r="A44" s="407"/>
      <c r="B44" s="187"/>
      <c r="C44" s="270" t="s">
        <v>368</v>
      </c>
    </row>
    <row r="45" spans="1:19" ht="14.5">
      <c r="A45" s="80" t="s">
        <v>784</v>
      </c>
      <c r="B45" s="87"/>
      <c r="C45" s="163">
        <f>XIRR(D42:S42,D22:S22)</f>
        <v>7.1000000834465046E-2</v>
      </c>
      <c r="D45" s="12"/>
      <c r="E45" s="12"/>
      <c r="F45" s="12"/>
      <c r="G45" s="12"/>
      <c r="H45" s="12"/>
      <c r="I45" s="12"/>
      <c r="J45" s="12"/>
      <c r="K45" s="12"/>
      <c r="L45" s="12"/>
      <c r="M45" s="12"/>
      <c r="N45" s="12"/>
      <c r="O45" s="12"/>
      <c r="P45" s="12"/>
      <c r="Q45" s="12"/>
      <c r="R45" s="12"/>
      <c r="S45" s="12"/>
    </row>
    <row r="46" spans="1:19" ht="14.5">
      <c r="A46" s="80" t="s">
        <v>785</v>
      </c>
      <c r="B46" s="87"/>
      <c r="C46" s="163">
        <f>C45-C5</f>
        <v>8.3446505261264292E-10</v>
      </c>
      <c r="D46" s="527"/>
      <c r="E46" s="527"/>
      <c r="F46" s="527"/>
      <c r="G46" s="527"/>
      <c r="H46" s="527"/>
      <c r="I46" s="527"/>
      <c r="J46" s="527"/>
      <c r="K46" s="527"/>
      <c r="L46" s="527"/>
      <c r="M46" s="527"/>
      <c r="N46" s="527"/>
      <c r="O46" s="527"/>
      <c r="P46" s="527"/>
      <c r="Q46" s="527"/>
      <c r="R46" s="527"/>
      <c r="S46" s="527"/>
    </row>
    <row r="47" spans="1:19" ht="14.5">
      <c r="A47" s="80" t="s">
        <v>786</v>
      </c>
      <c r="B47" s="87"/>
      <c r="C47" s="164">
        <f>XNPV($C$5,D42:S42,D22:S22)</f>
        <v>2.3283064365386963E-10</v>
      </c>
      <c r="E47" s="14"/>
      <c r="O47" s="527"/>
    </row>
  </sheetData>
  <conditionalFormatting sqref="C18:C19">
    <cfRule type="expression" dxfId="10" priority="3">
      <formula>#REF!=0</formula>
    </cfRule>
  </conditionalFormatting>
  <conditionalFormatting sqref="C45:C47">
    <cfRule type="expression" dxfId="9" priority="12">
      <formula>#REF!=0</formula>
    </cfRule>
  </conditionalFormatting>
  <conditionalFormatting sqref="C5:H5">
    <cfRule type="expression" dxfId="8" priority="16">
      <formula>#REF!=0</formula>
    </cfRule>
  </conditionalFormatting>
  <conditionalFormatting sqref="D33:D34 F33:G34">
    <cfRule type="expression" dxfId="7" priority="30">
      <formula>#REF!=0</formula>
    </cfRule>
  </conditionalFormatting>
  <conditionalFormatting sqref="D32:E32 G32:H32 J32:K32 M32:N32 P32:Q32 S32 I33:J34 L33:M34 O33:P34 R33:S34 D35:F35 H35:L35 N35:O36 Q35:S36 F36 I36 D36:D37 F37:G37 I37:J37 L37:M37 O37:P37 R37:S37 D39 H39:I39 K39:Q39 S39">
    <cfRule type="expression" dxfId="6" priority="36">
      <formula>#REF!=0</formula>
    </cfRule>
  </conditionalFormatting>
  <conditionalFormatting sqref="D6:H19">
    <cfRule type="expression" dxfId="5" priority="7">
      <formula>#REF!=0</formula>
    </cfRule>
  </conditionalFormatting>
  <conditionalFormatting sqref="D40:S42">
    <cfRule type="expression" dxfId="4" priority="4">
      <formula>#REF!=0</formula>
    </cfRule>
  </conditionalFormatting>
  <conditionalFormatting sqref="D45:S45">
    <cfRule type="expression" dxfId="3" priority="9">
      <formula>#REF!=0</formula>
    </cfRule>
  </conditionalFormatting>
  <conditionalFormatting sqref="E47">
    <cfRule type="expression" dxfId="2" priority="8">
      <formula>#REF!=0</formula>
    </cfRule>
  </conditionalFormatting>
  <conditionalFormatting sqref="E38:S38">
    <cfRule type="expression" dxfId="1" priority="2">
      <formula>#REF!=0</formula>
    </cfRule>
  </conditionalFormatting>
  <conditionalFormatting sqref="F46">
    <cfRule type="expression" dxfId="0" priority="10">
      <formula>#REF!=0</formula>
    </cfRule>
  </conditionalFormatting>
  <pageMargins left="0.23622047244094491" right="0.23622047244094491" top="0.74803149606299213" bottom="0.74803149606299213" header="0.31496062992125984" footer="0.31496062992125984"/>
  <pageSetup paperSize="9" scale="5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3">
    <pageSetUpPr fitToPage="1"/>
  </sheetPr>
  <dimension ref="A1:C17"/>
  <sheetViews>
    <sheetView showGridLines="0" view="pageBreakPreview" zoomScaleNormal="100" zoomScaleSheetLayoutView="100" workbookViewId="0"/>
  </sheetViews>
  <sheetFormatPr defaultColWidth="9.1796875" defaultRowHeight="15.75" customHeight="1"/>
  <cols>
    <col min="1" max="1" width="3.7265625" customWidth="1"/>
    <col min="2" max="2" width="20.7265625" customWidth="1"/>
    <col min="3" max="3" width="60.7265625" customWidth="1"/>
    <col min="4" max="4" width="3.81640625" customWidth="1"/>
    <col min="7" max="7" width="9.1796875" customWidth="1"/>
    <col min="9" max="9" width="9.1796875" customWidth="1"/>
  </cols>
  <sheetData>
    <row r="1" spans="1:3" ht="26">
      <c r="A1" s="501"/>
      <c r="B1" s="501" t="s">
        <v>1</v>
      </c>
      <c r="C1" s="388"/>
    </row>
    <row r="2" spans="1:3" ht="15.75" customHeight="1" thickBot="1">
      <c r="B2" s="20"/>
      <c r="C2" s="20"/>
    </row>
    <row r="3" spans="1:3" ht="15.75" customHeight="1">
      <c r="B3" s="693" t="s">
        <v>2</v>
      </c>
      <c r="C3" s="693" t="s">
        <v>3</v>
      </c>
    </row>
    <row r="4" spans="1:3" ht="15.75" customHeight="1">
      <c r="B4" s="654" t="s">
        <v>4</v>
      </c>
      <c r="C4" s="655" t="s">
        <v>4</v>
      </c>
    </row>
    <row r="5" spans="1:3" ht="15.75" customHeight="1">
      <c r="B5" s="656" t="s">
        <v>5</v>
      </c>
      <c r="C5" s="657" t="s">
        <v>5</v>
      </c>
    </row>
    <row r="6" spans="1:3" ht="15.75" customHeight="1">
      <c r="B6" s="694" t="s">
        <v>6</v>
      </c>
      <c r="C6" s="695" t="s">
        <v>6</v>
      </c>
    </row>
    <row r="7" spans="1:3" ht="15.75" customHeight="1">
      <c r="B7" s="402" t="s">
        <v>7</v>
      </c>
      <c r="C7" s="403" t="s">
        <v>7</v>
      </c>
    </row>
    <row r="8" spans="1:3" ht="15.75" customHeight="1">
      <c r="B8" s="654" t="s">
        <v>8</v>
      </c>
      <c r="C8" s="658" t="s">
        <v>8</v>
      </c>
    </row>
    <row r="9" spans="1:3" ht="15.75" customHeight="1">
      <c r="B9" s="656" t="s">
        <v>9</v>
      </c>
      <c r="C9" s="659" t="s">
        <v>9</v>
      </c>
    </row>
    <row r="10" spans="1:3" ht="15.75" customHeight="1">
      <c r="B10" s="654" t="s">
        <v>10</v>
      </c>
      <c r="C10" s="660" t="s">
        <v>10</v>
      </c>
    </row>
    <row r="11" spans="1:3" ht="15.75" customHeight="1">
      <c r="B11" s="656" t="s">
        <v>11</v>
      </c>
      <c r="C11" s="661" t="s">
        <v>11</v>
      </c>
    </row>
    <row r="12" spans="1:3" ht="15.75" customHeight="1">
      <c r="B12" s="654" t="s">
        <v>12</v>
      </c>
      <c r="C12" s="655" t="s">
        <v>12</v>
      </c>
    </row>
    <row r="13" spans="1:3" ht="15.75" customHeight="1">
      <c r="B13" s="656" t="s">
        <v>13</v>
      </c>
      <c r="C13" s="661" t="s">
        <v>13</v>
      </c>
    </row>
    <row r="14" spans="1:3" ht="15.75" customHeight="1">
      <c r="B14" s="654" t="s">
        <v>14</v>
      </c>
      <c r="C14" s="658" t="s">
        <v>14</v>
      </c>
    </row>
    <row r="15" spans="1:3" ht="15.75" customHeight="1">
      <c r="B15" s="656" t="s">
        <v>15</v>
      </c>
      <c r="C15" s="661" t="s">
        <v>15</v>
      </c>
    </row>
    <row r="16" spans="1:3" ht="15.75" customHeight="1">
      <c r="B16" s="654" t="s">
        <v>16</v>
      </c>
      <c r="C16" s="658" t="s">
        <v>16</v>
      </c>
    </row>
    <row r="17" spans="2:3" ht="15.75" customHeight="1">
      <c r="B17" s="696" t="s">
        <v>17</v>
      </c>
      <c r="C17" s="697" t="s">
        <v>17</v>
      </c>
    </row>
  </sheetData>
  <sheetProtection formatColumns="0" formatRows="0"/>
  <hyperlinks>
    <hyperlink ref="C10" location="Inputs!A1" tooltip="Section subtitle. Click once to follow" display="Inputs" xr:uid="{E1FC07BA-6DB4-4AA1-BDF9-72DE20FD6028}"/>
    <hyperlink ref="C11" location="'EDB data'!$A$1" tooltip="Section title. Click once to follow" display="Inputs for the selected distributor" xr:uid="{BB9B8E30-EC06-48EE-9FF1-3AD8B43A4C34}"/>
    <hyperlink ref="C12" location="'TIMING'!$A$1" tooltip="Section title. Click once to follow" display="Intra-year timing" xr:uid="{AB5E184F-C84E-4F58-8E8F-9D56149F1514}"/>
    <hyperlink ref="C13" location="'RAB'!$A$1" tooltip="Section title. Click once to follow" display="Regulatory asset base" xr:uid="{DB0896CC-A9C3-4210-B137-D7C35BD3C142}"/>
    <hyperlink ref="C14" location="TAX!A1" tooltip="Section subtitle. Click once to follow" display="TAX" xr:uid="{F787AFAB-59DB-4DA4-A027-409A1681BF87}"/>
    <hyperlink ref="C15" location="BBAR!A1" tooltip="Section subtitle. Click once to follow" display="BBAR" xr:uid="{437A705A-B1ED-4A9C-B510-3F5E7F661B8C}"/>
    <hyperlink ref="C16" location="MAR!A1" tooltip="Section subtitle. Click once to follow" display="MAR" xr:uid="{9B5CC264-4B66-4045-882A-5E4FC584A47A}"/>
    <hyperlink ref="C17" location="IRR!A1" tooltip="Section subtitle. Click once to follow" display="IRR" xr:uid="{D4889169-3D0F-4184-8278-2B53EC956BAF}"/>
    <hyperlink ref="C5" location="Reopener!A1" display="Reopener" xr:uid="{15A8B44A-3530-409E-A301-5D1DD1DB204E}"/>
    <hyperlink ref="C7" location="CPI!A1" display="CPI" xr:uid="{D763E651-9B19-4067-8BC5-338B675B8793}"/>
    <hyperlink ref="C4" location="Description!A1" display="Description" xr:uid="{017655CF-E075-485A-854E-B7605D4CB78D}"/>
    <hyperlink ref="C6" location="'ANAR guidance'!A1" display="ANAR guidanace" xr:uid="{0FDE4787-2B76-41F3-B1B0-7B7449698F82}"/>
    <hyperlink ref="C8" location="Historical!A1" display="Historical" xr:uid="{6433FB89-BA29-4E35-B235-16107E470BE4}"/>
    <hyperlink ref="C9" location="Thresholds!A1" display="Thresholds!A1" xr:uid="{295E7FDF-EF57-46ED-91C0-340ED17CB633}"/>
  </hyperlinks>
  <pageMargins left="0.70866141732283472" right="0.70866141732283472" top="0.74803149606299213" bottom="0.74803149606299213" header="0.31496062992125984" footer="0.31496062992125984"/>
  <pageSetup paperSize="9" scale="9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22E28-0EE4-4694-AE42-5DE33B91C57B}">
  <sheetPr codeName="Sheet9">
    <pageSetUpPr fitToPage="1"/>
  </sheetPr>
  <dimension ref="A1:D75"/>
  <sheetViews>
    <sheetView showGridLines="0" view="pageBreakPreview" zoomScaleNormal="100" zoomScaleSheetLayoutView="100" workbookViewId="0"/>
  </sheetViews>
  <sheetFormatPr defaultColWidth="9.1796875" defaultRowHeight="14.5"/>
  <cols>
    <col min="1" max="1" width="3.81640625" customWidth="1"/>
    <col min="2" max="2" width="3.7265625" style="341" customWidth="1"/>
    <col min="3" max="3" width="130.7265625" style="388" customWidth="1"/>
    <col min="4" max="4" width="3.7265625" customWidth="1"/>
  </cols>
  <sheetData>
    <row r="1" spans="1:3" ht="26">
      <c r="A1" s="501"/>
      <c r="B1" s="501" t="s">
        <v>4</v>
      </c>
    </row>
    <row r="2" spans="1:3">
      <c r="B2" s="502"/>
      <c r="C2" s="503"/>
    </row>
    <row r="3" spans="1:3" ht="23.5">
      <c r="A3" s="504" t="s">
        <v>18</v>
      </c>
      <c r="B3" s="505"/>
      <c r="C3" s="506"/>
    </row>
    <row r="4" spans="1:3" ht="28" customHeight="1">
      <c r="B4" s="341">
        <v>1</v>
      </c>
      <c r="C4" s="503" t="str">
        <f>"This model contains the calculations for the '"&amp;CoverSheet!$A$3&amp;""&amp;""&amp;" – Draft Decision"</f>
        <v>This model contains the calculations for the '​​Reconsideration of DPP4 default price-quality path for 
Wellington Electricity – Moa Point unforeseeable large project  – Draft Decision</v>
      </c>
    </row>
    <row r="5" spans="1:3" ht="141.75" customHeight="1">
      <c r="B5" s="341">
        <v>2</v>
      </c>
      <c r="C5" s="503" t="s">
        <v>19</v>
      </c>
    </row>
    <row r="6" spans="1:3" ht="35" customHeight="1">
      <c r="B6" s="341">
        <v>3</v>
      </c>
      <c r="C6" s="503" t="s">
        <v>809</v>
      </c>
    </row>
    <row r="7" spans="1:3" ht="35" customHeight="1">
      <c r="B7" s="341">
        <v>4</v>
      </c>
      <c r="C7" s="503" t="s">
        <v>20</v>
      </c>
    </row>
    <row r="8" spans="1:3">
      <c r="B8" s="341">
        <v>5</v>
      </c>
      <c r="C8" s="503" t="s">
        <v>21</v>
      </c>
    </row>
    <row r="9" spans="1:3">
      <c r="B9" s="502"/>
      <c r="C9" s="503"/>
    </row>
    <row r="10" spans="1:3" ht="23.5">
      <c r="A10" s="504" t="s">
        <v>22</v>
      </c>
      <c r="B10" s="507"/>
      <c r="C10" s="508"/>
    </row>
    <row r="11" spans="1:3" ht="15.5">
      <c r="A11" s="509"/>
      <c r="B11" s="510"/>
      <c r="C11" s="503"/>
    </row>
    <row r="12" spans="1:3">
      <c r="B12" s="502">
        <v>1</v>
      </c>
      <c r="C12" s="503" t="s">
        <v>23</v>
      </c>
    </row>
    <row r="13" spans="1:3">
      <c r="B13" s="502"/>
      <c r="C13" s="503" t="s">
        <v>24</v>
      </c>
    </row>
    <row r="14" spans="1:3">
      <c r="B14" s="502"/>
      <c r="C14" s="503" t="s">
        <v>25</v>
      </c>
    </row>
    <row r="15" spans="1:3">
      <c r="B15" s="502"/>
      <c r="C15" s="503" t="s">
        <v>26</v>
      </c>
    </row>
    <row r="16" spans="1:3">
      <c r="B16" s="502"/>
      <c r="C16" s="503" t="s">
        <v>27</v>
      </c>
    </row>
    <row r="17" spans="1:4">
      <c r="B17" s="502"/>
      <c r="C17" s="503" t="s">
        <v>28</v>
      </c>
    </row>
    <row r="18" spans="1:4">
      <c r="B18" s="502"/>
      <c r="C18" s="503" t="s">
        <v>29</v>
      </c>
    </row>
    <row r="19" spans="1:4">
      <c r="B19" s="502"/>
      <c r="C19" s="503" t="s">
        <v>30</v>
      </c>
    </row>
    <row r="20" spans="1:4">
      <c r="B20" s="502"/>
      <c r="C20" s="503" t="s">
        <v>31</v>
      </c>
    </row>
    <row r="21" spans="1:4">
      <c r="B21" s="502">
        <v>2</v>
      </c>
      <c r="C21" s="503" t="s">
        <v>32</v>
      </c>
    </row>
    <row r="22" spans="1:4">
      <c r="B22" s="502">
        <v>3</v>
      </c>
      <c r="C22" s="503" t="s">
        <v>33</v>
      </c>
    </row>
    <row r="23" spans="1:4">
      <c r="C23" s="503"/>
    </row>
    <row r="24" spans="1:4" ht="23.5">
      <c r="A24" s="504" t="s">
        <v>34</v>
      </c>
      <c r="B24" s="505"/>
      <c r="C24" s="506"/>
    </row>
    <row r="25" spans="1:4">
      <c r="C25" s="503"/>
    </row>
    <row r="26" spans="1:4" ht="29">
      <c r="B26" s="341">
        <v>1</v>
      </c>
      <c r="C26" s="503" t="s">
        <v>35</v>
      </c>
    </row>
    <row r="27" spans="1:4">
      <c r="C27" s="503"/>
    </row>
    <row r="28" spans="1:4">
      <c r="B28" s="511"/>
      <c r="C28" s="512" t="s">
        <v>36</v>
      </c>
    </row>
    <row r="29" spans="1:4">
      <c r="B29" s="502">
        <f>B26+1</f>
        <v>2</v>
      </c>
      <c r="C29" s="503" t="s">
        <v>37</v>
      </c>
    </row>
    <row r="30" spans="1:4">
      <c r="B30" s="502"/>
      <c r="C30" s="503"/>
    </row>
    <row r="31" spans="1:4">
      <c r="B31" s="513"/>
      <c r="C31" s="514" t="s">
        <v>38</v>
      </c>
      <c r="D31" s="515"/>
    </row>
    <row r="32" spans="1:4">
      <c r="A32" s="516"/>
      <c r="B32" s="341">
        <f>B29+1</f>
        <v>3</v>
      </c>
      <c r="C32" s="503" t="s">
        <v>39</v>
      </c>
      <c r="D32" s="515"/>
    </row>
    <row r="33" spans="1:4">
      <c r="A33" s="516"/>
      <c r="B33" s="341">
        <f>B32+1</f>
        <v>4</v>
      </c>
      <c r="C33" s="503" t="s">
        <v>40</v>
      </c>
      <c r="D33" s="515"/>
    </row>
    <row r="34" spans="1:4" ht="29">
      <c r="B34" s="341">
        <f>B33+1</f>
        <v>5</v>
      </c>
      <c r="C34" s="503" t="s">
        <v>41</v>
      </c>
    </row>
    <row r="35" spans="1:4" ht="15" customHeight="1">
      <c r="A35" s="517"/>
      <c r="B35" s="341">
        <f>B34+1</f>
        <v>6</v>
      </c>
      <c r="C35" s="503" t="str">
        <f>"Operating instructions for entering reopener-specific data onto the reopener sheet is at cell " &amp; ADDRESS(ROW(Reopener!B51),COLUMN(Reopener!B51)) &amp; " on the Reopener sheet."</f>
        <v>Operating instructions for entering reopener-specific data onto the reopener sheet is at cell $B$51 on the Reopener sheet.</v>
      </c>
    </row>
    <row r="36" spans="1:4">
      <c r="B36" s="502"/>
      <c r="C36" s="503"/>
    </row>
    <row r="37" spans="1:4">
      <c r="C37" s="514" t="s">
        <v>42</v>
      </c>
    </row>
    <row r="38" spans="1:4" ht="43.5">
      <c r="B38" s="341">
        <f>B35+1</f>
        <v>7</v>
      </c>
      <c r="C38" s="503" t="s">
        <v>43</v>
      </c>
    </row>
    <row r="39" spans="1:4">
      <c r="B39" s="341">
        <f>B38+1</f>
        <v>8</v>
      </c>
      <c r="C39" s="503" t="s">
        <v>44</v>
      </c>
    </row>
    <row r="40" spans="1:4">
      <c r="C40" s="503"/>
    </row>
    <row r="41" spans="1:4">
      <c r="B41" s="513"/>
      <c r="C41" s="514" t="s">
        <v>45</v>
      </c>
    </row>
    <row r="42" spans="1:4">
      <c r="B42" s="341">
        <f>B45+1</f>
        <v>9</v>
      </c>
      <c r="C42" s="503" t="s">
        <v>46</v>
      </c>
    </row>
    <row r="43" spans="1:4">
      <c r="C43" s="503"/>
    </row>
    <row r="44" spans="1:4">
      <c r="A44" s="517"/>
      <c r="B44" s="511"/>
      <c r="C44" s="514" t="s">
        <v>47</v>
      </c>
    </row>
    <row r="45" spans="1:4" ht="43" customHeight="1">
      <c r="A45" s="517"/>
      <c r="B45" s="502">
        <f>B38+1</f>
        <v>8</v>
      </c>
      <c r="C45" s="503" t="s">
        <v>48</v>
      </c>
    </row>
    <row r="46" spans="1:4">
      <c r="A46" s="517"/>
      <c r="B46" s="511"/>
      <c r="C46" s="503"/>
    </row>
    <row r="47" spans="1:4">
      <c r="B47" s="513"/>
      <c r="C47" s="514" t="s">
        <v>49</v>
      </c>
    </row>
    <row r="48" spans="1:4">
      <c r="B48" s="341">
        <f>B51+1</f>
        <v>11</v>
      </c>
      <c r="C48" s="49" t="s">
        <v>50</v>
      </c>
    </row>
    <row r="49" spans="1:4">
      <c r="A49" s="517"/>
      <c r="B49" s="511"/>
      <c r="C49" s="503"/>
    </row>
    <row r="50" spans="1:4">
      <c r="A50" s="516"/>
      <c r="B50" s="513"/>
      <c r="C50" s="512" t="s">
        <v>51</v>
      </c>
      <c r="D50" s="515"/>
    </row>
    <row r="51" spans="1:4">
      <c r="A51" s="516"/>
      <c r="B51" s="341">
        <f>B42+1</f>
        <v>10</v>
      </c>
      <c r="C51" s="503" t="s">
        <v>52</v>
      </c>
      <c r="D51" s="515"/>
    </row>
    <row r="52" spans="1:4" ht="29">
      <c r="A52" s="516"/>
      <c r="B52" s="341">
        <f>B51+1</f>
        <v>11</v>
      </c>
      <c r="C52" s="503" t="s">
        <v>53</v>
      </c>
      <c r="D52" s="515"/>
    </row>
    <row r="53" spans="1:4">
      <c r="A53" s="516"/>
      <c r="B53" s="341">
        <f>B52+1</f>
        <v>12</v>
      </c>
      <c r="C53" s="503" t="str">
        <f>"There is a comment starting at cell " &amp; ADDRESS(ROW(MAR!J21),COLUMN(MAR!J21)) &amp; " on the MAR sheet, explaining the formula that applies to each cell in the row."</f>
        <v>There is a comment starting at cell $J$21 on the MAR sheet, explaining the formula that applies to each cell in the row.</v>
      </c>
      <c r="D53" s="515"/>
    </row>
    <row r="54" spans="1:4">
      <c r="B54" s="341">
        <f>B53+1</f>
        <v>13</v>
      </c>
      <c r="C54" s="503" t="s">
        <v>54</v>
      </c>
    </row>
    <row r="55" spans="1:4" ht="29">
      <c r="B55" s="341">
        <f>B54+1</f>
        <v>14</v>
      </c>
      <c r="C55" s="503" t="s">
        <v>55</v>
      </c>
    </row>
    <row r="56" spans="1:4" ht="29">
      <c r="B56" s="341">
        <f>B55+1</f>
        <v>15</v>
      </c>
      <c r="C56" s="503" t="s">
        <v>56</v>
      </c>
    </row>
    <row r="57" spans="1:4">
      <c r="C57" s="503"/>
    </row>
    <row r="58" spans="1:4">
      <c r="C58" s="512" t="s">
        <v>57</v>
      </c>
    </row>
    <row r="59" spans="1:4">
      <c r="B59" s="341">
        <v>1</v>
      </c>
      <c r="C59" s="503" t="s">
        <v>58</v>
      </c>
    </row>
    <row r="61" spans="1:4" ht="23.5">
      <c r="A61" s="504" t="s">
        <v>59</v>
      </c>
      <c r="B61" s="505"/>
      <c r="C61" s="506"/>
      <c r="D61" s="503"/>
    </row>
    <row r="62" spans="1:4">
      <c r="B62" s="518"/>
      <c r="C62" s="515"/>
      <c r="D62" s="519"/>
    </row>
    <row r="63" spans="1:4">
      <c r="A63" s="517"/>
      <c r="B63" s="341">
        <v>1</v>
      </c>
      <c r="C63" s="503" t="s">
        <v>60</v>
      </c>
    </row>
    <row r="64" spans="1:4">
      <c r="C64" s="515"/>
      <c r="D64" s="519"/>
    </row>
    <row r="65" spans="1:4" ht="23.5">
      <c r="A65" s="504" t="s">
        <v>61</v>
      </c>
      <c r="B65" s="505"/>
      <c r="C65" s="506"/>
      <c r="D65" s="503"/>
    </row>
    <row r="66" spans="1:4">
      <c r="C66" s="520"/>
    </row>
    <row r="67" spans="1:4">
      <c r="B67" s="341">
        <v>1</v>
      </c>
      <c r="C67" s="520" t="s">
        <v>62</v>
      </c>
    </row>
    <row r="68" spans="1:4">
      <c r="B68" s="341">
        <f>B67+1</f>
        <v>2</v>
      </c>
      <c r="C68" s="388" t="s">
        <v>63</v>
      </c>
    </row>
    <row r="69" spans="1:4">
      <c r="B69" s="341">
        <f>B68+1</f>
        <v>3</v>
      </c>
      <c r="C69" s="503" t="s">
        <v>64</v>
      </c>
    </row>
    <row r="70" spans="1:4" ht="29">
      <c r="B70" s="341">
        <f>B69+1</f>
        <v>4</v>
      </c>
      <c r="C70" s="388" t="s">
        <v>65</v>
      </c>
    </row>
    <row r="71" spans="1:4">
      <c r="C71" s="416" t="s">
        <v>66</v>
      </c>
    </row>
    <row r="72" spans="1:4">
      <c r="B72" s="341">
        <f>B70+1</f>
        <v>5</v>
      </c>
      <c r="C72" s="515" t="s">
        <v>67</v>
      </c>
      <c r="D72" s="519"/>
    </row>
    <row r="73" spans="1:4">
      <c r="B73" s="341">
        <f>B72+1</f>
        <v>6</v>
      </c>
      <c r="C73" s="515" t="s">
        <v>68</v>
      </c>
      <c r="D73" s="519"/>
    </row>
    <row r="74" spans="1:4">
      <c r="B74" s="341">
        <f>B73+1</f>
        <v>7</v>
      </c>
      <c r="C74" s="515" t="s">
        <v>69</v>
      </c>
      <c r="D74" s="519"/>
    </row>
    <row r="75" spans="1:4" ht="29">
      <c r="B75" s="341">
        <f>B74+1</f>
        <v>8</v>
      </c>
      <c r="C75" s="515" t="s">
        <v>70</v>
      </c>
      <c r="D75" s="519"/>
    </row>
  </sheetData>
  <sheetProtection formatColumns="0" formatRows="0"/>
  <hyperlinks>
    <hyperlink ref="C71" r:id="rId1" xr:uid="{B74E8C3F-76BC-49BB-8306-E8B37D968A23}"/>
  </hyperlinks>
  <pageMargins left="0.23622047244094491" right="0.23622047244094491" top="0.74803149606299213" bottom="0.74803149606299213" header="0.31496062992125984" footer="0.31496062992125984"/>
  <pageSetup paperSize="9" scale="69" fitToHeight="0" orientation="portrait" r:id="rId2"/>
  <rowBreaks count="1" manualBreakCount="1">
    <brk id="59" max="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90B4E-28F6-4A74-9D25-6182C1F32374}">
  <sheetPr codeName="Sheet15"/>
  <dimension ref="A1:V153"/>
  <sheetViews>
    <sheetView showGridLines="0" view="pageBreakPreview" zoomScaleNormal="100" zoomScaleSheetLayoutView="100" workbookViewId="0"/>
  </sheetViews>
  <sheetFormatPr defaultColWidth="12.54296875" defaultRowHeight="14.5"/>
  <cols>
    <col min="1" max="1" width="3.453125" customWidth="1"/>
    <col min="2" max="2" width="60.54296875" customWidth="1"/>
    <col min="3" max="3" width="17.81640625" bestFit="1" customWidth="1"/>
    <col min="4" max="4" width="20.6328125" customWidth="1"/>
    <col min="5" max="9" width="20.54296875" customWidth="1"/>
    <col min="22" max="22" width="3.54296875" customWidth="1"/>
  </cols>
  <sheetData>
    <row r="1" spans="1:22" ht="23.5">
      <c r="B1" s="521" t="s">
        <v>5</v>
      </c>
      <c r="C1" s="521"/>
      <c r="T1" s="522" t="str">
        <f>EDB_Name</f>
        <v>Wellington Electricity</v>
      </c>
    </row>
    <row r="2" spans="1:22" ht="15" thickBot="1">
      <c r="A2" s="417"/>
      <c r="B2" s="418" t="s">
        <v>71</v>
      </c>
      <c r="C2" s="419"/>
      <c r="D2" s="417"/>
      <c r="E2" s="417"/>
      <c r="F2" s="417"/>
      <c r="G2" s="417"/>
      <c r="H2" s="417"/>
      <c r="I2" s="417"/>
      <c r="J2" s="417"/>
      <c r="K2" s="417"/>
      <c r="L2" s="417"/>
      <c r="M2" s="417"/>
      <c r="N2" s="417"/>
      <c r="O2" s="417"/>
      <c r="P2" s="417"/>
      <c r="Q2" s="417"/>
      <c r="R2" s="417"/>
      <c r="S2" s="417"/>
      <c r="T2" s="417"/>
      <c r="U2" s="417"/>
      <c r="V2" s="417"/>
    </row>
    <row r="3" spans="1:22" ht="23.5">
      <c r="A3" s="647"/>
      <c r="B3" s="648" t="s">
        <v>10</v>
      </c>
      <c r="C3" s="649"/>
      <c r="D3" s="650"/>
      <c r="E3" s="650"/>
      <c r="F3" s="650"/>
      <c r="G3" s="650"/>
      <c r="H3" s="650"/>
      <c r="I3" s="650"/>
      <c r="J3" s="650"/>
      <c r="K3" s="650"/>
      <c r="L3" s="650"/>
      <c r="M3" s="650"/>
      <c r="N3" s="650"/>
      <c r="O3" s="650"/>
      <c r="P3" s="650"/>
      <c r="Q3" s="650"/>
      <c r="R3" s="650"/>
      <c r="S3" s="650"/>
      <c r="T3" s="650"/>
      <c r="U3" s="650"/>
      <c r="V3" s="650"/>
    </row>
    <row r="4" spans="1:22">
      <c r="A4" s="398"/>
      <c r="B4" s="698" t="s">
        <v>72</v>
      </c>
      <c r="C4" s="698"/>
      <c r="D4" s="692"/>
      <c r="E4" s="692"/>
      <c r="F4" s="692"/>
      <c r="G4" s="692"/>
      <c r="H4" s="692"/>
      <c r="I4" s="692"/>
      <c r="J4" s="692"/>
      <c r="K4" s="692"/>
      <c r="L4" s="692"/>
      <c r="M4" s="692"/>
      <c r="N4" s="692"/>
      <c r="O4" s="692"/>
      <c r="P4" s="692"/>
      <c r="Q4" s="692"/>
      <c r="R4" s="692"/>
      <c r="S4" s="692"/>
      <c r="T4" s="692"/>
      <c r="U4" s="692"/>
      <c r="V4" s="692"/>
    </row>
    <row r="5" spans="1:22">
      <c r="A5" s="345"/>
      <c r="D5" s="32"/>
      <c r="E5" s="32"/>
      <c r="F5" s="32"/>
      <c r="G5" s="32"/>
      <c r="H5" s="32"/>
      <c r="I5" s="32"/>
      <c r="J5" s="32"/>
      <c r="K5" s="32"/>
      <c r="L5" s="32"/>
      <c r="M5" s="32"/>
      <c r="N5" s="32"/>
      <c r="O5" s="32"/>
      <c r="P5" s="32"/>
      <c r="Q5" s="32"/>
      <c r="R5" s="32"/>
      <c r="S5" s="32"/>
      <c r="T5" s="32"/>
    </row>
    <row r="6" spans="1:22" ht="60">
      <c r="A6" s="345"/>
      <c r="D6" s="662" t="s">
        <v>73</v>
      </c>
      <c r="E6" s="662" t="s">
        <v>74</v>
      </c>
      <c r="F6" s="662" t="s">
        <v>75</v>
      </c>
      <c r="G6" s="662" t="s">
        <v>76</v>
      </c>
      <c r="H6" s="662" t="s">
        <v>77</v>
      </c>
      <c r="I6" s="662" t="s">
        <v>78</v>
      </c>
      <c r="J6" s="662" t="s">
        <v>79</v>
      </c>
      <c r="K6" s="662" t="s">
        <v>80</v>
      </c>
      <c r="L6" s="662" t="s">
        <v>81</v>
      </c>
      <c r="M6" s="662" t="s">
        <v>82</v>
      </c>
      <c r="N6" s="662" t="s">
        <v>83</v>
      </c>
      <c r="O6" s="662" t="s">
        <v>84</v>
      </c>
      <c r="P6" s="662" t="s">
        <v>85</v>
      </c>
      <c r="Q6" s="662" t="s">
        <v>86</v>
      </c>
      <c r="R6" s="662" t="s">
        <v>87</v>
      </c>
      <c r="S6" s="662" t="s">
        <v>88</v>
      </c>
      <c r="T6" s="663" t="s">
        <v>89</v>
      </c>
    </row>
    <row r="7" spans="1:22">
      <c r="A7" s="345"/>
      <c r="D7" s="692"/>
      <c r="E7" s="692"/>
      <c r="F7" s="699"/>
      <c r="G7" s="699"/>
      <c r="H7" s="699"/>
      <c r="I7" s="699"/>
      <c r="J7" s="699"/>
      <c r="K7" s="692"/>
      <c r="L7" s="692"/>
      <c r="M7" s="692"/>
      <c r="N7" s="692"/>
      <c r="O7" s="692"/>
      <c r="P7" s="692"/>
      <c r="Q7" s="692"/>
      <c r="R7" s="692"/>
      <c r="S7" s="692"/>
      <c r="T7" s="692"/>
    </row>
    <row r="8" spans="1:22">
      <c r="A8" s="345"/>
      <c r="B8" t="s">
        <v>90</v>
      </c>
      <c r="D8" s="349">
        <v>73359.825616923074</v>
      </c>
      <c r="E8" s="349"/>
      <c r="F8" s="349">
        <v>44281.139732429561</v>
      </c>
      <c r="G8" s="349">
        <v>16949.518224204665</v>
      </c>
      <c r="H8" s="349">
        <v>34274.847397808648</v>
      </c>
      <c r="I8" s="349">
        <v>34127.949082079838</v>
      </c>
      <c r="J8" s="349">
        <v>7219.2497338727098</v>
      </c>
      <c r="K8" s="349">
        <v>37178.886856943747</v>
      </c>
      <c r="L8" s="349">
        <v>231403.61740068885</v>
      </c>
      <c r="M8" s="349">
        <v>34648.09410168742</v>
      </c>
      <c r="N8" s="349">
        <v>446158.36813099438</v>
      </c>
      <c r="O8" s="349">
        <v>48646.442626418175</v>
      </c>
      <c r="P8" s="349">
        <v>51690.551053624011</v>
      </c>
      <c r="Q8" s="349">
        <v>133360.41072976706</v>
      </c>
      <c r="R8" s="349">
        <v>579388.88558384695</v>
      </c>
      <c r="S8" s="420">
        <v>118695.81208155451</v>
      </c>
      <c r="T8" s="421" cm="1">
        <f t="array" ref="T8:T22">INDEX(D8:S22,,MATCH(D58,D6:S6,0))</f>
        <v>118695.81208155451</v>
      </c>
    </row>
    <row r="9" spans="1:22">
      <c r="A9" s="345"/>
      <c r="B9" t="s">
        <v>91</v>
      </c>
      <c r="D9" s="349">
        <v>74827.022129261532</v>
      </c>
      <c r="E9" s="349"/>
      <c r="F9" s="349">
        <v>49999.606117475516</v>
      </c>
      <c r="G9" s="349">
        <v>18619.723750017794</v>
      </c>
      <c r="H9" s="349">
        <v>38526.299469032834</v>
      </c>
      <c r="I9" s="349">
        <v>35645.960257250757</v>
      </c>
      <c r="J9" s="349">
        <v>7886.4527942772256</v>
      </c>
      <c r="K9" s="349">
        <v>41070.029155391472</v>
      </c>
      <c r="L9" s="349">
        <v>259162.79534407548</v>
      </c>
      <c r="M9" s="349">
        <v>39688.005869718865</v>
      </c>
      <c r="N9" s="349">
        <v>472829.71537786518</v>
      </c>
      <c r="O9" s="349">
        <v>52596.533767683337</v>
      </c>
      <c r="P9" s="349">
        <v>59842.150954780511</v>
      </c>
      <c r="Q9" s="349">
        <v>152078.87797979714</v>
      </c>
      <c r="R9" s="349">
        <v>638254.79635916592</v>
      </c>
      <c r="S9" s="349">
        <v>132692.42224221141</v>
      </c>
      <c r="T9" s="350">
        <v>132692.42224221141</v>
      </c>
    </row>
    <row r="10" spans="1:22">
      <c r="A10" s="345"/>
      <c r="B10" t="s">
        <v>92</v>
      </c>
      <c r="D10" s="349">
        <v>76323.562571846764</v>
      </c>
      <c r="E10" s="349"/>
      <c r="F10" s="349">
        <v>56456.555251486308</v>
      </c>
      <c r="G10" s="349">
        <v>20454.51132834455</v>
      </c>
      <c r="H10" s="349">
        <v>43305.101655171675</v>
      </c>
      <c r="I10" s="349">
        <v>37231.492569493275</v>
      </c>
      <c r="J10" s="349">
        <v>8615.318761524326</v>
      </c>
      <c r="K10" s="349">
        <v>45368.418406794743</v>
      </c>
      <c r="L10" s="349">
        <v>290251.96427355084</v>
      </c>
      <c r="M10" s="349">
        <v>45461.023203528173</v>
      </c>
      <c r="N10" s="349">
        <v>501095.47576315393</v>
      </c>
      <c r="O10" s="349">
        <v>56867.372309619241</v>
      </c>
      <c r="P10" s="349">
        <v>69279.258160349404</v>
      </c>
      <c r="Q10" s="349">
        <v>173424.6692930414</v>
      </c>
      <c r="R10" s="349">
        <v>703101.48366925726</v>
      </c>
      <c r="S10" s="349">
        <v>148339.51267301303</v>
      </c>
      <c r="T10" s="350">
        <v>148339.51267301303</v>
      </c>
    </row>
    <row r="11" spans="1:22">
      <c r="A11" s="345"/>
      <c r="B11" t="s">
        <v>93</v>
      </c>
      <c r="D11" s="349">
        <v>77850.03382328368</v>
      </c>
      <c r="E11" s="349"/>
      <c r="F11" s="349">
        <v>63747.354796663232</v>
      </c>
      <c r="G11" s="349">
        <v>22470.098874639614</v>
      </c>
      <c r="H11" s="349">
        <v>48676.66646447916</v>
      </c>
      <c r="I11" s="349">
        <v>38887.549358984332</v>
      </c>
      <c r="J11" s="349">
        <v>9411.5465214644028</v>
      </c>
      <c r="K11" s="349">
        <v>50116.677077249864</v>
      </c>
      <c r="L11" s="349">
        <v>325070.58990780596</v>
      </c>
      <c r="M11" s="349">
        <v>52073.783638713365</v>
      </c>
      <c r="N11" s="349">
        <v>531050.96330427506</v>
      </c>
      <c r="O11" s="349">
        <v>61485.00294116031</v>
      </c>
      <c r="P11" s="349">
        <v>80204.597172236477</v>
      </c>
      <c r="Q11" s="349">
        <v>197766.55587501265</v>
      </c>
      <c r="R11" s="349">
        <v>774536.59441005357</v>
      </c>
      <c r="S11" s="349">
        <v>165831.70800741474</v>
      </c>
      <c r="T11" s="350">
        <v>165831.70800741474</v>
      </c>
    </row>
    <row r="12" spans="1:22">
      <c r="A12" s="345"/>
      <c r="B12" t="s">
        <v>94</v>
      </c>
      <c r="D12" s="349">
        <v>79407.034499749381</v>
      </c>
      <c r="E12" s="349"/>
      <c r="F12" s="349">
        <v>71979.688195104347</v>
      </c>
      <c r="G12" s="349">
        <v>24684.302417746607</v>
      </c>
      <c r="H12" s="349">
        <v>54714.520172733173</v>
      </c>
      <c r="I12" s="349">
        <v>40617.26755447196</v>
      </c>
      <c r="J12" s="349">
        <v>10281.361650978146</v>
      </c>
      <c r="K12" s="349">
        <v>55361.888500154855</v>
      </c>
      <c r="L12" s="349">
        <v>364066.05787314643</v>
      </c>
      <c r="M12" s="349">
        <v>59648.436206800623</v>
      </c>
      <c r="N12" s="349">
        <v>562797.18989060482</v>
      </c>
      <c r="O12" s="349">
        <v>66477.585179982532</v>
      </c>
      <c r="P12" s="349">
        <v>92852.862146298197</v>
      </c>
      <c r="Q12" s="349">
        <v>225525.06965762944</v>
      </c>
      <c r="R12" s="349">
        <v>853229.51240211539</v>
      </c>
      <c r="S12" s="349">
        <v>185386.58301564911</v>
      </c>
      <c r="T12" s="350">
        <v>185386.58301564911</v>
      </c>
    </row>
    <row r="13" spans="1:22">
      <c r="A13" s="345"/>
      <c r="B13" t="s">
        <v>95</v>
      </c>
      <c r="D13" s="349">
        <v>35194.997539617427</v>
      </c>
      <c r="E13" s="349"/>
      <c r="F13" s="349">
        <v>17306.3451714441</v>
      </c>
      <c r="G13" s="349">
        <v>6808.2903980837391</v>
      </c>
      <c r="H13" s="349">
        <v>17203.128308232914</v>
      </c>
      <c r="I13" s="349">
        <v>14517.204610192384</v>
      </c>
      <c r="J13" s="349">
        <v>2729.9007052136967</v>
      </c>
      <c r="K13" s="349">
        <v>17074.018252262686</v>
      </c>
      <c r="L13" s="349">
        <v>94623.96876824231</v>
      </c>
      <c r="M13" s="349">
        <v>11772.850368850826</v>
      </c>
      <c r="N13" s="349">
        <v>137742.38439876764</v>
      </c>
      <c r="O13" s="349">
        <v>20290.837873884851</v>
      </c>
      <c r="P13" s="349">
        <v>26345.734307394901</v>
      </c>
      <c r="Q13" s="349">
        <v>58104.596113817548</v>
      </c>
      <c r="R13" s="349">
        <v>194846.70939330594</v>
      </c>
      <c r="S13" s="349">
        <v>45192.983484661345</v>
      </c>
      <c r="T13" s="351">
        <v>45192.983484661345</v>
      </c>
    </row>
    <row r="14" spans="1:22">
      <c r="A14" s="345"/>
      <c r="B14" t="s">
        <v>96</v>
      </c>
      <c r="D14" s="349">
        <v>36447.670421973708</v>
      </c>
      <c r="E14" s="349"/>
      <c r="F14" s="349">
        <v>17657.562941724165</v>
      </c>
      <c r="G14" s="349">
        <v>7064.1201796096857</v>
      </c>
      <c r="H14" s="349">
        <v>17707.796202874088</v>
      </c>
      <c r="I14" s="349">
        <v>15697.197272343003</v>
      </c>
      <c r="J14" s="349">
        <v>2818.0707376484884</v>
      </c>
      <c r="K14" s="349">
        <v>17687.637336600168</v>
      </c>
      <c r="L14" s="349">
        <v>98624.433764956542</v>
      </c>
      <c r="M14" s="349">
        <v>12315.40597296393</v>
      </c>
      <c r="N14" s="349">
        <v>143835.98608613922</v>
      </c>
      <c r="O14" s="349">
        <v>21181.235878734988</v>
      </c>
      <c r="P14" s="349">
        <v>27080.44229363952</v>
      </c>
      <c r="Q14" s="349">
        <v>61492.117136374189</v>
      </c>
      <c r="R14" s="349">
        <v>202840.85929367359</v>
      </c>
      <c r="S14" s="349">
        <v>46782.328321386522</v>
      </c>
      <c r="T14" s="351">
        <v>46782.328321386522</v>
      </c>
    </row>
    <row r="15" spans="1:22">
      <c r="A15" s="345"/>
      <c r="B15" t="s">
        <v>97</v>
      </c>
      <c r="D15" s="349">
        <v>37760.704356829738</v>
      </c>
      <c r="E15" s="349"/>
      <c r="F15" s="349">
        <v>18024.548714111665</v>
      </c>
      <c r="G15" s="349">
        <v>7306.1911130207845</v>
      </c>
      <c r="H15" s="349">
        <v>18234.591324152545</v>
      </c>
      <c r="I15" s="349">
        <v>14777.4764987002</v>
      </c>
      <c r="J15" s="349">
        <v>2909.9767247815853</v>
      </c>
      <c r="K15" s="349">
        <v>18330.313202876849</v>
      </c>
      <c r="L15" s="349">
        <v>102887.53168209951</v>
      </c>
      <c r="M15" s="349">
        <v>12817.505067714816</v>
      </c>
      <c r="N15" s="349">
        <v>151198.46196696261</v>
      </c>
      <c r="O15" s="349">
        <v>21857.090662274975</v>
      </c>
      <c r="P15" s="349">
        <v>27845.49167117256</v>
      </c>
      <c r="Q15" s="349">
        <v>62895.554405962641</v>
      </c>
      <c r="R15" s="349">
        <v>211305.25832594605</v>
      </c>
      <c r="S15" s="349">
        <v>48443.687192979196</v>
      </c>
      <c r="T15" s="351">
        <v>48443.687192979196</v>
      </c>
    </row>
    <row r="16" spans="1:22">
      <c r="A16" s="345"/>
      <c r="B16" t="s">
        <v>98</v>
      </c>
      <c r="D16" s="349">
        <v>39152.325345629506</v>
      </c>
      <c r="E16" s="349"/>
      <c r="F16" s="349">
        <v>18415.045062714751</v>
      </c>
      <c r="G16" s="349">
        <v>7562.0656587718368</v>
      </c>
      <c r="H16" s="349">
        <v>18791.805690394591</v>
      </c>
      <c r="I16" s="349">
        <v>15095.723704873802</v>
      </c>
      <c r="J16" s="349">
        <v>3006.9822022581684</v>
      </c>
      <c r="K16" s="349">
        <v>19010.923120454136</v>
      </c>
      <c r="L16" s="349">
        <v>108278.04804010864</v>
      </c>
      <c r="M16" s="349">
        <v>13349.748990273114</v>
      </c>
      <c r="N16" s="349">
        <v>157357.21737714304</v>
      </c>
      <c r="O16" s="349">
        <v>22571.934909078223</v>
      </c>
      <c r="P16" s="349">
        <v>28653.363773061206</v>
      </c>
      <c r="Q16" s="349">
        <v>65885.460749138772</v>
      </c>
      <c r="R16" s="349">
        <v>220359.95339929574</v>
      </c>
      <c r="S16" s="349">
        <v>50200.368639512206</v>
      </c>
      <c r="T16" s="351">
        <v>50200.368639512206</v>
      </c>
    </row>
    <row r="17" spans="1:22">
      <c r="A17" s="345"/>
      <c r="B17" t="s">
        <v>99</v>
      </c>
      <c r="D17" s="349">
        <v>40607.450836352975</v>
      </c>
      <c r="E17" s="349"/>
      <c r="F17" s="349">
        <v>18820.879194000267</v>
      </c>
      <c r="G17" s="349">
        <v>7828.7407777448734</v>
      </c>
      <c r="H17" s="349">
        <v>19371.619022062496</v>
      </c>
      <c r="I17" s="349">
        <v>15639.753169896379</v>
      </c>
      <c r="J17" s="349">
        <v>3107.8659684580962</v>
      </c>
      <c r="K17" s="349">
        <v>19722.147592891815</v>
      </c>
      <c r="L17" s="349">
        <v>112791.7525098974</v>
      </c>
      <c r="M17" s="349">
        <v>13907.320399104156</v>
      </c>
      <c r="N17" s="349">
        <v>164307.82957042457</v>
      </c>
      <c r="O17" s="349">
        <v>23316.560080598312</v>
      </c>
      <c r="P17" s="349">
        <v>29491.88260243932</v>
      </c>
      <c r="Q17" s="349">
        <v>69138.713820008226</v>
      </c>
      <c r="R17" s="349">
        <v>229945.58025796677</v>
      </c>
      <c r="S17" s="349">
        <v>52032.749796498567</v>
      </c>
      <c r="T17" s="351">
        <v>52032.749796498567</v>
      </c>
    </row>
    <row r="18" spans="1:22">
      <c r="A18" s="345"/>
      <c r="B18" t="s">
        <v>100</v>
      </c>
      <c r="D18" s="349">
        <v>33806.991940575914</v>
      </c>
      <c r="E18" s="349"/>
      <c r="F18" s="349">
        <v>18566.878931161478</v>
      </c>
      <c r="G18" s="349">
        <v>6900.8360046755615</v>
      </c>
      <c r="H18" s="349">
        <v>18611.839458048093</v>
      </c>
      <c r="I18" s="349">
        <v>11816.66639788559</v>
      </c>
      <c r="J18" s="349">
        <v>2259.8422261403603</v>
      </c>
      <c r="K18" s="349">
        <v>25319.671181390197</v>
      </c>
      <c r="L18" s="349">
        <v>120360.86593445308</v>
      </c>
      <c r="M18" s="349">
        <v>23507.63336147747</v>
      </c>
      <c r="N18" s="349">
        <v>309756.04925921722</v>
      </c>
      <c r="O18" s="349">
        <v>29411.710783165938</v>
      </c>
      <c r="P18" s="349">
        <v>26152.893313240624</v>
      </c>
      <c r="Q18" s="349">
        <v>82704.05868860973</v>
      </c>
      <c r="R18" s="349">
        <v>356171.98633721273</v>
      </c>
      <c r="S18" s="349">
        <v>63757.498375313931</v>
      </c>
      <c r="T18" s="352">
        <v>63757.498375313931</v>
      </c>
    </row>
    <row r="19" spans="1:22">
      <c r="A19" s="345"/>
      <c r="B19" t="s">
        <v>101</v>
      </c>
      <c r="D19" s="349">
        <v>31634.1931540923</v>
      </c>
      <c r="E19" s="349"/>
      <c r="F19" s="349">
        <v>16034.826832809218</v>
      </c>
      <c r="G19" s="349">
        <v>9274.0912335542962</v>
      </c>
      <c r="H19" s="349">
        <v>18902.872689781714</v>
      </c>
      <c r="I19" s="349">
        <v>13846.967141669151</v>
      </c>
      <c r="J19" s="349">
        <v>2733.2873765094459</v>
      </c>
      <c r="K19" s="349">
        <v>21606.71457534708</v>
      </c>
      <c r="L19" s="349">
        <v>147674.33034100532</v>
      </c>
      <c r="M19" s="349">
        <v>32543.263860410349</v>
      </c>
      <c r="N19" s="349">
        <v>332459.30935362302</v>
      </c>
      <c r="O19" s="349">
        <v>27168.456121698062</v>
      </c>
      <c r="P19" s="349">
        <v>24209.844779332372</v>
      </c>
      <c r="Q19" s="349">
        <v>93763.552056457949</v>
      </c>
      <c r="R19" s="349">
        <v>347752.74118202709</v>
      </c>
      <c r="S19" s="349">
        <v>98923.984290555265</v>
      </c>
      <c r="T19" s="352">
        <v>98923.984290555265</v>
      </c>
    </row>
    <row r="20" spans="1:22">
      <c r="A20" s="345"/>
      <c r="B20" t="s">
        <v>102</v>
      </c>
      <c r="D20" s="349">
        <v>28622.661266694133</v>
      </c>
      <c r="E20" s="349"/>
      <c r="F20" s="349">
        <v>16081.982466742709</v>
      </c>
      <c r="G20" s="349">
        <v>9938.8552776088636</v>
      </c>
      <c r="H20" s="349">
        <v>14929.741879422743</v>
      </c>
      <c r="I20" s="349">
        <v>13388.38161441633</v>
      </c>
      <c r="J20" s="349">
        <v>2861.2236416614855</v>
      </c>
      <c r="K20" s="349">
        <v>19196.716119157656</v>
      </c>
      <c r="L20" s="349">
        <v>140489.22762962783</v>
      </c>
      <c r="M20" s="349">
        <v>33332.747970352939</v>
      </c>
      <c r="N20" s="349">
        <v>361289.85253944318</v>
      </c>
      <c r="O20" s="349">
        <v>23544.605110725715</v>
      </c>
      <c r="P20" s="349">
        <v>24626.117896735159</v>
      </c>
      <c r="Q20" s="349">
        <v>91072.783339258312</v>
      </c>
      <c r="R20" s="349">
        <v>303643.79696185078</v>
      </c>
      <c r="S20" s="349">
        <v>93105.213283671779</v>
      </c>
      <c r="T20" s="352">
        <v>93105.213283671779</v>
      </c>
    </row>
    <row r="21" spans="1:22">
      <c r="A21" s="345"/>
      <c r="B21" t="s">
        <v>103</v>
      </c>
      <c r="D21" s="349">
        <v>25578.15710555053</v>
      </c>
      <c r="E21" s="349"/>
      <c r="F21" s="349">
        <v>15972.182197976585</v>
      </c>
      <c r="G21" s="349">
        <v>8196.960383745567</v>
      </c>
      <c r="H21" s="349">
        <v>17173.285060670132</v>
      </c>
      <c r="I21" s="349">
        <v>12257.67163256479</v>
      </c>
      <c r="J21" s="349">
        <v>2463.5985887455445</v>
      </c>
      <c r="K21" s="349">
        <v>16928.871235479415</v>
      </c>
      <c r="L21" s="349">
        <v>147353.13622385589</v>
      </c>
      <c r="M21" s="349">
        <v>35965.28262858354</v>
      </c>
      <c r="N21" s="349">
        <v>369744.59826055006</v>
      </c>
      <c r="O21" s="349">
        <v>24912.541199034546</v>
      </c>
      <c r="P21" s="349">
        <v>25349.108404155544</v>
      </c>
      <c r="Q21" s="349">
        <v>93754.675260715623</v>
      </c>
      <c r="R21" s="349">
        <v>263077.40542581951</v>
      </c>
      <c r="S21" s="349">
        <v>94087.486257688506</v>
      </c>
      <c r="T21" s="352">
        <v>94087.486257688506</v>
      </c>
    </row>
    <row r="22" spans="1:22">
      <c r="A22" s="345"/>
      <c r="B22" t="s">
        <v>104</v>
      </c>
      <c r="D22" s="349">
        <v>30227.973511146622</v>
      </c>
      <c r="E22" s="349"/>
      <c r="F22" s="349">
        <v>16161.523360063267</v>
      </c>
      <c r="G22" s="349">
        <v>9826.0514060183214</v>
      </c>
      <c r="H22" s="349">
        <v>16722.188800555425</v>
      </c>
      <c r="I22" s="349">
        <v>12210.006524563731</v>
      </c>
      <c r="J22" s="349">
        <v>2462.3486937053426</v>
      </c>
      <c r="K22" s="349">
        <v>17036.926092483198</v>
      </c>
      <c r="L22" s="349">
        <v>151493.17177620015</v>
      </c>
      <c r="M22" s="349">
        <v>37734.023706052358</v>
      </c>
      <c r="N22" s="349">
        <v>387880.19892404648</v>
      </c>
      <c r="O22" s="349">
        <v>24008.825044876678</v>
      </c>
      <c r="P22" s="349">
        <v>24401.739102363998</v>
      </c>
      <c r="Q22" s="349">
        <v>114647.11963807618</v>
      </c>
      <c r="R22" s="349">
        <v>271317.34176238667</v>
      </c>
      <c r="S22" s="349">
        <v>75812.503670278325</v>
      </c>
      <c r="T22" s="352">
        <v>75812.503670278325</v>
      </c>
    </row>
    <row r="23" spans="1:22">
      <c r="A23" s="345"/>
      <c r="F23" s="346"/>
      <c r="G23" s="346"/>
      <c r="H23" s="346"/>
      <c r="I23" s="346"/>
      <c r="J23" s="346"/>
    </row>
    <row r="24" spans="1:22">
      <c r="A24" s="345"/>
      <c r="B24" s="517" t="s">
        <v>105</v>
      </c>
      <c r="C24" s="347"/>
      <c r="D24" s="347" t="s">
        <v>106</v>
      </c>
      <c r="E24" s="347" t="s">
        <v>107</v>
      </c>
      <c r="F24" s="347" t="s">
        <v>108</v>
      </c>
      <c r="G24" s="347" t="s">
        <v>109</v>
      </c>
      <c r="H24" s="347" t="s">
        <v>110</v>
      </c>
      <c r="I24" s="523"/>
      <c r="J24" s="523"/>
      <c r="K24" s="523"/>
      <c r="L24" s="523"/>
      <c r="M24" s="523"/>
      <c r="N24" s="523"/>
      <c r="O24" s="523"/>
      <c r="P24" s="523"/>
      <c r="Q24" s="523"/>
      <c r="R24" s="523"/>
      <c r="S24" s="523"/>
      <c r="T24" s="523"/>
      <c r="U24" s="523"/>
    </row>
    <row r="25" spans="1:22">
      <c r="A25" s="345"/>
      <c r="B25" s="49" t="str">
        <f>"MAR values, "&amp;D58&amp;", original DPP4 model"</f>
        <v>MAR values, Wellington Electricity, original DPP4 model</v>
      </c>
      <c r="C25" s="49"/>
      <c r="D25" s="353">
        <f t="array" ref="D25:H25">TRANSPOSE(T8:T12)</f>
        <v>118695.81208155451</v>
      </c>
      <c r="E25" s="353">
        <v>132692.42224221141</v>
      </c>
      <c r="F25" s="353">
        <v>148339.51267301303</v>
      </c>
      <c r="G25" s="353">
        <v>165831.70800741474</v>
      </c>
      <c r="H25" s="353">
        <v>185386.58301564911</v>
      </c>
      <c r="I25" s="523"/>
      <c r="J25" s="523"/>
      <c r="K25" s="523"/>
      <c r="L25" s="523"/>
      <c r="M25" s="523"/>
      <c r="N25" s="523"/>
      <c r="O25" s="523"/>
      <c r="P25" s="523"/>
      <c r="Q25" s="523"/>
      <c r="R25" s="523"/>
      <c r="S25" s="523"/>
      <c r="T25" s="523"/>
      <c r="U25" s="523"/>
    </row>
    <row r="26" spans="1:22">
      <c r="A26" s="345"/>
      <c r="B26" s="49" t="str">
        <f>"Total opex, "&amp;D58&amp;" , original DPP4 model"</f>
        <v>Total opex, Wellington Electricity , original DPP4 model</v>
      </c>
      <c r="C26" s="49"/>
      <c r="D26" s="353">
        <f t="array" ref="D26:H26">TRANSPOSE(T13:T17)</f>
        <v>45192.983484661345</v>
      </c>
      <c r="E26" s="353">
        <v>46782.328321386522</v>
      </c>
      <c r="F26" s="353">
        <v>48443.687192979196</v>
      </c>
      <c r="G26" s="353">
        <v>50200.368639512206</v>
      </c>
      <c r="H26" s="353">
        <v>52032.749796498567</v>
      </c>
      <c r="I26" s="523"/>
      <c r="J26" s="523"/>
      <c r="K26" s="523"/>
      <c r="L26" s="523"/>
      <c r="M26" s="523"/>
      <c r="N26" s="523"/>
      <c r="O26" s="523"/>
      <c r="P26" s="523"/>
      <c r="Q26" s="523"/>
      <c r="R26" s="523"/>
      <c r="S26" s="523"/>
      <c r="T26" s="523"/>
      <c r="U26" s="523"/>
    </row>
    <row r="27" spans="1:22">
      <c r="A27" s="345"/>
      <c r="B27" s="49" t="str">
        <f>"Total VCA, "&amp;D58&amp;", original DPP4 model"</f>
        <v>Total VCA, Wellington Electricity, original DPP4 model</v>
      </c>
      <c r="C27" s="49"/>
      <c r="D27" s="353">
        <f t="array" ref="D27:H27">TRANSPOSE(T18:T22)</f>
        <v>63757.498375313931</v>
      </c>
      <c r="E27" s="353">
        <v>98923.984290555265</v>
      </c>
      <c r="F27" s="353">
        <v>93105.213283671779</v>
      </c>
      <c r="G27" s="353">
        <v>94087.486257688506</v>
      </c>
      <c r="H27" s="353">
        <v>75812.503670278325</v>
      </c>
      <c r="I27" s="523"/>
      <c r="J27" s="523"/>
      <c r="K27" s="523"/>
      <c r="L27" s="523"/>
      <c r="M27" s="523"/>
      <c r="N27" s="523"/>
      <c r="O27" s="523"/>
      <c r="P27" s="523"/>
      <c r="Q27" s="523"/>
      <c r="R27" s="523"/>
      <c r="S27" s="523"/>
      <c r="T27" s="523"/>
      <c r="U27" s="523"/>
    </row>
    <row r="28" spans="1:22">
      <c r="A28" s="399"/>
      <c r="B28" s="32"/>
      <c r="C28" s="32"/>
      <c r="D28" s="32"/>
      <c r="E28" s="32"/>
      <c r="F28" s="408"/>
      <c r="G28" s="408"/>
      <c r="H28" s="408"/>
      <c r="I28" s="408"/>
      <c r="J28" s="408"/>
      <c r="K28" s="408"/>
      <c r="L28" s="408"/>
      <c r="M28" s="408"/>
      <c r="N28" s="408"/>
      <c r="O28" s="408"/>
      <c r="P28" s="408"/>
      <c r="Q28" s="408"/>
      <c r="R28" s="408"/>
      <c r="S28" s="408"/>
      <c r="T28" s="408"/>
      <c r="U28" s="408"/>
      <c r="V28" s="32"/>
    </row>
    <row r="29" spans="1:22">
      <c r="A29" s="398"/>
      <c r="B29" s="700" t="s">
        <v>111</v>
      </c>
      <c r="C29" s="692"/>
      <c r="D29" s="692"/>
      <c r="E29" s="692"/>
      <c r="F29" s="701"/>
      <c r="G29" s="701"/>
      <c r="H29" s="701"/>
      <c r="I29" s="701"/>
      <c r="J29" s="701"/>
      <c r="K29" s="701"/>
      <c r="L29" s="701"/>
      <c r="M29" s="701"/>
      <c r="N29" s="701"/>
      <c r="O29" s="701"/>
      <c r="P29" s="701"/>
      <c r="Q29" s="701"/>
      <c r="R29" s="701"/>
      <c r="S29" s="701"/>
      <c r="T29" s="701"/>
      <c r="U29" s="701"/>
      <c r="V29" s="692"/>
    </row>
    <row r="30" spans="1:22">
      <c r="A30" s="345"/>
      <c r="C30" s="347" t="s">
        <v>112</v>
      </c>
      <c r="D30" s="347" t="s">
        <v>106</v>
      </c>
      <c r="E30" s="347" t="s">
        <v>107</v>
      </c>
      <c r="F30" s="347" t="s">
        <v>108</v>
      </c>
      <c r="G30" s="347" t="s">
        <v>109</v>
      </c>
      <c r="H30" s="347" t="s">
        <v>110</v>
      </c>
      <c r="I30" s="523"/>
      <c r="J30" s="523"/>
      <c r="K30" s="523"/>
      <c r="L30" s="523"/>
      <c r="M30" s="523"/>
      <c r="N30" s="523"/>
      <c r="O30" s="523"/>
      <c r="P30" s="523"/>
      <c r="Q30" s="523"/>
      <c r="R30" s="523"/>
      <c r="S30" s="523"/>
      <c r="T30" s="523"/>
      <c r="U30" s="523"/>
    </row>
    <row r="31" spans="1:22">
      <c r="A31" s="400"/>
      <c r="B31" t="s">
        <v>113</v>
      </c>
      <c r="D31">
        <v>1</v>
      </c>
      <c r="E31">
        <v>2</v>
      </c>
      <c r="F31">
        <v>3</v>
      </c>
      <c r="G31">
        <v>4</v>
      </c>
      <c r="H31">
        <v>5</v>
      </c>
      <c r="I31" s="523"/>
      <c r="J31" s="523"/>
      <c r="K31" s="523"/>
      <c r="L31" s="523"/>
      <c r="M31" s="523"/>
      <c r="N31" s="523"/>
      <c r="O31" s="523"/>
      <c r="P31" s="523"/>
      <c r="Q31" s="523"/>
      <c r="R31" s="523"/>
      <c r="S31" s="523"/>
      <c r="T31" s="523"/>
      <c r="U31" s="523"/>
    </row>
    <row r="32" spans="1:22">
      <c r="A32" s="345"/>
      <c r="B32" t="s">
        <v>114</v>
      </c>
      <c r="D32">
        <f>IF(D65="pre- reopener",E32-1,(IF(D65="reopener",1,IF(D65="post- reopener",C32+1,0))))</f>
        <v>-1</v>
      </c>
      <c r="E32">
        <f>IF(E65="pre- reopener",F32-1,(IF(E65="reopener",1,IF(E65="post- reopener",D32+1,0))))</f>
        <v>0</v>
      </c>
      <c r="F32">
        <f>IF(F65="pre- reopener",G32-1,(IF(F65="reopener",1,IF(F65="post- reopener",E32+1,0))))</f>
        <v>1</v>
      </c>
      <c r="G32">
        <f>IF(G65="pre- reopener",H32-1,(IF(G65="reopener",1,IF(G65="post- reopener",F32+1,0))))</f>
        <v>2</v>
      </c>
      <c r="H32">
        <f>IF(H65="pre- reopener",I32-1,(IF(H65="reopener",1,IF(H65="post- reopener",G32+1,0))))</f>
        <v>3</v>
      </c>
      <c r="I32" s="523"/>
      <c r="J32" s="523"/>
      <c r="K32" s="523"/>
      <c r="L32" s="523"/>
      <c r="M32" s="523"/>
      <c r="N32" s="523"/>
      <c r="O32" s="523"/>
      <c r="P32" s="523"/>
      <c r="Q32" s="523"/>
      <c r="R32" s="523"/>
      <c r="S32" s="523"/>
      <c r="T32" s="523"/>
      <c r="U32" s="523"/>
    </row>
    <row r="33" spans="1:22">
      <c r="A33" s="345"/>
      <c r="I33" s="523"/>
      <c r="J33" s="523"/>
      <c r="K33" s="523"/>
      <c r="L33" s="523"/>
      <c r="M33" s="523"/>
      <c r="N33" s="523"/>
      <c r="O33" s="523"/>
      <c r="P33" s="523"/>
      <c r="Q33" s="523"/>
      <c r="R33" s="523"/>
      <c r="S33" s="523"/>
      <c r="T33" s="523"/>
      <c r="U33" s="523"/>
    </row>
    <row r="34" spans="1:22">
      <c r="A34" s="345"/>
      <c r="B34" t="s">
        <v>115</v>
      </c>
      <c r="D34" s="355">
        <f>Inputs!E10</f>
        <v>2.2744928703593015E-2</v>
      </c>
      <c r="E34" s="355">
        <f>Inputs!F10</f>
        <v>2.0000000000000018E-2</v>
      </c>
      <c r="F34" s="355">
        <f>Inputs!G10</f>
        <v>2.0000000000000018E-2</v>
      </c>
      <c r="G34" s="355">
        <f>Inputs!H10</f>
        <v>1.9999999999999796E-2</v>
      </c>
      <c r="H34" s="355">
        <f>Inputs!I10</f>
        <v>2.000000000000024E-2</v>
      </c>
      <c r="I34" s="523" t="s">
        <v>116</v>
      </c>
      <c r="J34" s="523"/>
      <c r="K34" s="523"/>
      <c r="L34" s="523"/>
      <c r="M34" s="523"/>
      <c r="N34" s="523"/>
      <c r="O34" s="523"/>
      <c r="P34" s="523"/>
      <c r="Q34" s="523"/>
      <c r="R34" s="523"/>
      <c r="S34" s="523"/>
      <c r="T34" s="523"/>
      <c r="U34" s="523"/>
    </row>
    <row r="35" spans="1:22">
      <c r="A35" s="345"/>
      <c r="B35" t="s">
        <v>117</v>
      </c>
      <c r="C35" s="422">
        <v>1</v>
      </c>
      <c r="D35" s="423">
        <f>C35*(1+D34)</f>
        <v>1.022744928703593</v>
      </c>
      <c r="E35" s="390">
        <f>D35*(1+E34)</f>
        <v>1.0431998272776648</v>
      </c>
      <c r="F35" s="390">
        <f>E35*(1+F34)</f>
        <v>1.0640638238232181</v>
      </c>
      <c r="G35" s="390">
        <f>F35*(1+G34)</f>
        <v>1.0853451002996821</v>
      </c>
      <c r="H35" s="390">
        <f>G35*(1+H34)</f>
        <v>1.107052002305676</v>
      </c>
      <c r="I35" s="363"/>
      <c r="J35" s="363"/>
      <c r="K35" s="363"/>
      <c r="L35" s="363"/>
      <c r="M35" s="363"/>
      <c r="N35" s="363"/>
      <c r="O35" s="363"/>
      <c r="P35" s="363"/>
      <c r="Q35" s="363"/>
      <c r="R35" s="363"/>
      <c r="S35" s="363"/>
      <c r="T35" s="363"/>
      <c r="U35" s="363"/>
      <c r="V35" s="524"/>
    </row>
    <row r="36" spans="1:22">
      <c r="A36" s="345"/>
      <c r="D36" s="364"/>
      <c r="E36" s="364"/>
      <c r="F36" s="365"/>
      <c r="G36" s="365"/>
      <c r="H36" s="365"/>
      <c r="I36" s="363"/>
      <c r="J36" s="363"/>
      <c r="K36" s="363"/>
      <c r="L36" s="363"/>
      <c r="M36" s="363"/>
      <c r="N36" s="363"/>
      <c r="O36" s="363"/>
      <c r="P36" s="363"/>
      <c r="Q36" s="363"/>
      <c r="R36" s="363"/>
      <c r="S36" s="363"/>
      <c r="T36" s="363"/>
      <c r="U36" s="363"/>
      <c r="V36" s="524"/>
    </row>
    <row r="37" spans="1:22">
      <c r="A37" s="345"/>
      <c r="B37" t="s">
        <v>118</v>
      </c>
      <c r="C37" s="525">
        <f>Inputs!S38</f>
        <v>-9.6000000000000002E-2</v>
      </c>
      <c r="D37" s="375"/>
      <c r="E37" s="375"/>
      <c r="F37" s="375"/>
      <c r="G37" s="375"/>
      <c r="H37" s="375"/>
      <c r="I37" s="363"/>
      <c r="J37" s="363"/>
      <c r="K37" s="363"/>
      <c r="L37" s="363"/>
      <c r="M37" s="363"/>
      <c r="N37" s="363"/>
      <c r="O37" s="363"/>
      <c r="P37" s="363"/>
      <c r="Q37" s="363"/>
      <c r="R37" s="363"/>
      <c r="S37" s="363"/>
      <c r="T37" s="363"/>
      <c r="U37" s="363"/>
      <c r="V37" s="524"/>
    </row>
    <row r="38" spans="1:22">
      <c r="A38" s="345"/>
      <c r="D38" s="376"/>
      <c r="E38" s="376"/>
      <c r="F38" s="376"/>
      <c r="G38" s="376"/>
      <c r="H38" s="376"/>
      <c r="I38" s="355"/>
      <c r="J38" s="355"/>
      <c r="K38" s="363"/>
      <c r="L38" s="363"/>
      <c r="M38" s="363"/>
      <c r="N38" s="363"/>
      <c r="O38" s="363"/>
      <c r="P38" s="363"/>
      <c r="Q38" s="363"/>
      <c r="R38" s="363"/>
      <c r="S38" s="363"/>
      <c r="T38" s="363"/>
      <c r="U38" s="363"/>
      <c r="V38" s="524"/>
    </row>
    <row r="39" spans="1:22">
      <c r="A39" s="345"/>
      <c r="B39" t="s">
        <v>119</v>
      </c>
      <c r="D39" s="360">
        <v>2.3892602765593525E-2</v>
      </c>
      <c r="E39" s="360">
        <v>2.1108520655733445E-2</v>
      </c>
      <c r="F39" s="360">
        <v>2.151850211754857E-2</v>
      </c>
      <c r="G39" s="360">
        <v>2.2317522408836134E-2</v>
      </c>
      <c r="H39" s="360">
        <v>2.260680638881437E-2</v>
      </c>
      <c r="I39" s="355"/>
      <c r="J39" s="355"/>
      <c r="K39" s="363"/>
      <c r="L39" s="363"/>
      <c r="M39" s="363"/>
      <c r="N39" s="363"/>
      <c r="O39" s="363"/>
      <c r="P39" s="363"/>
      <c r="Q39" s="363"/>
      <c r="R39" s="363"/>
      <c r="S39" s="363"/>
      <c r="T39" s="363"/>
      <c r="U39" s="363"/>
      <c r="V39" s="524"/>
    </row>
    <row r="40" spans="1:22">
      <c r="A40" s="345"/>
      <c r="B40" t="s">
        <v>120</v>
      </c>
      <c r="D40" s="360">
        <v>2.1406682854546312E-2</v>
      </c>
      <c r="E40" s="360">
        <v>1.9554198268636865E-2</v>
      </c>
      <c r="F40" s="360">
        <v>1.8947469079782415E-2</v>
      </c>
      <c r="G40" s="360">
        <v>1.8833506754145676E-2</v>
      </c>
      <c r="H40" s="360">
        <v>1.9018762780009277E-2</v>
      </c>
      <c r="I40" s="355"/>
      <c r="J40" s="355"/>
      <c r="K40" s="363"/>
      <c r="L40" s="363"/>
      <c r="M40" s="363"/>
      <c r="N40" s="363"/>
      <c r="O40" s="363"/>
      <c r="P40" s="363"/>
      <c r="Q40" s="363"/>
      <c r="R40" s="363"/>
      <c r="S40" s="363"/>
      <c r="T40" s="363"/>
      <c r="U40" s="363"/>
      <c r="V40" s="524"/>
    </row>
    <row r="41" spans="1:22">
      <c r="A41" s="399"/>
      <c r="B41" s="32"/>
      <c r="C41" s="32"/>
      <c r="D41" s="356"/>
      <c r="E41" s="356"/>
      <c r="F41" s="356"/>
      <c r="G41" s="356"/>
      <c r="H41" s="356"/>
      <c r="I41" s="756"/>
      <c r="J41" s="756"/>
      <c r="K41" s="756"/>
      <c r="L41" s="756"/>
      <c r="M41" s="756"/>
      <c r="N41" s="756"/>
      <c r="O41" s="756"/>
      <c r="P41" s="756"/>
      <c r="Q41" s="756"/>
      <c r="R41" s="756"/>
      <c r="S41" s="756"/>
      <c r="T41" s="756"/>
      <c r="U41" s="756"/>
      <c r="V41" s="414"/>
    </row>
    <row r="42" spans="1:22">
      <c r="A42" s="398"/>
      <c r="B42" s="700" t="s">
        <v>121</v>
      </c>
      <c r="C42" s="692"/>
      <c r="D42" s="692"/>
      <c r="E42" s="692"/>
      <c r="F42" s="702"/>
      <c r="G42" s="702"/>
      <c r="H42" s="702"/>
      <c r="I42" s="757"/>
      <c r="J42" s="757"/>
      <c r="K42" s="757"/>
      <c r="L42" s="757"/>
      <c r="M42" s="757"/>
      <c r="N42" s="757"/>
      <c r="O42" s="757"/>
      <c r="P42" s="757"/>
      <c r="Q42" s="757"/>
      <c r="R42" s="757"/>
      <c r="S42" s="757"/>
      <c r="T42" s="757"/>
      <c r="U42" s="757"/>
      <c r="V42" s="692"/>
    </row>
    <row r="43" spans="1:22">
      <c r="A43" s="345"/>
      <c r="C43" s="347"/>
      <c r="D43" s="347" t="s">
        <v>106</v>
      </c>
      <c r="E43" s="347" t="s">
        <v>107</v>
      </c>
      <c r="F43" s="347" t="s">
        <v>108</v>
      </c>
      <c r="G43" s="347" t="s">
        <v>109</v>
      </c>
      <c r="H43" s="347" t="s">
        <v>110</v>
      </c>
      <c r="I43" s="523"/>
      <c r="J43" s="523"/>
      <c r="K43" s="523"/>
      <c r="L43" s="523"/>
      <c r="M43" s="523"/>
      <c r="N43" s="523"/>
      <c r="O43" s="523"/>
      <c r="P43" s="523"/>
      <c r="Q43" s="523"/>
      <c r="R43" s="523"/>
      <c r="S43" s="523"/>
      <c r="T43" s="523"/>
      <c r="U43" s="523"/>
    </row>
    <row r="44" spans="1:22">
      <c r="A44" s="345"/>
      <c r="B44" t="s">
        <v>122</v>
      </c>
      <c r="D44" s="354" cm="1">
        <f t="array" ref="D44:H44">TRANSPOSE(T13:T17)</f>
        <v>45192.983484661345</v>
      </c>
      <c r="E44" s="354">
        <v>46782.328321386522</v>
      </c>
      <c r="F44" s="354">
        <v>48443.687192979196</v>
      </c>
      <c r="G44" s="354">
        <v>50200.368639512206</v>
      </c>
      <c r="H44" s="354">
        <v>52032.749796498567</v>
      </c>
      <c r="I44" s="754"/>
      <c r="J44" s="754"/>
      <c r="K44" s="754"/>
      <c r="L44" s="754"/>
      <c r="M44" s="754"/>
      <c r="N44" s="754"/>
      <c r="O44" s="754"/>
      <c r="P44" s="754"/>
      <c r="Q44" s="754"/>
      <c r="R44" s="754"/>
      <c r="S44" s="754"/>
      <c r="T44" s="754"/>
      <c r="U44" s="754"/>
      <c r="V44" s="524"/>
    </row>
    <row r="45" spans="1:22">
      <c r="A45" s="345"/>
      <c r="B45" t="s">
        <v>123</v>
      </c>
      <c r="D45" s="354" cm="1">
        <f t="array" ref="D45:H45">TRANSPOSE(T18:T22)</f>
        <v>63757.498375313931</v>
      </c>
      <c r="E45" s="354">
        <v>98923.984290555265</v>
      </c>
      <c r="F45" s="354">
        <v>93105.213283671779</v>
      </c>
      <c r="G45" s="354">
        <v>94087.486257688506</v>
      </c>
      <c r="H45" s="354">
        <v>75812.503670278325</v>
      </c>
      <c r="I45" s="754"/>
      <c r="J45" s="754"/>
      <c r="K45" s="754"/>
      <c r="L45" s="754"/>
      <c r="M45" s="754"/>
      <c r="N45" s="754"/>
      <c r="O45" s="754"/>
      <c r="P45" s="754"/>
      <c r="Q45" s="754"/>
      <c r="R45" s="754"/>
      <c r="S45" s="754"/>
      <c r="T45" s="754"/>
      <c r="U45" s="754"/>
      <c r="V45" s="524"/>
    </row>
    <row r="46" spans="1:22">
      <c r="A46" s="345"/>
      <c r="B46" t="s">
        <v>124</v>
      </c>
      <c r="D46" s="361">
        <f>IF($D$59=1,"None",Historical!Z11)</f>
        <v>45192.983484661345</v>
      </c>
      <c r="E46" s="361">
        <f>IF($D$59=1,"None",Historical!AA11)</f>
        <v>46782.328321386522</v>
      </c>
      <c r="F46" s="361">
        <f>IF($D$59=1,"None",Historical!AB11)</f>
        <v>48443.687192979196</v>
      </c>
      <c r="G46" s="361">
        <f>IF($D$59=1,"None",Historical!AC11)</f>
        <v>50200.368639512206</v>
      </c>
      <c r="H46" s="361">
        <f>IF($D$59=1,"None",Historical!AD11)</f>
        <v>52032.749796498567</v>
      </c>
      <c r="I46" s="760" t="str">
        <f>"If the 'sequence' in row " &amp; ROW(B59) &amp; " is equal to 1, this is the first reopener and there will be no previous reopener values. From the second reopener onwards, values will be populated in these rows."</f>
        <v>If the 'sequence' in row 59 is equal to 1, this is the first reopener and there will be no previous reopener values. From the second reopener onwards, values will be populated in these rows.</v>
      </c>
      <c r="J46" s="760"/>
      <c r="K46" s="760"/>
      <c r="L46" s="760"/>
      <c r="M46" s="760"/>
      <c r="N46" s="760"/>
      <c r="O46" s="760"/>
      <c r="P46" s="760"/>
      <c r="Q46" s="760"/>
      <c r="R46" s="760"/>
      <c r="S46" s="760"/>
      <c r="T46" s="760"/>
      <c r="U46" s="760"/>
      <c r="V46" s="524"/>
    </row>
    <row r="47" spans="1:22">
      <c r="A47" s="345"/>
      <c r="B47" t="s">
        <v>125</v>
      </c>
      <c r="D47" s="361">
        <f>IF($D$59=1,"None",Historical!AE11)</f>
        <v>63757.498375313931</v>
      </c>
      <c r="E47" s="361">
        <f>IF($D$59=1,"None",Historical!AF11)</f>
        <v>98923.984290555265</v>
      </c>
      <c r="F47" s="361">
        <f>IF($D$59=1,"None",Historical!AG11)</f>
        <v>93105.213283671779</v>
      </c>
      <c r="G47" s="361">
        <f>IF($D$59=1,"None",Historical!AH11)</f>
        <v>106566.57066460596</v>
      </c>
      <c r="H47" s="361">
        <f>IF($D$59=1,"None",Historical!AI11)</f>
        <v>75812.503670278325</v>
      </c>
      <c r="I47" s="760"/>
      <c r="J47" s="760"/>
      <c r="K47" s="760"/>
      <c r="L47" s="760"/>
      <c r="M47" s="760"/>
      <c r="N47" s="760"/>
      <c r="O47" s="760"/>
      <c r="P47" s="760"/>
      <c r="Q47" s="760"/>
      <c r="R47" s="760"/>
      <c r="S47" s="760"/>
      <c r="T47" s="760"/>
      <c r="U47" s="760"/>
      <c r="V47" s="524"/>
    </row>
    <row r="48" spans="1:22">
      <c r="A48" s="345"/>
      <c r="B48" t="s">
        <v>126</v>
      </c>
      <c r="D48" s="361">
        <f>IF($D$59=1,"None",Historical!F11)</f>
        <v>118695.81208155451</v>
      </c>
      <c r="E48" s="361">
        <f>IF($D$59=1,"None",Historical!G11)</f>
        <v>133006.6835527925</v>
      </c>
      <c r="F48" s="361">
        <f>IF($D$59=1,"None",Historical!H11)</f>
        <v>148690.83167733779</v>
      </c>
      <c r="G48" s="361">
        <f>IF($D$59=1,"None",Historical!I11)</f>
        <v>166224.45454872941</v>
      </c>
      <c r="H48" s="361">
        <f>IF($D$59=1,"None",Historical!J11)</f>
        <v>185825.64222911565</v>
      </c>
      <c r="I48" s="760"/>
      <c r="J48" s="760"/>
      <c r="K48" s="760"/>
      <c r="L48" s="760"/>
      <c r="M48" s="760"/>
      <c r="N48" s="760"/>
      <c r="O48" s="760"/>
      <c r="P48" s="760"/>
      <c r="Q48" s="760"/>
      <c r="R48" s="760"/>
      <c r="S48" s="760"/>
      <c r="T48" s="760"/>
      <c r="U48" s="760"/>
      <c r="V48" s="524"/>
    </row>
    <row r="49" spans="1:22" ht="15" thickBot="1">
      <c r="A49" s="348"/>
      <c r="B49" s="417"/>
      <c r="C49" s="417"/>
      <c r="D49" s="417"/>
      <c r="E49" s="417"/>
      <c r="F49" s="417"/>
      <c r="G49" s="417"/>
      <c r="H49" s="417"/>
      <c r="I49" s="759"/>
      <c r="J49" s="759"/>
      <c r="K49" s="759"/>
      <c r="L49" s="759"/>
      <c r="M49" s="759"/>
      <c r="N49" s="759"/>
      <c r="O49" s="759"/>
      <c r="P49" s="759"/>
      <c r="Q49" s="759"/>
      <c r="R49" s="759"/>
      <c r="S49" s="759"/>
      <c r="T49" s="759"/>
      <c r="U49" s="759"/>
      <c r="V49" s="417"/>
    </row>
    <row r="50" spans="1:22" ht="23.5">
      <c r="A50" s="703"/>
      <c r="B50" s="704" t="s">
        <v>127</v>
      </c>
      <c r="C50" s="705"/>
      <c r="D50" s="706"/>
      <c r="E50" s="706"/>
      <c r="F50" s="706"/>
      <c r="G50" s="706"/>
      <c r="H50" s="706"/>
      <c r="I50" s="707"/>
      <c r="J50" s="707"/>
      <c r="K50" s="707"/>
      <c r="L50" s="707"/>
      <c r="M50" s="707"/>
      <c r="N50" s="707"/>
      <c r="O50" s="707"/>
      <c r="P50" s="707"/>
      <c r="Q50" s="707"/>
      <c r="R50" s="707"/>
      <c r="S50" s="707"/>
      <c r="T50" s="707"/>
      <c r="U50" s="707"/>
      <c r="V50" s="707"/>
    </row>
    <row r="51" spans="1:22">
      <c r="A51" s="345"/>
      <c r="B51" s="526" t="s">
        <v>128</v>
      </c>
      <c r="D51" s="527"/>
      <c r="E51" s="527"/>
      <c r="F51" s="527"/>
      <c r="G51" s="527"/>
      <c r="H51" s="527"/>
    </row>
    <row r="52" spans="1:22">
      <c r="A52" s="358">
        <v>1</v>
      </c>
      <c r="B52" s="761" t="s">
        <v>129</v>
      </c>
      <c r="C52" s="761"/>
      <c r="D52" s="761"/>
      <c r="E52" s="761"/>
      <c r="F52" s="761"/>
      <c r="G52" s="761"/>
      <c r="H52" s="761"/>
      <c r="I52" s="761"/>
      <c r="J52" s="761"/>
      <c r="K52" s="761"/>
      <c r="L52" s="761"/>
      <c r="M52" s="761"/>
      <c r="N52" s="761"/>
      <c r="O52" s="761"/>
      <c r="P52" s="761"/>
      <c r="Q52" s="761"/>
      <c r="R52" s="761"/>
      <c r="S52" s="761"/>
      <c r="T52" s="761"/>
      <c r="U52" s="761"/>
    </row>
    <row r="53" spans="1:22">
      <c r="A53" s="358">
        <v>2</v>
      </c>
      <c r="B53" s="762" t="s">
        <v>130</v>
      </c>
      <c r="C53" s="762"/>
      <c r="D53" s="762"/>
      <c r="E53" s="762"/>
      <c r="F53" s="762"/>
      <c r="G53" s="762"/>
      <c r="H53" s="762"/>
      <c r="I53" s="762"/>
      <c r="J53" s="762"/>
      <c r="K53" s="762"/>
      <c r="L53" s="762"/>
      <c r="M53" s="762"/>
      <c r="N53" s="762"/>
      <c r="O53" s="762"/>
      <c r="P53" s="762"/>
      <c r="Q53" s="762"/>
      <c r="R53" s="762"/>
      <c r="S53" s="762"/>
      <c r="T53" s="762"/>
      <c r="U53" s="762"/>
    </row>
    <row r="54" spans="1:22">
      <c r="A54" s="358">
        <v>3</v>
      </c>
      <c r="B54" s="763" t="str">
        <f>"Previous price path MAR values are automatically popluated based on the sequence number selected in row " &amp; ROW(B67) &amp; ", e.g. DPP4 MAR values if this is the first reopener, first reopener MAR values if this iss the second reopener, etc."</f>
        <v>Previous price path MAR values are automatically popluated based on the sequence number selected in row 67, e.g. DPP4 MAR values if this is the first reopener, first reopener MAR values if this iss the second reopener, etc.</v>
      </c>
      <c r="C54" s="763"/>
      <c r="D54" s="763"/>
      <c r="E54" s="763"/>
      <c r="F54" s="763"/>
      <c r="G54" s="763"/>
      <c r="H54" s="763"/>
      <c r="I54" s="763"/>
      <c r="J54" s="763"/>
      <c r="K54" s="763"/>
      <c r="L54" s="763"/>
      <c r="M54" s="763"/>
      <c r="N54" s="763"/>
      <c r="O54" s="763"/>
      <c r="P54" s="763"/>
      <c r="Q54" s="763"/>
      <c r="R54" s="763"/>
      <c r="S54" s="763"/>
      <c r="T54" s="763"/>
      <c r="U54" s="763"/>
    </row>
    <row r="55" spans="1:22">
      <c r="A55" s="358">
        <v>4</v>
      </c>
      <c r="B55" s="764" t="str">
        <f>"Fill Rows " &amp; ROW(ReopOpex) &amp; " and " &amp; ROW(ReopCapex) &amp; " cells with a green fill colour with the additional reopener opex and additional VCA values as required. Some of these green fill colour cells may be empty if nil. These input values should be nominal values based on the input costs inflators on row " &amp; ROW(D39) &amp; " and " &amp; ROW(D40) &amp; "."</f>
        <v>Fill Rows 73 and 74 cells with a green fill colour with the additional reopener opex and additional VCA values as required. Some of these green fill colour cells may be empty if nil. These input values should be nominal values based on the input costs inflators on row 39 and 40.</v>
      </c>
      <c r="C55" s="765"/>
      <c r="D55" s="765"/>
      <c r="E55" s="765"/>
      <c r="F55" s="765"/>
      <c r="G55" s="765"/>
      <c r="H55" s="765"/>
      <c r="I55" s="765"/>
      <c r="J55" s="765"/>
      <c r="K55" s="765"/>
      <c r="L55" s="765"/>
      <c r="M55" s="765"/>
      <c r="N55" s="765"/>
      <c r="O55" s="765"/>
      <c r="P55" s="765"/>
      <c r="Q55" s="765"/>
      <c r="R55" s="765"/>
      <c r="S55" s="765"/>
      <c r="T55" s="765"/>
      <c r="U55" s="765"/>
    </row>
    <row r="56" spans="1:22">
      <c r="A56" s="358">
        <v>5</v>
      </c>
      <c r="B56" s="758" t="str">
        <f>"With these instructions completed, the resulting reopener MAR values should appear at Row " &amp; ROW(B80) &amp; "."</f>
        <v>With these instructions completed, the resulting reopener MAR values should appear at Row 80.</v>
      </c>
      <c r="C56" s="758"/>
      <c r="D56" s="758"/>
      <c r="E56" s="758"/>
      <c r="F56" s="758"/>
      <c r="G56" s="758"/>
      <c r="H56" s="758"/>
      <c r="I56" s="758"/>
      <c r="J56" s="758"/>
      <c r="K56" s="758"/>
      <c r="L56" s="758"/>
      <c r="M56" s="758"/>
      <c r="N56" s="758"/>
      <c r="O56" s="758"/>
      <c r="P56" s="758"/>
      <c r="Q56" s="758"/>
      <c r="R56" s="758"/>
      <c r="S56" s="758"/>
      <c r="T56" s="758"/>
      <c r="U56" s="758"/>
    </row>
    <row r="57" spans="1:22">
      <c r="A57" s="345"/>
      <c r="C57" s="401"/>
    </row>
    <row r="58" spans="1:22">
      <c r="A58" s="345"/>
      <c r="B58" t="s">
        <v>89</v>
      </c>
      <c r="D58" s="528" t="s">
        <v>88</v>
      </c>
      <c r="E58" s="47"/>
      <c r="F58" s="529"/>
      <c r="G58" s="529"/>
      <c r="H58" s="529"/>
    </row>
    <row r="59" spans="1:22">
      <c r="A59" s="345"/>
      <c r="B59" t="s">
        <v>131</v>
      </c>
      <c r="C59" s="530" t="str">
        <f>IF(Historical!D11+1=D59,"OK","Check sequence in historical sheet")</f>
        <v>OK</v>
      </c>
      <c r="D59" s="528">
        <v>2</v>
      </c>
      <c r="E59" s="47" t="s">
        <v>132</v>
      </c>
      <c r="G59" s="529"/>
      <c r="H59" s="529"/>
    </row>
    <row r="60" spans="1:22">
      <c r="A60" s="345"/>
      <c r="B60" t="s">
        <v>133</v>
      </c>
      <c r="D60" s="531" t="s">
        <v>108</v>
      </c>
      <c r="E60" t="s">
        <v>134</v>
      </c>
    </row>
    <row r="61" spans="1:22">
      <c r="A61" s="345"/>
      <c r="B61" t="s">
        <v>135</v>
      </c>
      <c r="D61" s="532" t="s">
        <v>136</v>
      </c>
      <c r="E61" s="47" t="s">
        <v>137</v>
      </c>
      <c r="G61" s="533"/>
    </row>
    <row r="62" spans="1:22">
      <c r="A62" s="345"/>
      <c r="B62" t="s">
        <v>138</v>
      </c>
      <c r="D62" s="534">
        <v>46251</v>
      </c>
      <c r="E62" s="535"/>
      <c r="F62" s="533"/>
      <c r="G62" s="533"/>
    </row>
    <row r="63" spans="1:22">
      <c r="A63" s="345"/>
      <c r="B63" t="s">
        <v>139</v>
      </c>
      <c r="C63" s="523"/>
      <c r="D63" s="527">
        <f>SUM(D87:H87,D95:H95)</f>
        <v>0</v>
      </c>
    </row>
    <row r="64" spans="1:22">
      <c r="A64" s="345"/>
      <c r="B64" t="s">
        <v>140</v>
      </c>
      <c r="C64" s="379"/>
      <c r="D64" s="379" t="s">
        <v>106</v>
      </c>
      <c r="E64" s="379" t="s">
        <v>107</v>
      </c>
      <c r="F64" s="379" t="s">
        <v>108</v>
      </c>
      <c r="G64" s="379" t="s">
        <v>109</v>
      </c>
      <c r="H64" s="379" t="s">
        <v>110</v>
      </c>
      <c r="I64" s="523"/>
      <c r="J64" s="523"/>
      <c r="K64" s="523"/>
      <c r="L64" s="523"/>
      <c r="M64" s="523"/>
      <c r="N64" s="523"/>
      <c r="O64" s="523"/>
      <c r="P64" s="523"/>
      <c r="Q64" s="523"/>
      <c r="R64" s="523"/>
      <c r="S64" s="523"/>
      <c r="T64" s="523"/>
      <c r="U64" s="523"/>
    </row>
    <row r="65" spans="1:22">
      <c r="A65" s="345"/>
      <c r="B65" t="s">
        <v>141</v>
      </c>
      <c r="C65" s="536"/>
      <c r="D65" s="537" t="str">
        <f>IF(COLUMN(D64)&lt;MATCH($D60,$D64:$H64)+COLUMN($D64)-1,"pre- reopener",IF(COLUMN(D64)=MATCH($D60,$D64:$H64)+COLUMN($D64)-1,"reopener",IF(COLUMN(D64)&gt;MATCH($D60,$D64:$H64)+COLUMN($D64)-1,"post- reopener")))</f>
        <v>pre- reopener</v>
      </c>
      <c r="E65" s="537" t="str">
        <f>IF(COLUMN(E64)&lt;MATCH($D60,$D64:$H64)+COLUMN($D64)-1,"pre- reopener",IF(COLUMN(E64)=MATCH($D60,$D64:$H64)+COLUMN($D64)-1,"reopener",IF(COLUMN(E64)&gt;MATCH($D60,$D64:$H64)+COLUMN($D64)-1,"post- reopener")))</f>
        <v>pre- reopener</v>
      </c>
      <c r="F65" s="537" t="str">
        <f>IF(COLUMN(F64)&lt;MATCH($D60,$D64:$H64)+COLUMN($D64)-1,"pre- reopener",IF(COLUMN(F64)=MATCH($D60,$D64:$H64)+COLUMN($D64)-1,"reopener",IF(COLUMN(F64)&gt;MATCH($D60,$D64:$H64)+COLUMN($D64)-1,"post- reopener")))</f>
        <v>reopener</v>
      </c>
      <c r="G65" s="537" t="str">
        <f>IF(COLUMN(G64)&lt;MATCH($D60,$D64:$H64)+COLUMN($D64)-1,"pre- reopener",IF(COLUMN(G64)=MATCH($D60,$D64:$H64)+COLUMN($D64)-1,"reopener",IF(COLUMN(G64)&gt;MATCH($D60,$D64:$H64)+COLUMN($D64)-1,"post- reopener")))</f>
        <v>post- reopener</v>
      </c>
      <c r="H65" s="537" t="str">
        <f>IF(COLUMN(H64)&lt;MATCH($D60,$D64:$H64)+COLUMN($D64)-1,"pre- reopener",IF(COLUMN(H64)=MATCH($D60,$D64:$H64)+COLUMN($D64)-1,"reopener",IF(COLUMN(H64)&gt;MATCH($D60,$D64:$H64)+COLUMN($D64)-1,"post- reopener")))</f>
        <v>post- reopener</v>
      </c>
      <c r="I65" s="523"/>
      <c r="J65" s="523"/>
      <c r="K65" s="523"/>
      <c r="L65" s="523"/>
      <c r="M65" s="523"/>
      <c r="N65" s="523"/>
      <c r="O65" s="523"/>
      <c r="P65" s="523"/>
      <c r="Q65" s="523"/>
      <c r="R65" s="523"/>
      <c r="S65" s="523"/>
      <c r="T65" s="523"/>
      <c r="U65" s="523"/>
    </row>
    <row r="66" spans="1:22">
      <c r="A66" s="345"/>
      <c r="I66" s="523"/>
      <c r="J66" s="523"/>
      <c r="K66" s="523"/>
      <c r="L66" s="523"/>
      <c r="M66" s="523"/>
      <c r="N66" s="523"/>
      <c r="O66" s="523"/>
      <c r="P66" s="523"/>
      <c r="Q66" s="523"/>
      <c r="R66" s="523"/>
      <c r="S66" s="523"/>
      <c r="T66" s="523"/>
      <c r="U66" s="523"/>
    </row>
    <row r="67" spans="1:22">
      <c r="A67" s="345"/>
      <c r="B67" t="s">
        <v>142</v>
      </c>
      <c r="D67" s="424">
        <f>IF($D$59=1,D25,Historical!F11)</f>
        <v>118695.81208155451</v>
      </c>
      <c r="E67" s="424">
        <f>IF($D$59=1,E25,Historical!G11)</f>
        <v>133006.6835527925</v>
      </c>
      <c r="F67" s="424">
        <f>IF($D$59=1,F25,Historical!H11)</f>
        <v>148690.83167733779</v>
      </c>
      <c r="G67" s="424">
        <f>IF($D$59=1,G25,Historical!I11)</f>
        <v>166224.45454872941</v>
      </c>
      <c r="H67" s="424">
        <f>IF($D$59=1,H25,Historical!J11)</f>
        <v>185825.64222911565</v>
      </c>
      <c r="I67" s="523"/>
      <c r="J67" s="523"/>
      <c r="K67" s="523"/>
      <c r="L67" s="523"/>
      <c r="M67" s="523"/>
      <c r="N67" s="523"/>
      <c r="O67" s="523"/>
      <c r="P67" s="523"/>
      <c r="Q67" s="523"/>
      <c r="R67" s="523"/>
      <c r="S67" s="523"/>
      <c r="T67" s="523"/>
      <c r="U67" s="523"/>
    </row>
    <row r="68" spans="1:22">
      <c r="A68" s="345"/>
      <c r="B68" t="s">
        <v>143</v>
      </c>
      <c r="D68" s="354">
        <f>IF($D$59=1,D26,Historical!Z11)</f>
        <v>45192.983484661345</v>
      </c>
      <c r="E68" s="354">
        <f>IF($D$59=1,E26,Historical!AA11)</f>
        <v>46782.328321386522</v>
      </c>
      <c r="F68" s="354">
        <f>IF($D$59=1,F26,Historical!AB11)</f>
        <v>48443.687192979196</v>
      </c>
      <c r="G68" s="354">
        <f>IF($D$59=1,G26,Historical!AC11)</f>
        <v>50200.368639512206</v>
      </c>
      <c r="H68" s="354">
        <f>IF($D$59=1,H26,Historical!AD11)</f>
        <v>52032.749796498567</v>
      </c>
      <c r="I68" s="523"/>
      <c r="J68" s="523"/>
      <c r="K68" s="523"/>
      <c r="L68" s="523"/>
      <c r="M68" s="523"/>
      <c r="N68" s="523"/>
      <c r="O68" s="523"/>
      <c r="P68" s="523"/>
      <c r="Q68" s="523"/>
      <c r="R68" s="523"/>
      <c r="S68" s="523"/>
      <c r="T68" s="523"/>
      <c r="U68" s="523"/>
    </row>
    <row r="69" spans="1:22">
      <c r="A69" s="345"/>
      <c r="B69" t="s">
        <v>144</v>
      </c>
      <c r="D69" s="354">
        <f>IF($D$59=1,D27,Historical!AE11)</f>
        <v>63757.498375313931</v>
      </c>
      <c r="E69" s="354">
        <f>IF($D$59=1,E27,Historical!AF11)</f>
        <v>98923.984290555265</v>
      </c>
      <c r="F69" s="354">
        <f>IF($D$59=1,F27,Historical!AG11)</f>
        <v>93105.213283671779</v>
      </c>
      <c r="G69" s="354">
        <f>IF($D$59=1,G27,Historical!AH11)</f>
        <v>106566.57066460596</v>
      </c>
      <c r="H69" s="354">
        <f>IF($D$59=1,H27,Historical!AI11)</f>
        <v>75812.503670278325</v>
      </c>
      <c r="I69" s="523"/>
      <c r="J69" s="523"/>
      <c r="K69" s="523"/>
      <c r="L69" s="523"/>
      <c r="M69" s="523"/>
      <c r="N69" s="523"/>
      <c r="O69" s="523"/>
      <c r="P69" s="523"/>
      <c r="Q69" s="523"/>
      <c r="R69" s="523"/>
      <c r="S69" s="523"/>
      <c r="T69" s="523"/>
      <c r="U69" s="523"/>
    </row>
    <row r="70" spans="1:22">
      <c r="A70" s="345"/>
      <c r="B70" t="s">
        <v>145</v>
      </c>
      <c r="D70" s="354">
        <f>IF(D65="pre- reopener",D67,0)</f>
        <v>118695.81208155451</v>
      </c>
      <c r="E70" s="354">
        <f>IF(E65="pre- reopener",E67,0)</f>
        <v>133006.6835527925</v>
      </c>
      <c r="F70" s="354">
        <f>IF(F65="pre- reopener",F67,0)</f>
        <v>0</v>
      </c>
      <c r="G70" s="354">
        <f>IF(G65="pre- reopener",G67,0)</f>
        <v>0</v>
      </c>
      <c r="H70" s="354">
        <f>IF(H65="pre- reopener",H67,0)</f>
        <v>0</v>
      </c>
      <c r="I70" s="523"/>
      <c r="J70" s="523"/>
      <c r="K70" s="523"/>
      <c r="L70" s="523"/>
      <c r="M70" s="523"/>
      <c r="N70" s="523"/>
      <c r="O70" s="523"/>
      <c r="P70" s="523"/>
      <c r="Q70" s="523"/>
      <c r="R70" s="523"/>
      <c r="S70" s="523"/>
      <c r="T70" s="523"/>
      <c r="U70" s="523"/>
    </row>
    <row r="71" spans="1:22">
      <c r="A71" s="345"/>
      <c r="B71" t="s">
        <v>811</v>
      </c>
      <c r="D71" s="357">
        <v>0</v>
      </c>
      <c r="E71" s="357">
        <v>0</v>
      </c>
      <c r="F71" s="357">
        <v>0</v>
      </c>
      <c r="G71" s="357">
        <v>0</v>
      </c>
      <c r="H71" s="357">
        <v>0</v>
      </c>
      <c r="I71" s="523"/>
      <c r="J71" s="523"/>
      <c r="K71" s="523"/>
      <c r="L71" s="523"/>
      <c r="M71" s="523"/>
      <c r="N71" s="523"/>
      <c r="O71" s="523"/>
      <c r="P71" s="523"/>
      <c r="Q71" s="523"/>
      <c r="R71" s="523"/>
      <c r="S71" s="523"/>
      <c r="T71" s="523"/>
      <c r="U71" s="523"/>
    </row>
    <row r="72" spans="1:22">
      <c r="A72" s="345"/>
      <c r="B72" t="s">
        <v>810</v>
      </c>
      <c r="D72" s="357">
        <f>8920/(1.0214)</f>
        <v>8733.1114157039356</v>
      </c>
      <c r="E72" s="357">
        <f>5220/(1.0414)</f>
        <v>5012.4831956980979</v>
      </c>
      <c r="F72" s="357">
        <v>0</v>
      </c>
      <c r="G72" s="357">
        <v>0</v>
      </c>
      <c r="H72" s="357">
        <v>0</v>
      </c>
      <c r="I72" s="523"/>
      <c r="J72" s="523"/>
      <c r="K72" s="523"/>
      <c r="L72" s="523"/>
      <c r="M72" s="523"/>
      <c r="N72" s="523"/>
      <c r="O72" s="523"/>
      <c r="P72" s="523"/>
      <c r="Q72" s="523"/>
      <c r="R72" s="523"/>
      <c r="S72" s="523"/>
      <c r="T72" s="523"/>
      <c r="U72" s="523"/>
    </row>
    <row r="73" spans="1:22">
      <c r="A73" s="345"/>
      <c r="B73" t="s">
        <v>146</v>
      </c>
      <c r="D73" s="354"/>
      <c r="E73" s="354"/>
      <c r="F73" s="354"/>
      <c r="G73" s="354"/>
      <c r="H73" s="354"/>
      <c r="I73" s="523"/>
      <c r="J73" s="523"/>
      <c r="K73" s="523"/>
      <c r="L73" s="523"/>
      <c r="M73" s="523"/>
      <c r="N73" s="523"/>
      <c r="O73" s="523"/>
      <c r="P73" s="523"/>
      <c r="Q73" s="523"/>
      <c r="R73" s="523"/>
      <c r="S73" s="523"/>
      <c r="T73" s="523"/>
      <c r="U73" s="523"/>
    </row>
    <row r="74" spans="1:22">
      <c r="A74" s="345"/>
      <c r="B74" t="s">
        <v>147</v>
      </c>
      <c r="D74" s="354">
        <f>D72*(1+D40)</f>
        <v>8920.0583621133283</v>
      </c>
      <c r="E74" s="354">
        <f>E72*(1+D40)*(1+E40)</f>
        <v>5219.8971019604878</v>
      </c>
      <c r="F74" s="354">
        <f>F72*(1+D40)*(1+E40)*(1+F40)</f>
        <v>0</v>
      </c>
      <c r="G74" s="354">
        <f>G72*(1+D40)*(1+E40)*(1+F40)*(1+G40)</f>
        <v>0</v>
      </c>
      <c r="H74" s="354">
        <f>H72*(1+D40)*(1+E40)*(1+F40)*(1+G40)*(1+H40)</f>
        <v>0</v>
      </c>
      <c r="I74" s="523"/>
      <c r="J74" s="523"/>
      <c r="K74" s="523"/>
      <c r="L74" s="523"/>
      <c r="M74" s="523"/>
      <c r="N74" s="523"/>
      <c r="O74" s="523"/>
      <c r="P74" s="523"/>
      <c r="Q74" s="523"/>
      <c r="R74" s="523"/>
      <c r="S74" s="523"/>
      <c r="T74" s="523"/>
      <c r="U74" s="523"/>
    </row>
    <row r="75" spans="1:22" ht="15" thickBot="1">
      <c r="A75" s="348"/>
      <c r="B75" s="417"/>
      <c r="C75" s="425"/>
      <c r="D75" s="425"/>
      <c r="E75" s="425"/>
      <c r="F75" s="425"/>
      <c r="G75" s="426"/>
      <c r="H75" s="425"/>
      <c r="I75" s="427"/>
      <c r="J75" s="427"/>
      <c r="K75" s="427"/>
      <c r="L75" s="427"/>
      <c r="M75" s="427"/>
      <c r="N75" s="427"/>
      <c r="O75" s="427"/>
      <c r="P75" s="427"/>
      <c r="Q75" s="427"/>
      <c r="R75" s="427"/>
      <c r="S75" s="427"/>
      <c r="T75" s="427"/>
      <c r="U75" s="427"/>
      <c r="V75" s="417"/>
    </row>
    <row r="76" spans="1:22" ht="23.5">
      <c r="A76" s="703"/>
      <c r="B76" s="704" t="s">
        <v>148</v>
      </c>
      <c r="C76" s="708"/>
      <c r="D76" s="707"/>
      <c r="E76" s="707"/>
      <c r="F76" s="707"/>
      <c r="G76" s="707"/>
      <c r="H76" s="707"/>
      <c r="I76" s="707"/>
      <c r="J76" s="707"/>
      <c r="K76" s="707"/>
      <c r="L76" s="707"/>
      <c r="M76" s="707"/>
      <c r="N76" s="707"/>
      <c r="O76" s="707"/>
      <c r="P76" s="707"/>
      <c r="Q76" s="707"/>
      <c r="R76" s="707"/>
      <c r="S76" s="707"/>
      <c r="T76" s="707"/>
      <c r="U76" s="707"/>
      <c r="V76" s="707"/>
    </row>
    <row r="77" spans="1:22">
      <c r="A77" s="345"/>
      <c r="B77" s="517" t="s">
        <v>149</v>
      </c>
      <c r="C77" s="354"/>
      <c r="D77" s="523"/>
      <c r="E77" s="523"/>
      <c r="F77" s="523"/>
      <c r="G77" s="523"/>
      <c r="H77" s="523"/>
      <c r="I77" s="527"/>
    </row>
    <row r="78" spans="1:22">
      <c r="A78" s="345"/>
      <c r="C78" s="672" t="s">
        <v>150</v>
      </c>
      <c r="D78" s="379" t="s">
        <v>106</v>
      </c>
      <c r="E78" s="379" t="s">
        <v>107</v>
      </c>
      <c r="F78" s="379" t="s">
        <v>108</v>
      </c>
      <c r="G78" s="379" t="s">
        <v>109</v>
      </c>
      <c r="H78" s="379" t="s">
        <v>110</v>
      </c>
      <c r="I78" s="523"/>
      <c r="J78" s="523"/>
      <c r="K78" s="523"/>
      <c r="L78" s="523"/>
      <c r="M78" s="523"/>
      <c r="N78" s="523"/>
      <c r="O78" s="523"/>
      <c r="P78" s="523"/>
      <c r="Q78" s="523"/>
      <c r="R78" s="523"/>
      <c r="S78" s="523"/>
      <c r="T78" s="523"/>
      <c r="U78" s="523"/>
    </row>
    <row r="79" spans="1:22">
      <c r="A79" s="345"/>
      <c r="B79" t="s">
        <v>151</v>
      </c>
      <c r="C79" s="354"/>
      <c r="D79" s="424">
        <f>D67</f>
        <v>118695.81208155451</v>
      </c>
      <c r="E79" s="424">
        <f>E67</f>
        <v>133006.6835527925</v>
      </c>
      <c r="F79" s="424">
        <f>F67</f>
        <v>148690.83167733779</v>
      </c>
      <c r="G79" s="424">
        <f>G67</f>
        <v>166224.45454872941</v>
      </c>
      <c r="H79" s="424">
        <f>H67</f>
        <v>185825.64222911565</v>
      </c>
      <c r="I79" s="523"/>
      <c r="J79" s="359"/>
      <c r="K79" s="359"/>
      <c r="L79" s="359"/>
      <c r="M79" s="359"/>
      <c r="N79" s="359"/>
      <c r="O79" s="359"/>
      <c r="P79" s="359"/>
      <c r="Q79" s="359"/>
      <c r="R79" s="359"/>
      <c r="S79" s="359"/>
      <c r="T79" s="359"/>
      <c r="U79" s="359"/>
    </row>
    <row r="80" spans="1:22">
      <c r="A80" s="345"/>
      <c r="B80" t="s">
        <v>152</v>
      </c>
      <c r="C80" s="354"/>
      <c r="D80" s="373">
        <f>MAR!D38</f>
        <v>118695.81208155451</v>
      </c>
      <c r="E80" s="373">
        <f>MAR!E38</f>
        <v>133006.6835527925</v>
      </c>
      <c r="F80" s="373">
        <f>MAR!F38</f>
        <v>150196.48897435769</v>
      </c>
      <c r="G80" s="373">
        <f>MAR!G38</f>
        <v>167907.6589542139</v>
      </c>
      <c r="H80" s="373">
        <f>MAR!H38</f>
        <v>187707.33009809491</v>
      </c>
      <c r="I80" s="754"/>
      <c r="J80" s="754"/>
      <c r="K80" s="754"/>
      <c r="L80" s="754"/>
      <c r="M80" s="754"/>
      <c r="N80" s="754"/>
      <c r="O80" s="754"/>
      <c r="P80" s="754"/>
      <c r="Q80" s="754"/>
      <c r="R80" s="754"/>
      <c r="S80" s="754"/>
      <c r="T80" s="754"/>
      <c r="U80" s="754"/>
    </row>
    <row r="81" spans="1:22">
      <c r="A81" s="345"/>
      <c r="B81" s="538" t="s">
        <v>153</v>
      </c>
      <c r="C81" s="354"/>
      <c r="D81" s="393">
        <f>D80-D79</f>
        <v>0</v>
      </c>
      <c r="E81" s="393">
        <f>E80-E79</f>
        <v>0</v>
      </c>
      <c r="F81" s="393">
        <f>F80-F79</f>
        <v>1505.6572970199049</v>
      </c>
      <c r="G81" s="393">
        <f>G80-G79</f>
        <v>1683.2044054844882</v>
      </c>
      <c r="H81" s="393">
        <f>H80-H79</f>
        <v>1881.6878689792647</v>
      </c>
      <c r="I81" s="754"/>
      <c r="J81" s="754"/>
      <c r="K81" s="754"/>
      <c r="L81" s="754"/>
      <c r="M81" s="754"/>
      <c r="N81" s="754"/>
      <c r="O81" s="754"/>
      <c r="P81" s="754"/>
      <c r="Q81" s="754"/>
      <c r="R81" s="754"/>
      <c r="S81" s="754"/>
      <c r="T81" s="754"/>
      <c r="U81" s="754"/>
    </row>
    <row r="82" spans="1:22">
      <c r="A82" s="345"/>
      <c r="B82" s="538"/>
      <c r="C82" s="539"/>
      <c r="D82" s="390"/>
      <c r="E82" s="390"/>
      <c r="F82" s="390"/>
      <c r="G82" s="390"/>
      <c r="H82" s="390"/>
      <c r="I82" s="524"/>
      <c r="J82" s="524"/>
      <c r="K82" s="524"/>
      <c r="L82" s="524"/>
      <c r="M82" s="524"/>
      <c r="N82" s="524"/>
      <c r="O82" s="524"/>
      <c r="P82" s="524"/>
      <c r="Q82" s="524"/>
      <c r="R82" s="524"/>
      <c r="S82" s="524"/>
      <c r="T82" s="524"/>
      <c r="U82" s="524"/>
    </row>
    <row r="83" spans="1:22">
      <c r="A83" s="345"/>
      <c r="B83" s="540" t="s">
        <v>154</v>
      </c>
      <c r="C83" s="361"/>
      <c r="D83" s="393"/>
      <c r="E83" s="393"/>
      <c r="F83" s="393"/>
      <c r="G83" s="393"/>
      <c r="H83" s="393"/>
      <c r="I83" s="523"/>
      <c r="J83" s="523"/>
      <c r="K83" s="523"/>
      <c r="L83" s="523"/>
      <c r="M83" s="523"/>
      <c r="N83" s="523"/>
      <c r="O83" s="523"/>
      <c r="P83" s="523"/>
      <c r="Q83" s="523"/>
      <c r="R83" s="523"/>
      <c r="S83" s="523"/>
      <c r="T83" s="523"/>
      <c r="U83" s="523"/>
    </row>
    <row r="84" spans="1:22" ht="17.5">
      <c r="A84" s="345"/>
      <c r="B84" s="541" t="s">
        <v>155</v>
      </c>
      <c r="C84" s="361"/>
      <c r="D84" s="393"/>
      <c r="E84" s="393"/>
      <c r="F84" s="393"/>
      <c r="G84" s="393"/>
      <c r="H84" s="393"/>
      <c r="I84" s="523"/>
      <c r="J84" s="523"/>
      <c r="K84" s="523"/>
      <c r="L84" s="523"/>
      <c r="M84" s="523"/>
      <c r="N84" s="523"/>
      <c r="O84" s="523"/>
      <c r="P84" s="523"/>
      <c r="Q84" s="523"/>
      <c r="R84" s="523"/>
      <c r="S84" s="523"/>
      <c r="T84" s="523"/>
      <c r="U84" s="523"/>
    </row>
    <row r="85" spans="1:22">
      <c r="A85" s="345"/>
      <c r="B85" s="541"/>
      <c r="C85" s="361"/>
      <c r="D85" s="393"/>
      <c r="E85" s="393"/>
      <c r="F85" s="393"/>
      <c r="G85" s="393"/>
      <c r="H85" s="393"/>
      <c r="I85" s="523"/>
      <c r="J85" s="523"/>
      <c r="K85" s="523"/>
      <c r="L85" s="523"/>
      <c r="M85" s="523"/>
      <c r="N85" s="523"/>
      <c r="O85" s="523"/>
      <c r="P85" s="523"/>
      <c r="Q85" s="523"/>
      <c r="R85" s="523"/>
      <c r="S85" s="523"/>
      <c r="T85" s="523"/>
      <c r="U85" s="523"/>
    </row>
    <row r="86" spans="1:22" ht="17.5">
      <c r="A86" s="345"/>
      <c r="B86" s="541" t="s">
        <v>156</v>
      </c>
      <c r="C86" s="361"/>
      <c r="D86" s="428">
        <f>D25</f>
        <v>118695.81208155451</v>
      </c>
      <c r="E86" s="429">
        <f>$D$86*(E35/$D$35)*(1-$C$37)^(E31-1)</f>
        <v>132692.42224221144</v>
      </c>
      <c r="F86" s="393">
        <f>$D$86*(F35/$D$35)*(1-$C$37)^(F31-1)</f>
        <v>148339.51267301303</v>
      </c>
      <c r="G86" s="393">
        <f>$D$86*(G35/$D$35)*(1-$C$37)^(G31-1)</f>
        <v>165831.70800741462</v>
      </c>
      <c r="H86" s="393">
        <f>$D$86*(H35/$D$35)*(1-$C$37)^(H31-1)</f>
        <v>185386.58301564906</v>
      </c>
      <c r="I86" s="754" t="s">
        <v>157</v>
      </c>
      <c r="J86" s="754"/>
      <c r="K86" s="754"/>
      <c r="L86" s="754"/>
      <c r="M86" s="754"/>
      <c r="N86" s="754"/>
      <c r="O86" s="754"/>
      <c r="P86" s="754"/>
      <c r="Q86" s="754"/>
      <c r="R86" s="754"/>
      <c r="S86" s="754"/>
      <c r="T86" s="754"/>
      <c r="U86" s="754"/>
    </row>
    <row r="87" spans="1:22">
      <c r="A87" s="345"/>
      <c r="B87" s="542" t="s">
        <v>158</v>
      </c>
      <c r="C87" s="366"/>
      <c r="D87" s="404">
        <f>ROUND(D25-D86,8)</f>
        <v>0</v>
      </c>
      <c r="E87" s="404">
        <f t="shared" ref="E87:H87" si="0">ROUND(E25-E86,8)</f>
        <v>0</v>
      </c>
      <c r="F87" s="404">
        <f t="shared" si="0"/>
        <v>0</v>
      </c>
      <c r="G87" s="404">
        <f t="shared" si="0"/>
        <v>0</v>
      </c>
      <c r="H87" s="404">
        <f t="shared" si="0"/>
        <v>0</v>
      </c>
      <c r="I87" s="524"/>
      <c r="J87" s="524"/>
      <c r="K87" s="524"/>
      <c r="L87" s="524"/>
      <c r="M87" s="524"/>
      <c r="N87" s="524"/>
      <c r="O87" s="524"/>
      <c r="P87" s="524"/>
      <c r="Q87" s="524"/>
      <c r="R87" s="524"/>
      <c r="S87" s="524"/>
      <c r="T87" s="524"/>
      <c r="U87" s="524"/>
    </row>
    <row r="88" spans="1:22" ht="17.5" customHeight="1">
      <c r="A88" s="345"/>
      <c r="B88" s="543" t="s">
        <v>159</v>
      </c>
      <c r="C88" s="671" t="s">
        <v>160</v>
      </c>
      <c r="D88" s="690">
        <f>IF(D65="pre- reopener",0,IF(D65="reopener",D81,_xlfn.XLOOKUP("reopener",$D$65:$H$65,$D$81:$H$81,0)))</f>
        <v>0</v>
      </c>
      <c r="E88" s="430">
        <f>IF(E65="pre- reopener",0,IF(E65="reopener",E81,_xlfn.XLOOKUP("reopener",$D$65:$H$65,$D$81:$H$81,0)*E35/(_xlfn.XLOOKUP(1,$D$32:$H$32,$D$35:$H$35))*(1-$C$37)^(E32-1)))</f>
        <v>0</v>
      </c>
      <c r="F88" s="675">
        <f>IF(F65="pre- reopener",0,IF(F65="reopener",F81,_xlfn.XLOOKUP("reopener",$D$65:$H$65,$D$81:$H$81,0)*F35/(_xlfn.XLOOKUP(1,$D$32:$H$32,$D$35:$H$35))*(1-$C$37)^(F32-1)))</f>
        <v>1505.6572970199049</v>
      </c>
      <c r="G88" s="675">
        <f>IF(G65="pre- reopener",0,IF(G65="reopener",G81,_xlfn.XLOOKUP("reopener",$D$65:$H$65,$D$81:$H$81,0)*G35/(_xlfn.XLOOKUP(1,$D$32:$H$32,$D$35:$H$35))*(1-$C$37)^(G32-1)))</f>
        <v>1683.2044054844916</v>
      </c>
      <c r="H88" s="676">
        <f>IF(H65="pre- reopener",0,IF(H65="reopener",H81,_xlfn.XLOOKUP("reopener",$D$65:$H$65,$D$81:$H$81,0)*H35/(_xlfn.XLOOKUP(1,$D$32:$H$32,$D$35:$H$35))*(1-$C$37)^(H32-1)))</f>
        <v>1881.6878689792238</v>
      </c>
      <c r="I88" s="753" t="s">
        <v>161</v>
      </c>
      <c r="J88" s="754"/>
      <c r="K88" s="754"/>
      <c r="L88" s="754"/>
      <c r="M88" s="754"/>
      <c r="N88" s="754"/>
      <c r="O88" s="754"/>
      <c r="P88" s="754"/>
      <c r="Q88" s="754"/>
      <c r="R88" s="754"/>
      <c r="S88" s="754"/>
      <c r="T88" s="754"/>
      <c r="U88" s="754"/>
    </row>
    <row r="89" spans="1:22">
      <c r="A89" s="345"/>
      <c r="B89" s="543" t="s">
        <v>162</v>
      </c>
      <c r="C89" s="361">
        <v>1</v>
      </c>
      <c r="D89" s="677">
        <f>IFERROR(VLOOKUP(Reopener!$C89,Historical!$D$7:$AI$10,Historical!K$3,0),0)</f>
        <v>0</v>
      </c>
      <c r="E89" s="393">
        <f>IFERROR(VLOOKUP(Reopener!$C89,Historical!$D$7:$AI$10,Historical!L$3,0),0)</f>
        <v>314.26131058108876</v>
      </c>
      <c r="F89" s="393">
        <f>IFERROR(VLOOKUP(Reopener!$C89,Historical!$D$7:$AI$10,Historical!M$3,0),0)</f>
        <v>351.31900432481075</v>
      </c>
      <c r="G89" s="393">
        <f>IFERROR(VLOOKUP(Reopener!$C89,Historical!$D$7:$AI$10,Historical!N$3,0),0)</f>
        <v>392.74654131479235</v>
      </c>
      <c r="H89" s="678">
        <f>IFERROR(VLOOKUP(Reopener!$C89,Historical!$D$7:$AI$10,Historical!O$3,0),0)</f>
        <v>439.0592134666328</v>
      </c>
      <c r="I89" s="753"/>
      <c r="J89" s="754"/>
      <c r="K89" s="754"/>
      <c r="L89" s="754"/>
      <c r="M89" s="754"/>
      <c r="N89" s="754"/>
      <c r="O89" s="754"/>
      <c r="P89" s="754"/>
      <c r="Q89" s="754"/>
      <c r="R89" s="754"/>
      <c r="S89" s="754"/>
      <c r="T89" s="754"/>
      <c r="U89" s="754"/>
    </row>
    <row r="90" spans="1:22">
      <c r="A90" s="345"/>
      <c r="B90" s="543" t="s">
        <v>163</v>
      </c>
      <c r="C90" s="361">
        <v>2</v>
      </c>
      <c r="D90" s="677">
        <f>IFERROR(VLOOKUP(Reopener!$C90,Historical!$D$7:$AI$10,Historical!K$3,0),0)</f>
        <v>0</v>
      </c>
      <c r="E90" s="393">
        <f>IFERROR(VLOOKUP(Reopener!$C90,Historical!$D$7:$AI$10,Historical!L$3,0),0)</f>
        <v>0</v>
      </c>
      <c r="F90" s="393">
        <f>IFERROR(VLOOKUP(Reopener!$C90,Historical!$D$7:$AI$10,Historical!M$3,0),0)</f>
        <v>0</v>
      </c>
      <c r="G90" s="393">
        <f>IFERROR(VLOOKUP(Reopener!$C90,Historical!$D$7:$AI$10,Historical!N$3,0),0)</f>
        <v>0</v>
      </c>
      <c r="H90" s="678">
        <f>IFERROR(VLOOKUP(Reopener!$C90,Historical!$D$7:$AI$10,Historical!O$3,0),0)</f>
        <v>0</v>
      </c>
      <c r="I90" s="753"/>
      <c r="J90" s="754"/>
      <c r="K90" s="754"/>
      <c r="L90" s="754"/>
      <c r="M90" s="754"/>
      <c r="N90" s="754"/>
      <c r="O90" s="754"/>
      <c r="P90" s="754"/>
      <c r="Q90" s="754"/>
      <c r="R90" s="754"/>
      <c r="S90" s="754"/>
      <c r="T90" s="754"/>
      <c r="U90" s="754"/>
    </row>
    <row r="91" spans="1:22">
      <c r="A91" s="345"/>
      <c r="B91" s="543" t="s">
        <v>164</v>
      </c>
      <c r="C91" s="361">
        <v>3</v>
      </c>
      <c r="D91" s="679">
        <f>IFERROR(VLOOKUP(Reopener!$C91,Historical!$D$7:$AI$10,Historical!K$3,0),0)</f>
        <v>0</v>
      </c>
      <c r="E91" s="394">
        <f>IFERROR(VLOOKUP(Reopener!$C91,Historical!$D$7:$AI$10,Historical!L$3,0),0)</f>
        <v>0</v>
      </c>
      <c r="F91" s="394">
        <f>IFERROR(VLOOKUP(Reopener!$C91,Historical!$D$7:$AI$10,Historical!M$3,0),0)</f>
        <v>0</v>
      </c>
      <c r="G91" s="394">
        <f>IFERROR(VLOOKUP(Reopener!$C91,Historical!$D$7:$AI$10,Historical!N$3,0),0)</f>
        <v>0</v>
      </c>
      <c r="H91" s="680">
        <f>IFERROR(VLOOKUP(Reopener!$C91,Historical!$D$7:$AI$10,Historical!O$3,0),0)</f>
        <v>0</v>
      </c>
      <c r="I91" s="753"/>
      <c r="J91" s="754"/>
      <c r="K91" s="754"/>
      <c r="L91" s="754"/>
      <c r="M91" s="754"/>
      <c r="N91" s="754"/>
      <c r="O91" s="754"/>
      <c r="P91" s="754"/>
      <c r="Q91" s="754"/>
      <c r="R91" s="754"/>
      <c r="S91" s="754"/>
      <c r="T91" s="754"/>
      <c r="U91" s="754"/>
    </row>
    <row r="92" spans="1:22">
      <c r="A92" s="345"/>
      <c r="B92" s="544" t="s">
        <v>165</v>
      </c>
      <c r="C92" s="361"/>
      <c r="D92" s="675">
        <f>SUM(D88:D91)</f>
        <v>0</v>
      </c>
      <c r="E92" s="675">
        <f>SUM(E88:E91)</f>
        <v>314.26131058108876</v>
      </c>
      <c r="F92" s="675">
        <f>SUM(F88:F91)</f>
        <v>1856.9763013447157</v>
      </c>
      <c r="G92" s="675">
        <f>SUM(G88:G91)</f>
        <v>2075.9509467992839</v>
      </c>
      <c r="H92" s="675">
        <f>SUM(H88:H91)</f>
        <v>2320.7470824458564</v>
      </c>
      <c r="I92" s="524"/>
      <c r="J92" s="524"/>
      <c r="K92" s="524"/>
      <c r="L92" s="524"/>
      <c r="M92" s="524"/>
      <c r="N92" s="524"/>
      <c r="O92" s="524"/>
      <c r="P92" s="524"/>
      <c r="Q92" s="524"/>
      <c r="R92" s="524"/>
      <c r="S92" s="524"/>
      <c r="T92" s="524"/>
      <c r="U92" s="524"/>
    </row>
    <row r="93" spans="1:22">
      <c r="A93" s="345"/>
      <c r="B93" s="545"/>
      <c r="C93" s="366"/>
      <c r="D93" s="394"/>
      <c r="E93" s="394"/>
      <c r="F93" s="394"/>
      <c r="G93" s="394"/>
      <c r="H93" s="394"/>
      <c r="I93" s="524"/>
      <c r="J93" s="524"/>
      <c r="K93" s="524"/>
      <c r="L93" s="524"/>
      <c r="M93" s="524"/>
      <c r="N93" s="524"/>
      <c r="O93" s="524"/>
      <c r="P93" s="524"/>
      <c r="Q93" s="524"/>
      <c r="R93" s="524"/>
      <c r="S93" s="524"/>
      <c r="T93" s="524"/>
      <c r="U93" s="524"/>
    </row>
    <row r="94" spans="1:22" ht="17.5">
      <c r="A94" s="345"/>
      <c r="B94" s="546" t="s">
        <v>166</v>
      </c>
      <c r="C94" s="395"/>
      <c r="D94" s="664">
        <f>D86+D92</f>
        <v>118695.81208155451</v>
      </c>
      <c r="E94" s="664">
        <f>E86+E92</f>
        <v>133006.68355279253</v>
      </c>
      <c r="F94" s="664">
        <f>F86+F92</f>
        <v>150196.48897435775</v>
      </c>
      <c r="G94" s="664">
        <f>G86+G92</f>
        <v>167907.6589542139</v>
      </c>
      <c r="H94" s="664">
        <f>H86+H92</f>
        <v>187707.33009809491</v>
      </c>
      <c r="I94" s="754"/>
      <c r="J94" s="754"/>
      <c r="K94" s="754"/>
      <c r="L94" s="754"/>
      <c r="M94" s="754"/>
      <c r="N94" s="754"/>
      <c r="O94" s="754"/>
      <c r="P94" s="754"/>
      <c r="Q94" s="754"/>
      <c r="R94" s="754"/>
      <c r="S94" s="754"/>
      <c r="T94" s="754"/>
      <c r="U94" s="754"/>
    </row>
    <row r="95" spans="1:22">
      <c r="A95" s="345"/>
      <c r="B95" s="45" t="s">
        <v>167</v>
      </c>
      <c r="C95" s="431"/>
      <c r="D95" s="709">
        <f>D80-D94</f>
        <v>0</v>
      </c>
      <c r="E95" s="709">
        <f>E80-E94</f>
        <v>0</v>
      </c>
      <c r="F95" s="709">
        <f>F80-F94</f>
        <v>0</v>
      </c>
      <c r="G95" s="709">
        <f>G80-G94</f>
        <v>0</v>
      </c>
      <c r="H95" s="709">
        <f>H80-H94</f>
        <v>0</v>
      </c>
      <c r="J95" s="359"/>
      <c r="K95" s="359"/>
      <c r="L95" s="359"/>
      <c r="M95" s="359"/>
      <c r="N95" s="359"/>
      <c r="O95" s="359"/>
      <c r="P95" s="359"/>
      <c r="Q95" s="359"/>
      <c r="R95" s="359"/>
      <c r="S95" s="359"/>
      <c r="T95" s="359"/>
      <c r="U95" s="359"/>
    </row>
    <row r="96" spans="1:22" ht="15" thickBot="1">
      <c r="A96" s="348"/>
      <c r="B96" s="417"/>
      <c r="C96" s="432"/>
      <c r="D96" s="433"/>
      <c r="E96" s="433"/>
      <c r="F96" s="433"/>
      <c r="G96" s="433"/>
      <c r="H96" s="433"/>
      <c r="I96" s="427"/>
      <c r="J96" s="434"/>
      <c r="K96" s="434"/>
      <c r="L96" s="434"/>
      <c r="M96" s="434"/>
      <c r="N96" s="434"/>
      <c r="O96" s="434"/>
      <c r="P96" s="434"/>
      <c r="Q96" s="434"/>
      <c r="R96" s="434"/>
      <c r="S96" s="434"/>
      <c r="T96" s="434"/>
      <c r="U96" s="434"/>
      <c r="V96" s="417"/>
    </row>
    <row r="97" spans="1:22" s="359" customFormat="1">
      <c r="A97" s="710"/>
      <c r="B97" s="711"/>
      <c r="C97" s="711"/>
      <c r="D97" s="711"/>
      <c r="E97" s="711"/>
      <c r="F97" s="711"/>
      <c r="G97" s="711"/>
      <c r="H97" s="711"/>
      <c r="I97" s="711"/>
      <c r="J97" s="711"/>
      <c r="K97" s="711"/>
      <c r="L97" s="711"/>
      <c r="M97" s="711"/>
      <c r="N97" s="711"/>
      <c r="O97" s="711"/>
      <c r="P97" s="711"/>
      <c r="Q97" s="711"/>
      <c r="R97" s="711"/>
      <c r="S97" s="711"/>
      <c r="T97" s="711"/>
      <c r="U97" s="711"/>
      <c r="V97" s="712"/>
    </row>
    <row r="98" spans="1:22" ht="23.5">
      <c r="A98" s="345"/>
      <c r="B98" s="521" t="s">
        <v>168</v>
      </c>
      <c r="I98" s="524"/>
      <c r="J98" s="524"/>
      <c r="K98" s="524"/>
      <c r="L98" s="524"/>
      <c r="M98" s="524"/>
      <c r="N98" s="524"/>
      <c r="O98" s="524"/>
      <c r="P98" s="524"/>
      <c r="Q98" s="524"/>
      <c r="R98" s="524"/>
      <c r="S98" s="524"/>
      <c r="T98" s="524"/>
      <c r="U98" s="524"/>
    </row>
    <row r="99" spans="1:22" ht="23.5">
      <c r="A99" s="345"/>
      <c r="B99" s="521"/>
      <c r="D99" s="379" t="s">
        <v>106</v>
      </c>
      <c r="E99" s="379" t="s">
        <v>107</v>
      </c>
      <c r="F99" s="379" t="s">
        <v>108</v>
      </c>
      <c r="G99" s="379" t="s">
        <v>109</v>
      </c>
      <c r="H99" s="379" t="s">
        <v>110</v>
      </c>
      <c r="I99" s="524"/>
      <c r="J99" s="524"/>
      <c r="K99" s="524"/>
      <c r="L99" s="524"/>
      <c r="M99" s="524"/>
      <c r="N99" s="524"/>
      <c r="O99" s="524"/>
      <c r="P99" s="524"/>
      <c r="Q99" s="524"/>
      <c r="R99" s="524"/>
      <c r="S99" s="524"/>
      <c r="T99" s="524"/>
      <c r="U99" s="524"/>
    </row>
    <row r="100" spans="1:22">
      <c r="A100" s="345"/>
      <c r="B100" t="s">
        <v>169</v>
      </c>
      <c r="D100" s="523">
        <f>D80-D79</f>
        <v>0</v>
      </c>
      <c r="E100" s="523">
        <f>E80-E79</f>
        <v>0</v>
      </c>
      <c r="F100" s="523">
        <f>F80-F79</f>
        <v>1505.6572970199049</v>
      </c>
      <c r="G100" s="523">
        <f>G80-G79</f>
        <v>1683.2044054844882</v>
      </c>
      <c r="H100" s="523">
        <f>H80-H79</f>
        <v>1881.6878689792647</v>
      </c>
      <c r="I100" s="524"/>
      <c r="J100" s="524"/>
      <c r="K100" s="524"/>
      <c r="L100" s="524"/>
      <c r="M100" s="524"/>
      <c r="N100" s="524"/>
      <c r="O100" s="524"/>
      <c r="P100" s="524"/>
      <c r="Q100" s="524"/>
      <c r="R100" s="524"/>
      <c r="S100" s="524"/>
      <c r="T100" s="524"/>
      <c r="U100" s="524"/>
    </row>
    <row r="101" spans="1:22">
      <c r="A101" s="345"/>
      <c r="B101" t="s">
        <v>170</v>
      </c>
      <c r="D101" s="525">
        <f>D81/D79</f>
        <v>0</v>
      </c>
      <c r="E101" s="525">
        <f>E81/E79</f>
        <v>0</v>
      </c>
      <c r="F101" s="525">
        <f>F81/F79</f>
        <v>1.0126093721011748E-2</v>
      </c>
      <c r="G101" s="525">
        <f>G81/G79</f>
        <v>1.0126093721011729E-2</v>
      </c>
      <c r="H101" s="525">
        <f>H81/H79</f>
        <v>1.012609372101197E-2</v>
      </c>
      <c r="I101" s="524"/>
      <c r="J101" s="524"/>
      <c r="K101" s="524"/>
      <c r="L101" s="524"/>
      <c r="M101" s="524"/>
      <c r="N101" s="524"/>
      <c r="O101" s="524"/>
      <c r="P101" s="524"/>
      <c r="Q101" s="524"/>
      <c r="R101" s="524"/>
      <c r="S101" s="524"/>
      <c r="T101" s="524"/>
      <c r="U101" s="524"/>
    </row>
    <row r="102" spans="1:22">
      <c r="A102" s="345"/>
      <c r="B102" t="s">
        <v>171</v>
      </c>
      <c r="D102" s="355">
        <f>D74/SUM($D$45:$H$45)</f>
        <v>2.0954515746071732E-2</v>
      </c>
      <c r="E102" s="355">
        <f>E74/SUM($D$45:$H$45)</f>
        <v>1.2262298246890728E-2</v>
      </c>
      <c r="F102" s="355">
        <f>F74/SUM($D$45:$H$45)</f>
        <v>0</v>
      </c>
      <c r="G102" s="355">
        <f>G74/SUM($D$45:$H$45)</f>
        <v>0</v>
      </c>
      <c r="H102" s="355">
        <f>H74/SUM($D$45:$H$45)</f>
        <v>0</v>
      </c>
      <c r="I102" s="524"/>
      <c r="J102" s="524"/>
      <c r="K102" s="524"/>
      <c r="L102" s="524"/>
      <c r="M102" s="524"/>
      <c r="N102" s="524"/>
      <c r="O102" s="524"/>
      <c r="P102" s="524"/>
      <c r="Q102" s="524"/>
      <c r="R102" s="524"/>
      <c r="S102" s="524"/>
      <c r="T102" s="524"/>
      <c r="U102" s="524"/>
    </row>
    <row r="103" spans="1:22">
      <c r="A103" s="345"/>
      <c r="B103" t="s">
        <v>172</v>
      </c>
      <c r="D103" s="523">
        <f>SUM(D100:H100)</f>
        <v>5070.5495714836579</v>
      </c>
      <c r="E103" s="525"/>
      <c r="F103" s="525"/>
      <c r="G103" s="525"/>
      <c r="H103" s="525"/>
      <c r="I103" s="524"/>
      <c r="J103" s="524"/>
      <c r="K103" s="524"/>
      <c r="L103" s="524"/>
      <c r="M103" s="524"/>
      <c r="N103" s="524"/>
      <c r="O103" s="524"/>
      <c r="P103" s="524"/>
      <c r="Q103" s="524"/>
      <c r="R103" s="524"/>
      <c r="S103" s="524"/>
      <c r="T103" s="524"/>
      <c r="U103" s="524"/>
    </row>
    <row r="104" spans="1:22">
      <c r="A104" s="345"/>
      <c r="B104" t="s">
        <v>173</v>
      </c>
      <c r="D104" s="523">
        <f>D80</f>
        <v>118695.81208155451</v>
      </c>
      <c r="E104" s="523">
        <f>E80</f>
        <v>133006.6835527925</v>
      </c>
      <c r="F104" s="523">
        <f>F80</f>
        <v>150196.48897435769</v>
      </c>
      <c r="G104" s="523">
        <f>G80</f>
        <v>167907.6589542139</v>
      </c>
      <c r="H104" s="523">
        <f>H80</f>
        <v>187707.33009809491</v>
      </c>
      <c r="I104" s="524"/>
      <c r="J104" s="524"/>
      <c r="K104" s="524"/>
      <c r="L104" s="524"/>
      <c r="M104" s="524"/>
      <c r="N104" s="524"/>
      <c r="O104" s="524"/>
      <c r="P104" s="524"/>
      <c r="Q104" s="524"/>
      <c r="R104" s="524"/>
      <c r="S104" s="524"/>
      <c r="T104" s="524"/>
      <c r="U104" s="524"/>
    </row>
    <row r="105" spans="1:22">
      <c r="A105" s="345"/>
      <c r="B105" t="s">
        <v>174</v>
      </c>
      <c r="D105" s="748">
        <v>178482.73005408535</v>
      </c>
      <c r="E105" s="748">
        <v>180121.98842973297</v>
      </c>
      <c r="F105" s="748">
        <v>181776.30242460669</v>
      </c>
      <c r="G105" s="748">
        <v>183445.81031566983</v>
      </c>
      <c r="H105" s="748">
        <v>185130.65164987792</v>
      </c>
      <c r="I105" s="749" t="s">
        <v>815</v>
      </c>
      <c r="J105" s="524"/>
      <c r="K105" s="524"/>
      <c r="L105" s="524"/>
      <c r="M105" s="524"/>
      <c r="N105" s="524"/>
      <c r="O105" s="524"/>
      <c r="P105" s="524"/>
      <c r="Q105" s="524"/>
      <c r="R105" s="524"/>
      <c r="S105" s="524"/>
      <c r="T105" s="524"/>
      <c r="U105" s="524"/>
    </row>
    <row r="106" spans="1:22" ht="29">
      <c r="A106" s="345"/>
      <c r="B106" s="547" t="s">
        <v>175</v>
      </c>
      <c r="D106" s="548">
        <f>1000*D100/D105</f>
        <v>0</v>
      </c>
      <c r="E106" s="548">
        <f>1000*E100/E105</f>
        <v>0</v>
      </c>
      <c r="F106" s="548">
        <f>1000*F100/F105</f>
        <v>8.2830230175046573</v>
      </c>
      <c r="G106" s="548">
        <f>1000*G100/G105</f>
        <v>9.1754856793298476</v>
      </c>
      <c r="H106" s="548">
        <f>1000*H100/H105</f>
        <v>10.164107629988486</v>
      </c>
      <c r="I106" s="524"/>
      <c r="J106" s="524"/>
      <c r="K106" s="524"/>
      <c r="M106" s="524"/>
      <c r="N106" s="524"/>
      <c r="O106" s="524"/>
      <c r="P106" s="524"/>
      <c r="Q106" s="524"/>
      <c r="R106" s="524"/>
      <c r="S106" s="524"/>
      <c r="T106" s="524"/>
      <c r="U106" s="524"/>
    </row>
    <row r="107" spans="1:22" ht="29">
      <c r="A107" s="345"/>
      <c r="B107" s="547" t="s">
        <v>825</v>
      </c>
      <c r="D107" s="548">
        <f>D106/12</f>
        <v>0</v>
      </c>
      <c r="E107" s="548">
        <f>E106/12</f>
        <v>0</v>
      </c>
      <c r="F107" s="548">
        <f>F106/12</f>
        <v>0.69025191812538811</v>
      </c>
      <c r="G107" s="548">
        <f>G106/12</f>
        <v>0.76462380661082063</v>
      </c>
      <c r="H107" s="548">
        <f>H106/12</f>
        <v>0.84700896916570712</v>
      </c>
      <c r="I107" s="523"/>
    </row>
    <row r="108" spans="1:22" ht="29.5" customHeight="1" thickBot="1">
      <c r="A108" s="348"/>
      <c r="B108" s="755" t="s">
        <v>827</v>
      </c>
      <c r="C108" s="755"/>
      <c r="D108" s="755"/>
      <c r="E108" s="755"/>
      <c r="F108" s="755"/>
      <c r="G108" s="755"/>
      <c r="H108" s="755"/>
      <c r="I108" s="750">
        <f>AVERAGE(F107:H107)*50%*45%</f>
        <v>0.17264135204264366</v>
      </c>
      <c r="J108" s="417" t="s">
        <v>824</v>
      </c>
      <c r="K108" s="417"/>
      <c r="L108" s="417"/>
      <c r="M108" s="417"/>
      <c r="N108" s="417"/>
      <c r="O108" s="417"/>
      <c r="P108" s="417"/>
      <c r="Q108" s="417"/>
      <c r="R108" s="417"/>
      <c r="S108" s="417"/>
      <c r="T108" s="417"/>
      <c r="U108" s="417"/>
      <c r="V108" s="417"/>
    </row>
    <row r="109" spans="1:22" ht="23.5">
      <c r="A109" s="703"/>
      <c r="B109" s="704" t="s">
        <v>59</v>
      </c>
      <c r="C109" s="707"/>
      <c r="D109" s="708"/>
      <c r="E109" s="708"/>
      <c r="F109" s="708"/>
      <c r="G109" s="708"/>
      <c r="H109" s="708"/>
      <c r="I109" s="707"/>
      <c r="J109" s="707"/>
      <c r="K109" s="707"/>
      <c r="L109" s="707"/>
      <c r="M109" s="707"/>
      <c r="N109" s="707"/>
      <c r="O109" s="707"/>
      <c r="P109" s="707"/>
      <c r="Q109" s="707"/>
      <c r="R109" s="707"/>
      <c r="S109" s="707"/>
      <c r="T109" s="707"/>
      <c r="U109" s="707"/>
      <c r="V109" s="707"/>
    </row>
    <row r="110" spans="1:22">
      <c r="A110" s="345"/>
      <c r="B110" s="517" t="s">
        <v>176</v>
      </c>
    </row>
    <row r="111" spans="1:22">
      <c r="A111" s="345"/>
      <c r="D111" s="549" t="s">
        <v>177</v>
      </c>
      <c r="E111" s="517"/>
      <c r="F111" s="550" t="s">
        <v>5</v>
      </c>
    </row>
    <row r="112" spans="1:22">
      <c r="A112" s="345"/>
      <c r="D112" s="549" t="s">
        <v>178</v>
      </c>
      <c r="E112" s="551" t="s">
        <v>179</v>
      </c>
      <c r="F112" s="550" t="s">
        <v>180</v>
      </c>
    </row>
    <row r="113" spans="1:21">
      <c r="A113" s="345"/>
      <c r="D113" s="552" t="str">
        <f>D58</f>
        <v>Wellington Electricity</v>
      </c>
      <c r="E113">
        <f>D59</f>
        <v>2</v>
      </c>
      <c r="F113" t="str">
        <f>D60</f>
        <v>2027/28</v>
      </c>
    </row>
    <row r="114" spans="1:21">
      <c r="A114" s="345"/>
      <c r="D114" s="552"/>
    </row>
    <row r="115" spans="1:21" ht="23.5">
      <c r="A115" s="345"/>
      <c r="B115" s="521"/>
      <c r="D115" s="379" t="s">
        <v>106</v>
      </c>
      <c r="E115" s="379" t="s">
        <v>107</v>
      </c>
      <c r="F115" s="379" t="s">
        <v>108</v>
      </c>
      <c r="G115" s="379" t="s">
        <v>109</v>
      </c>
      <c r="H115" s="379" t="s">
        <v>110</v>
      </c>
      <c r="I115" s="524"/>
      <c r="J115" s="524"/>
      <c r="K115" s="524"/>
      <c r="L115" s="524"/>
      <c r="M115" s="524"/>
      <c r="N115" s="524"/>
      <c r="O115" s="524"/>
      <c r="P115" s="524"/>
      <c r="Q115" s="524"/>
      <c r="R115" s="524"/>
      <c r="S115" s="524"/>
      <c r="T115" s="524"/>
      <c r="U115" s="524"/>
    </row>
    <row r="116" spans="1:21">
      <c r="A116" s="345"/>
      <c r="B116" t="s">
        <v>16</v>
      </c>
      <c r="D116" s="523">
        <f>D80</f>
        <v>118695.81208155451</v>
      </c>
      <c r="E116" s="523">
        <f>E80</f>
        <v>133006.6835527925</v>
      </c>
      <c r="F116" s="523">
        <f>F80</f>
        <v>150196.48897435769</v>
      </c>
      <c r="G116" s="523">
        <f>G80</f>
        <v>167907.6589542139</v>
      </c>
      <c r="H116" s="523">
        <f>H80</f>
        <v>187707.33009809491</v>
      </c>
      <c r="J116" s="523"/>
      <c r="K116" s="523"/>
      <c r="L116" s="523"/>
      <c r="M116" s="523"/>
      <c r="N116" s="523"/>
      <c r="O116" s="523"/>
      <c r="P116" s="523"/>
      <c r="Q116" s="523"/>
      <c r="R116" s="523"/>
      <c r="S116" s="523"/>
    </row>
    <row r="117" spans="1:21">
      <c r="A117" s="345"/>
      <c r="B117" t="s">
        <v>181</v>
      </c>
      <c r="D117" s="523">
        <f t="shared" ref="D117:H118" si="1">D73</f>
        <v>0</v>
      </c>
      <c r="E117" s="523">
        <f t="shared" si="1"/>
        <v>0</v>
      </c>
      <c r="F117" s="523">
        <f t="shared" si="1"/>
        <v>0</v>
      </c>
      <c r="G117" s="523">
        <f t="shared" si="1"/>
        <v>0</v>
      </c>
      <c r="H117" s="523">
        <f t="shared" si="1"/>
        <v>0</v>
      </c>
      <c r="J117" s="523"/>
      <c r="K117" s="523"/>
      <c r="L117" s="523"/>
      <c r="M117" s="523"/>
      <c r="N117" s="523"/>
      <c r="O117" s="523"/>
      <c r="P117" s="523"/>
      <c r="Q117" s="523"/>
      <c r="R117" s="523"/>
      <c r="S117" s="523"/>
    </row>
    <row r="118" spans="1:21">
      <c r="A118" s="345"/>
      <c r="B118" t="s">
        <v>182</v>
      </c>
      <c r="D118" s="523">
        <f t="shared" si="1"/>
        <v>8920.0583621133283</v>
      </c>
      <c r="E118" s="523">
        <f t="shared" si="1"/>
        <v>5219.8971019604878</v>
      </c>
      <c r="F118" s="523">
        <f t="shared" si="1"/>
        <v>0</v>
      </c>
      <c r="G118" s="523">
        <f t="shared" si="1"/>
        <v>0</v>
      </c>
      <c r="H118" s="523">
        <f t="shared" si="1"/>
        <v>0</v>
      </c>
      <c r="J118" s="523"/>
      <c r="K118" s="523"/>
      <c r="L118" s="523"/>
      <c r="M118" s="523"/>
      <c r="N118" s="523"/>
      <c r="O118" s="523"/>
      <c r="P118" s="523"/>
      <c r="Q118" s="523"/>
      <c r="R118" s="523"/>
      <c r="S118" s="523"/>
    </row>
    <row r="119" spans="1:21">
      <c r="A119" s="345"/>
      <c r="B119" t="s">
        <v>183</v>
      </c>
      <c r="D119" s="523">
        <f t="shared" ref="D119:H120" si="2">D68+D73</f>
        <v>45192.983484661345</v>
      </c>
      <c r="E119" s="523">
        <f t="shared" si="2"/>
        <v>46782.328321386522</v>
      </c>
      <c r="F119" s="523">
        <f t="shared" si="2"/>
        <v>48443.687192979196</v>
      </c>
      <c r="G119" s="523">
        <f t="shared" si="2"/>
        <v>50200.368639512206</v>
      </c>
      <c r="H119" s="523">
        <f t="shared" si="2"/>
        <v>52032.749796498567</v>
      </c>
      <c r="J119" s="523"/>
      <c r="K119" s="523"/>
      <c r="L119" s="523"/>
      <c r="M119" s="523"/>
      <c r="N119" s="523"/>
      <c r="O119" s="523"/>
      <c r="P119" s="523"/>
      <c r="Q119" s="523"/>
      <c r="R119" s="523"/>
      <c r="S119" s="523"/>
    </row>
    <row r="120" spans="1:21">
      <c r="A120" s="345"/>
      <c r="B120" s="523" t="s">
        <v>184</v>
      </c>
      <c r="D120" s="523">
        <f t="shared" si="2"/>
        <v>72677.556737427265</v>
      </c>
      <c r="E120" s="523">
        <f t="shared" si="2"/>
        <v>104143.88139251576</v>
      </c>
      <c r="F120" s="523">
        <f t="shared" si="2"/>
        <v>93105.213283671779</v>
      </c>
      <c r="G120" s="523">
        <f t="shared" si="2"/>
        <v>106566.57066460596</v>
      </c>
      <c r="H120" s="523">
        <f t="shared" si="2"/>
        <v>75812.503670278325</v>
      </c>
    </row>
    <row r="121" spans="1:21" ht="16.5">
      <c r="A121" s="345"/>
      <c r="B121" s="523" t="s">
        <v>185</v>
      </c>
      <c r="D121" s="523">
        <f t="shared" ref="D121:H124" si="3">D88</f>
        <v>0</v>
      </c>
      <c r="E121" s="523">
        <f t="shared" si="3"/>
        <v>0</v>
      </c>
      <c r="F121" s="523">
        <f t="shared" si="3"/>
        <v>1505.6572970199049</v>
      </c>
      <c r="G121" s="523">
        <f t="shared" si="3"/>
        <v>1683.2044054844916</v>
      </c>
      <c r="H121" s="523">
        <f t="shared" si="3"/>
        <v>1881.6878689792238</v>
      </c>
    </row>
    <row r="122" spans="1:21">
      <c r="A122" s="345"/>
      <c r="B122" s="523" t="s">
        <v>162</v>
      </c>
      <c r="D122" s="523">
        <f t="shared" si="3"/>
        <v>0</v>
      </c>
      <c r="E122" s="523">
        <f t="shared" si="3"/>
        <v>314.26131058108876</v>
      </c>
      <c r="F122" s="523">
        <f t="shared" si="3"/>
        <v>351.31900432481075</v>
      </c>
      <c r="G122" s="523">
        <f t="shared" si="3"/>
        <v>392.74654131479235</v>
      </c>
      <c r="H122" s="523">
        <f t="shared" si="3"/>
        <v>439.0592134666328</v>
      </c>
    </row>
    <row r="123" spans="1:21">
      <c r="A123" s="345"/>
      <c r="B123" s="523" t="s">
        <v>163</v>
      </c>
      <c r="D123" s="523">
        <f t="shared" si="3"/>
        <v>0</v>
      </c>
      <c r="E123" s="523">
        <f t="shared" si="3"/>
        <v>0</v>
      </c>
      <c r="F123" s="523">
        <f t="shared" si="3"/>
        <v>0</v>
      </c>
      <c r="G123" s="523">
        <f t="shared" si="3"/>
        <v>0</v>
      </c>
      <c r="H123" s="523">
        <f t="shared" si="3"/>
        <v>0</v>
      </c>
    </row>
    <row r="124" spans="1:21">
      <c r="A124" s="345"/>
      <c r="B124" s="523" t="s">
        <v>164</v>
      </c>
      <c r="D124" s="523">
        <f t="shared" si="3"/>
        <v>0</v>
      </c>
      <c r="E124" s="523">
        <f t="shared" si="3"/>
        <v>0</v>
      </c>
      <c r="F124" s="523">
        <f t="shared" si="3"/>
        <v>0</v>
      </c>
      <c r="G124" s="523">
        <f t="shared" si="3"/>
        <v>0</v>
      </c>
      <c r="H124" s="523">
        <f t="shared" si="3"/>
        <v>0</v>
      </c>
    </row>
    <row r="125" spans="1:21">
      <c r="A125" s="345"/>
      <c r="B125" s="523"/>
      <c r="D125" s="523"/>
      <c r="E125" s="523"/>
      <c r="F125" s="523"/>
      <c r="G125" s="523"/>
      <c r="H125" s="523"/>
    </row>
    <row r="126" spans="1:21">
      <c r="A126" s="345"/>
      <c r="B126" s="523" t="s">
        <v>803</v>
      </c>
      <c r="D126" s="523"/>
      <c r="E126" s="523"/>
      <c r="F126" s="523"/>
      <c r="G126" s="523"/>
      <c r="H126" s="523"/>
      <c r="I126" s="523" t="s">
        <v>812</v>
      </c>
    </row>
    <row r="127" spans="1:21">
      <c r="A127" s="345"/>
      <c r="B127" s="523" t="s">
        <v>804</v>
      </c>
      <c r="D127" s="523">
        <v>63211</v>
      </c>
      <c r="E127" s="523">
        <v>96848</v>
      </c>
      <c r="F127" s="523">
        <v>92856</v>
      </c>
      <c r="G127" s="523">
        <v>105575</v>
      </c>
      <c r="H127" s="523">
        <v>76642</v>
      </c>
    </row>
    <row r="128" spans="1:21">
      <c r="A128" s="345"/>
      <c r="B128" s="523" t="s">
        <v>806</v>
      </c>
      <c r="D128" s="523">
        <f>D74</f>
        <v>8920.0583621133283</v>
      </c>
      <c r="E128" s="523">
        <f>E74</f>
        <v>5219.8971019604878</v>
      </c>
      <c r="F128" s="523">
        <f>F74</f>
        <v>0</v>
      </c>
      <c r="G128" s="523">
        <f>G74</f>
        <v>0</v>
      </c>
      <c r="H128" s="523">
        <f>H74</f>
        <v>0</v>
      </c>
      <c r="I128" s="523"/>
    </row>
    <row r="129" spans="2:9">
      <c r="B129" s="523" t="s">
        <v>805</v>
      </c>
      <c r="D129" s="523">
        <f>D127+D128</f>
        <v>72131.058362113326</v>
      </c>
      <c r="E129" s="523">
        <f>E127+E128</f>
        <v>102067.89710196049</v>
      </c>
      <c r="F129" s="523">
        <f t="shared" ref="F129:H129" si="4">F127+F128</f>
        <v>92856</v>
      </c>
      <c r="G129" s="523">
        <f t="shared" si="4"/>
        <v>105575</v>
      </c>
      <c r="H129" s="523">
        <f t="shared" si="4"/>
        <v>76642</v>
      </c>
    </row>
    <row r="131" spans="2:9">
      <c r="B131" s="517" t="s">
        <v>788</v>
      </c>
    </row>
    <row r="132" spans="2:9">
      <c r="B132" s="517"/>
    </row>
    <row r="133" spans="2:9" ht="15.5">
      <c r="D133" s="738" t="s">
        <v>789</v>
      </c>
    </row>
    <row r="135" spans="2:9" ht="43.5">
      <c r="D135" s="739" t="s">
        <v>790</v>
      </c>
      <c r="E135" s="739" t="s">
        <v>791</v>
      </c>
      <c r="F135" s="739" t="s">
        <v>792</v>
      </c>
      <c r="G135" s="740" t="s">
        <v>793</v>
      </c>
    </row>
    <row r="136" spans="2:9" ht="43.5">
      <c r="D136" s="741" t="s">
        <v>794</v>
      </c>
      <c r="E136" s="742">
        <v>2</v>
      </c>
      <c r="F136" s="742" t="str">
        <f>D60</f>
        <v>2027/28</v>
      </c>
      <c r="G136" s="743">
        <f>F88</f>
        <v>1505.6572970199049</v>
      </c>
    </row>
    <row r="140" spans="2:9" ht="15.5">
      <c r="D140" s="738" t="s">
        <v>802</v>
      </c>
    </row>
    <row r="141" spans="2:9" ht="18.5">
      <c r="G141" s="745" t="s">
        <v>795</v>
      </c>
    </row>
    <row r="142" spans="2:9">
      <c r="D142" s="744" t="s">
        <v>790</v>
      </c>
      <c r="G142" s="550" t="s">
        <v>801</v>
      </c>
    </row>
    <row r="143" spans="2:9" ht="26">
      <c r="E143" s="747" t="s">
        <v>796</v>
      </c>
      <c r="F143" s="747" t="s">
        <v>797</v>
      </c>
      <c r="G143" s="747" t="s">
        <v>798</v>
      </c>
      <c r="H143" s="747" t="s">
        <v>799</v>
      </c>
      <c r="I143" s="747" t="s">
        <v>800</v>
      </c>
    </row>
    <row r="144" spans="2:9" ht="43.5">
      <c r="D144" s="741" t="s">
        <v>794</v>
      </c>
      <c r="E144" s="746">
        <f>D129</f>
        <v>72131.058362113326</v>
      </c>
      <c r="F144" s="746">
        <f>E129</f>
        <v>102067.89710196049</v>
      </c>
      <c r="G144" s="746">
        <f>F129</f>
        <v>92856</v>
      </c>
      <c r="H144" s="746">
        <f>G129</f>
        <v>105575</v>
      </c>
      <c r="I144" s="746">
        <f>H129</f>
        <v>76642</v>
      </c>
    </row>
    <row r="151" spans="3:9">
      <c r="D151" s="379" t="s">
        <v>106</v>
      </c>
      <c r="E151" s="379" t="s">
        <v>107</v>
      </c>
      <c r="F151" s="379" t="s">
        <v>108</v>
      </c>
      <c r="G151" s="379" t="s">
        <v>109</v>
      </c>
      <c r="H151" s="379" t="s">
        <v>110</v>
      </c>
      <c r="I151" s="379" t="s">
        <v>186</v>
      </c>
    </row>
    <row r="152" spans="3:9">
      <c r="C152" t="s">
        <v>283</v>
      </c>
      <c r="D152" s="527">
        <f>D88</f>
        <v>0</v>
      </c>
      <c r="E152" s="527">
        <f t="shared" ref="E152:H152" si="5">E88</f>
        <v>0</v>
      </c>
      <c r="F152" s="527">
        <f t="shared" si="5"/>
        <v>1505.6572970199049</v>
      </c>
      <c r="G152" s="527">
        <f t="shared" si="5"/>
        <v>1683.2044054844916</v>
      </c>
      <c r="H152" s="527">
        <f t="shared" si="5"/>
        <v>1881.6878689792238</v>
      </c>
      <c r="I152" s="527">
        <f>SUM(C152:H152)</f>
        <v>5070.5495714836206</v>
      </c>
    </row>
    <row r="153" spans="3:9">
      <c r="C153" t="s">
        <v>823</v>
      </c>
      <c r="D153" s="523">
        <f>D118</f>
        <v>8920.0583621133283</v>
      </c>
      <c r="E153" s="523">
        <f t="shared" ref="E153:H153" si="6">E118</f>
        <v>5219.8971019604878</v>
      </c>
      <c r="F153" s="523">
        <f t="shared" si="6"/>
        <v>0</v>
      </c>
      <c r="G153" s="523">
        <f t="shared" si="6"/>
        <v>0</v>
      </c>
      <c r="H153" s="523">
        <f t="shared" si="6"/>
        <v>0</v>
      </c>
      <c r="I153" s="527">
        <f>SUM(C153:H153)</f>
        <v>14139.955464073817</v>
      </c>
    </row>
  </sheetData>
  <dataConsolidate/>
  <mergeCells count="17">
    <mergeCell ref="I94:U94"/>
    <mergeCell ref="I88:U91"/>
    <mergeCell ref="B108:H108"/>
    <mergeCell ref="I41:U41"/>
    <mergeCell ref="I42:U42"/>
    <mergeCell ref="B56:U56"/>
    <mergeCell ref="I44:U44"/>
    <mergeCell ref="I45:U45"/>
    <mergeCell ref="I49:U49"/>
    <mergeCell ref="I46:U48"/>
    <mergeCell ref="B52:U52"/>
    <mergeCell ref="B53:U53"/>
    <mergeCell ref="B54:U54"/>
    <mergeCell ref="B55:U55"/>
    <mergeCell ref="I80:U80"/>
    <mergeCell ref="I86:U86"/>
    <mergeCell ref="I81:U81"/>
  </mergeCells>
  <phoneticPr fontId="34" type="noConversion"/>
  <dataValidations count="4">
    <dataValidation type="list" allowBlank="1" showInputMessage="1" showErrorMessage="1" sqref="D59" xr:uid="{EDC2A2C9-208D-48B0-815E-7F5F408BA576}">
      <formula1>"1,2,3,4,5,6,7,8,9,10,11,12,13,14,15"</formula1>
    </dataValidation>
    <dataValidation type="list" allowBlank="1" showInputMessage="1" showErrorMessage="1" sqref="D58" xr:uid="{C15423B0-512C-45D1-9645-7E7D2CA93C20}">
      <formula1>$D$6:$S$6</formula1>
    </dataValidation>
    <dataValidation type="list" allowBlank="1" showInputMessage="1" showErrorMessage="1" sqref="D60" xr:uid="{A6431FB5-09FB-44A9-8287-63B52BAEFCF4}">
      <formula1>$E$24:$H$24</formula1>
    </dataValidation>
    <dataValidation type="list" allowBlank="1" showInputMessage="1" showErrorMessage="1" sqref="D60" xr:uid="{A327C775-8BD0-48B8-BD2D-187B96BE7F02}">
      <formula1>$E$64:$H$64</formula1>
    </dataValidation>
  </dataValidations>
  <pageMargins left="0.7" right="0.7" top="0.75" bottom="0.75" header="0.3" footer="0.3"/>
  <pageSetup paperSize="9" scale="27" orientation="portrait" r:id="rId1"/>
  <rowBreaks count="1" manualBreakCount="1">
    <brk id="41" max="16383" man="1"/>
  </rowBreaks>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13BA9BBD-F440-4B3E-9EDF-CD0D7394E380}">
          <x14:formula1>
            <xm:f>Thresholds!$C$12:$C$23</xm:f>
          </x14:formula1>
          <xm:sqref>D61</xm:sqref>
        </x14:dataValidation>
        <x14:dataValidation type="list" allowBlank="1" showInputMessage="1" showErrorMessage="1" xr:uid="{470F91EA-F0BD-4933-B32E-2120605BEF96}">
          <x14:formula1>
            <xm:f>Thresholds!$C$11:$C$23</xm:f>
          </x14:formula1>
          <xm:sqref>D61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17023-6D16-42FB-9BF9-50A43484899D}">
  <sheetPr codeName="Sheet8"/>
  <dimension ref="A1:V95"/>
  <sheetViews>
    <sheetView showGridLines="0" view="pageBreakPreview" zoomScaleNormal="100" zoomScaleSheetLayoutView="100" workbookViewId="0"/>
  </sheetViews>
  <sheetFormatPr defaultColWidth="12.54296875" defaultRowHeight="14.5"/>
  <cols>
    <col min="1" max="1" width="4" style="49" customWidth="1"/>
    <col min="2" max="2" width="60.453125" style="49" customWidth="1"/>
    <col min="3" max="21" width="12.54296875" style="49"/>
    <col min="22" max="22" width="3.54296875" style="49" customWidth="1"/>
    <col min="23" max="16384" width="12.54296875" style="49"/>
  </cols>
  <sheetData>
    <row r="1" spans="1:22" customFormat="1" ht="23.5">
      <c r="B1" s="713" t="s">
        <v>6</v>
      </c>
      <c r="C1" s="521"/>
      <c r="T1" s="522" t="str">
        <f>EDB_Name</f>
        <v>Wellington Electricity</v>
      </c>
    </row>
    <row r="2" spans="1:22" customFormat="1">
      <c r="A2" s="399"/>
      <c r="B2" s="766" t="s">
        <v>43</v>
      </c>
      <c r="C2" s="766"/>
      <c r="D2" s="766"/>
      <c r="E2" s="766"/>
      <c r="F2" s="766"/>
      <c r="G2" s="766"/>
      <c r="H2" s="766"/>
      <c r="I2" s="766"/>
      <c r="J2" s="766"/>
      <c r="K2" s="766"/>
      <c r="L2" s="766"/>
      <c r="M2" s="766"/>
      <c r="N2" s="766"/>
      <c r="O2" s="766"/>
      <c r="P2" s="766"/>
      <c r="Q2" s="766"/>
      <c r="R2" s="766"/>
      <c r="S2" s="766"/>
      <c r="T2" s="766"/>
      <c r="U2" s="766"/>
      <c r="V2" s="32"/>
    </row>
    <row r="3" spans="1:22" ht="23.5">
      <c r="A3" s="714"/>
      <c r="B3" s="713" t="s">
        <v>10</v>
      </c>
      <c r="C3" s="715"/>
      <c r="D3" s="715"/>
      <c r="E3" s="715"/>
      <c r="F3" s="715"/>
      <c r="G3" s="715"/>
      <c r="H3" s="715"/>
      <c r="I3" s="715"/>
      <c r="J3" s="715"/>
      <c r="K3" s="715"/>
      <c r="L3" s="715"/>
      <c r="M3" s="715"/>
      <c r="N3" s="715"/>
      <c r="O3" s="715"/>
      <c r="P3" s="715"/>
      <c r="Q3" s="715"/>
      <c r="R3" s="715"/>
      <c r="S3" s="715"/>
      <c r="T3" s="715"/>
      <c r="U3" s="715"/>
      <c r="V3" s="715"/>
    </row>
    <row r="4" spans="1:22" customFormat="1">
      <c r="A4" s="8"/>
      <c r="C4" s="347" t="s">
        <v>112</v>
      </c>
      <c r="D4" s="347" t="s">
        <v>106</v>
      </c>
      <c r="E4" s="347" t="s">
        <v>107</v>
      </c>
      <c r="F4" s="347" t="s">
        <v>108</v>
      </c>
      <c r="G4" s="347" t="s">
        <v>109</v>
      </c>
      <c r="H4" s="347" t="s">
        <v>110</v>
      </c>
      <c r="I4" s="523"/>
      <c r="J4" s="523"/>
      <c r="K4" s="523"/>
      <c r="L4" s="523"/>
      <c r="M4" s="523"/>
      <c r="N4" s="523"/>
      <c r="O4" s="523"/>
      <c r="P4" s="523"/>
      <c r="Q4" s="523"/>
      <c r="R4" s="523"/>
      <c r="S4" s="523"/>
      <c r="T4" s="523"/>
      <c r="U4" s="523"/>
    </row>
    <row r="5" spans="1:22" customFormat="1" ht="18.5">
      <c r="A5" s="409"/>
      <c r="B5" t="str">
        <f>Reopener!B31</f>
        <v>Assessment period number for DPP4 FNAR calculations</v>
      </c>
      <c r="D5">
        <v>1</v>
      </c>
      <c r="E5">
        <v>2</v>
      </c>
      <c r="F5">
        <v>3</v>
      </c>
      <c r="G5">
        <v>4</v>
      </c>
      <c r="H5">
        <v>5</v>
      </c>
      <c r="I5" s="523"/>
      <c r="J5" s="523"/>
      <c r="K5" s="523"/>
      <c r="L5" s="523"/>
      <c r="M5" s="523"/>
      <c r="N5" s="523"/>
      <c r="O5" s="523"/>
      <c r="P5" s="523"/>
      <c r="Q5" s="523"/>
      <c r="R5" s="523"/>
      <c r="S5" s="523"/>
      <c r="T5" s="523"/>
      <c r="U5" s="523"/>
    </row>
    <row r="6" spans="1:22" customFormat="1">
      <c r="A6" s="8"/>
      <c r="B6" t="str">
        <f>Reopener!B32</f>
        <v>Assessment period number for reopener calculations</v>
      </c>
      <c r="D6">
        <f>IF(D52="pre- reopener",E6-1,(IF(D52="reopener",1,IF(D52="post- reopener",C6+1,0))))</f>
        <v>-1</v>
      </c>
      <c r="E6">
        <f>IF(E52="pre- reopener",F6-1,(IF(E52="reopener",1,IF(E52="post- reopener",D6+1,0))))</f>
        <v>0</v>
      </c>
      <c r="F6">
        <f>IF(F52="pre- reopener",G6-1,(IF(F52="reopener",1,IF(F52="post- reopener",E6+1,0))))</f>
        <v>1</v>
      </c>
      <c r="G6">
        <f>IF(G52="pre- reopener",H6-1,(IF(G52="reopener",1,IF(G52="post- reopener",F6+1,0))))</f>
        <v>2</v>
      </c>
      <c r="H6">
        <f>IF(H52="pre- reopener",I6-1,(IF(H52="reopener",1,IF(H52="post- reopener",G6+1,0))))</f>
        <v>3</v>
      </c>
      <c r="I6" s="523"/>
      <c r="J6" s="523"/>
      <c r="K6" s="523"/>
      <c r="L6" s="523"/>
      <c r="M6" s="523"/>
      <c r="N6" s="523"/>
      <c r="O6" s="523"/>
      <c r="P6" s="523"/>
      <c r="Q6" s="523"/>
      <c r="R6" s="523"/>
      <c r="S6" s="523"/>
      <c r="T6" s="523"/>
      <c r="U6" s="523"/>
    </row>
    <row r="7" spans="1:22">
      <c r="A7" s="410"/>
    </row>
    <row r="8" spans="1:22">
      <c r="A8" s="410"/>
      <c r="B8" s="372" t="str">
        <f>Reopener!B34</f>
        <v>Original DPP4 forecast CPI</v>
      </c>
      <c r="D8" s="372">
        <f>Reopener!D34</f>
        <v>2.2744928703593015E-2</v>
      </c>
      <c r="E8" s="372">
        <f>Reopener!E34</f>
        <v>2.0000000000000018E-2</v>
      </c>
      <c r="F8" s="372">
        <f>Reopener!F34</f>
        <v>2.0000000000000018E-2</v>
      </c>
      <c r="G8" s="372">
        <f>Reopener!G34</f>
        <v>1.9999999999999796E-2</v>
      </c>
      <c r="H8" s="372">
        <f>Reopener!H34</f>
        <v>2.000000000000024E-2</v>
      </c>
    </row>
    <row r="9" spans="1:22">
      <c r="A9" s="410"/>
      <c r="B9" t="s">
        <v>187</v>
      </c>
      <c r="D9" s="374">
        <f>CPI!G64</f>
        <v>2.9778123783573474E-2</v>
      </c>
      <c r="E9" s="374">
        <f>CPI!H64</f>
        <v>4.0733131733131644E-2</v>
      </c>
      <c r="F9" s="374">
        <f>CPI!I64</f>
        <v>2.0988538857307226E-2</v>
      </c>
      <c r="G9" s="374">
        <f>CPI!J64</f>
        <v>2.0000000000000018E-2</v>
      </c>
      <c r="H9" s="374">
        <f>CPI!K64</f>
        <v>2.0000000000000018E-2</v>
      </c>
      <c r="I9" s="553" t="s">
        <v>188</v>
      </c>
    </row>
    <row r="10" spans="1:22">
      <c r="A10" s="410"/>
      <c r="B10" t="s">
        <v>189</v>
      </c>
      <c r="C10" s="435">
        <v>1</v>
      </c>
      <c r="D10" s="436">
        <f>C10*(1+D8)</f>
        <v>1.022744928703593</v>
      </c>
      <c r="E10" s="389">
        <f t="shared" ref="E10:H11" si="0">D10*(1+E8)</f>
        <v>1.0431998272776648</v>
      </c>
      <c r="F10" s="389">
        <f t="shared" si="0"/>
        <v>1.0640638238232181</v>
      </c>
      <c r="G10" s="389">
        <f t="shared" si="0"/>
        <v>1.0853451002996821</v>
      </c>
      <c r="H10" s="389">
        <f t="shared" si="0"/>
        <v>1.107052002305676</v>
      </c>
      <c r="I10" s="553"/>
    </row>
    <row r="11" spans="1:22">
      <c r="A11" s="410"/>
      <c r="B11" t="s">
        <v>190</v>
      </c>
      <c r="C11" s="435">
        <v>1</v>
      </c>
      <c r="D11" s="436">
        <f>C11*(1+D9)</f>
        <v>1.0297781237835735</v>
      </c>
      <c r="E11" s="389">
        <f t="shared" si="0"/>
        <v>1.071724211755547</v>
      </c>
      <c r="F11" s="389">
        <f t="shared" si="0"/>
        <v>1.0942181370182953</v>
      </c>
      <c r="G11" s="389">
        <f t="shared" si="0"/>
        <v>1.1161024997586613</v>
      </c>
      <c r="H11" s="389">
        <f t="shared" si="0"/>
        <v>1.1384245497538346</v>
      </c>
      <c r="I11" s="553"/>
    </row>
    <row r="12" spans="1:22">
      <c r="A12" s="410"/>
      <c r="B12"/>
      <c r="D12" s="371"/>
      <c r="E12" s="371"/>
      <c r="F12" s="371"/>
      <c r="G12" s="371"/>
      <c r="H12" s="371"/>
    </row>
    <row r="13" spans="1:22">
      <c r="A13" s="410"/>
      <c r="B13" t="s">
        <v>191</v>
      </c>
      <c r="C13" s="372">
        <f>Reopener!C37</f>
        <v>-9.6000000000000002E-2</v>
      </c>
      <c r="E13" s="371"/>
      <c r="F13" s="371"/>
      <c r="G13" s="371"/>
      <c r="H13" s="371"/>
    </row>
    <row r="14" spans="1:22">
      <c r="A14" s="410"/>
      <c r="B14"/>
      <c r="D14" s="371"/>
      <c r="E14" s="396"/>
      <c r="F14" s="396"/>
      <c r="G14" s="396"/>
      <c r="H14" s="396"/>
    </row>
    <row r="15" spans="1:22">
      <c r="A15" s="410"/>
      <c r="B15" t="s">
        <v>142</v>
      </c>
      <c r="D15" s="371">
        <f>Reopener!D67</f>
        <v>118695.81208155451</v>
      </c>
      <c r="E15" s="371">
        <f>Reopener!E67</f>
        <v>133006.6835527925</v>
      </c>
      <c r="F15" s="371">
        <f>Reopener!F67</f>
        <v>148690.83167733779</v>
      </c>
      <c r="G15" s="371">
        <f>Reopener!G67</f>
        <v>166224.45454872941</v>
      </c>
      <c r="H15" s="371">
        <f>Reopener!H67</f>
        <v>185825.64222911565</v>
      </c>
    </row>
    <row r="16" spans="1:22">
      <c r="A16" s="410"/>
      <c r="B16" t="s">
        <v>192</v>
      </c>
      <c r="D16" s="371">
        <f>Reopener!D94</f>
        <v>118695.81208155451</v>
      </c>
      <c r="E16" s="371">
        <f>Reopener!E94</f>
        <v>133006.68355279253</v>
      </c>
      <c r="F16" s="371">
        <f>Reopener!F94</f>
        <v>150196.48897435775</v>
      </c>
      <c r="G16" s="371">
        <f>Reopener!G94</f>
        <v>167907.6589542139</v>
      </c>
      <c r="H16" s="371">
        <f>Reopener!H94</f>
        <v>187707.33009809491</v>
      </c>
    </row>
    <row r="17" spans="1:22">
      <c r="A17" s="410"/>
      <c r="B17"/>
      <c r="D17" s="372"/>
      <c r="E17" s="372"/>
      <c r="F17" s="372"/>
      <c r="G17" s="372"/>
      <c r="H17" s="372"/>
      <c r="I17" s="553"/>
    </row>
    <row r="18" spans="1:22" ht="16.5">
      <c r="A18" s="410"/>
      <c r="B18" s="523" t="s">
        <v>193</v>
      </c>
      <c r="D18" s="371">
        <f>Reopener!D121</f>
        <v>0</v>
      </c>
      <c r="E18" s="371">
        <f>Reopener!E121</f>
        <v>0</v>
      </c>
      <c r="F18" s="371">
        <f>Reopener!F121</f>
        <v>1505.6572970199049</v>
      </c>
      <c r="G18" s="371">
        <f>Reopener!G121</f>
        <v>1683.2044054844916</v>
      </c>
      <c r="H18" s="371">
        <f>Reopener!H121</f>
        <v>1881.6878689792238</v>
      </c>
    </row>
    <row r="19" spans="1:22">
      <c r="A19" s="410"/>
      <c r="B19" s="523"/>
      <c r="D19" s="371"/>
      <c r="E19" s="371"/>
      <c r="F19" s="371"/>
      <c r="G19" s="371"/>
      <c r="H19" s="371"/>
    </row>
    <row r="20" spans="1:22">
      <c r="A20" s="410"/>
      <c r="B20" s="523" t="s">
        <v>162</v>
      </c>
      <c r="D20" s="371">
        <f>Reopener!D122</f>
        <v>0</v>
      </c>
      <c r="E20" s="371">
        <f>Reopener!E122</f>
        <v>314.26131058108876</v>
      </c>
      <c r="F20" s="371">
        <f>Reopener!F122</f>
        <v>351.31900432481075</v>
      </c>
      <c r="G20" s="371">
        <f>Reopener!G122</f>
        <v>392.74654131479235</v>
      </c>
      <c r="H20" s="371">
        <f>Reopener!H122</f>
        <v>439.0592134666328</v>
      </c>
    </row>
    <row r="21" spans="1:22">
      <c r="A21" s="410"/>
      <c r="B21" s="523" t="s">
        <v>163</v>
      </c>
      <c r="D21" s="371">
        <f>Reopener!D123</f>
        <v>0</v>
      </c>
      <c r="E21" s="371">
        <f>Reopener!E123</f>
        <v>0</v>
      </c>
      <c r="F21" s="371">
        <f>Reopener!F123</f>
        <v>0</v>
      </c>
      <c r="G21" s="371">
        <f>Reopener!G123</f>
        <v>0</v>
      </c>
      <c r="H21" s="371">
        <f>Reopener!H123</f>
        <v>0</v>
      </c>
    </row>
    <row r="22" spans="1:22">
      <c r="A22" s="410"/>
      <c r="B22" s="523" t="s">
        <v>164</v>
      </c>
      <c r="D22" s="371">
        <f>Reopener!D124</f>
        <v>0</v>
      </c>
      <c r="E22" s="371">
        <f>Reopener!E124</f>
        <v>0</v>
      </c>
      <c r="F22" s="371">
        <f>Reopener!F124</f>
        <v>0</v>
      </c>
      <c r="G22" s="371">
        <f>Reopener!G124</f>
        <v>0</v>
      </c>
      <c r="H22" s="371">
        <f>Reopener!H124</f>
        <v>0</v>
      </c>
    </row>
    <row r="23" spans="1:22">
      <c r="A23" s="411"/>
      <c r="B23" s="412"/>
      <c r="C23" s="412"/>
      <c r="D23" s="412"/>
      <c r="E23" s="412"/>
      <c r="F23" s="412"/>
      <c r="G23" s="412"/>
      <c r="H23" s="412"/>
      <c r="I23" s="412"/>
      <c r="J23" s="412"/>
      <c r="K23" s="412"/>
      <c r="L23" s="412"/>
      <c r="M23" s="412"/>
      <c r="N23" s="412"/>
      <c r="O23" s="412"/>
      <c r="P23" s="412"/>
      <c r="Q23" s="412"/>
      <c r="R23" s="412"/>
      <c r="S23" s="412"/>
      <c r="T23" s="412"/>
      <c r="U23" s="412"/>
      <c r="V23" s="412"/>
    </row>
    <row r="24" spans="1:22" s="359" customFormat="1" ht="23.5">
      <c r="A24" s="716"/>
      <c r="B24" s="713" t="s">
        <v>194</v>
      </c>
      <c r="C24" s="717"/>
      <c r="D24" s="717"/>
      <c r="E24" s="717"/>
      <c r="F24" s="717"/>
      <c r="G24" s="717"/>
      <c r="H24" s="717"/>
      <c r="I24" s="757"/>
      <c r="J24" s="757"/>
      <c r="K24" s="757"/>
      <c r="L24" s="757"/>
      <c r="M24" s="757"/>
      <c r="N24" s="757"/>
      <c r="O24" s="757"/>
      <c r="P24" s="757"/>
      <c r="Q24" s="757"/>
      <c r="R24" s="757"/>
      <c r="S24" s="757"/>
      <c r="T24" s="757"/>
      <c r="U24" s="757"/>
      <c r="V24" s="717"/>
    </row>
    <row r="25" spans="1:22" customFormat="1">
      <c r="A25" s="8"/>
      <c r="B25" s="767" t="s">
        <v>195</v>
      </c>
      <c r="C25" s="767"/>
      <c r="D25" s="767"/>
      <c r="E25" s="767"/>
      <c r="F25" s="767"/>
      <c r="G25" s="767"/>
      <c r="H25" s="767"/>
      <c r="I25" s="767"/>
      <c r="J25" s="767"/>
      <c r="K25" s="767"/>
      <c r="L25" s="767"/>
      <c r="M25" s="767"/>
      <c r="N25" s="767"/>
      <c r="O25" s="767"/>
      <c r="P25" s="767"/>
      <c r="Q25" s="767"/>
      <c r="R25" s="767"/>
      <c r="S25" s="767"/>
      <c r="T25" s="767"/>
      <c r="U25" s="767"/>
    </row>
    <row r="26" spans="1:22" customFormat="1">
      <c r="A26" s="8"/>
      <c r="B26" s="767" t="s">
        <v>196</v>
      </c>
      <c r="C26" s="767"/>
      <c r="D26" s="767"/>
      <c r="E26" s="767"/>
      <c r="F26" s="767"/>
      <c r="G26" s="767"/>
      <c r="H26" s="767"/>
      <c r="I26" s="767"/>
      <c r="J26" s="767"/>
      <c r="K26" s="767"/>
      <c r="L26" s="767"/>
      <c r="M26" s="767"/>
      <c r="N26" s="767"/>
      <c r="O26" s="767"/>
      <c r="P26" s="767"/>
      <c r="Q26" s="767"/>
      <c r="R26" s="767"/>
      <c r="S26" s="767"/>
      <c r="T26" s="767"/>
      <c r="U26" s="767"/>
    </row>
    <row r="27" spans="1:22" customFormat="1">
      <c r="A27" s="8"/>
      <c r="B27" s="767" t="s">
        <v>197</v>
      </c>
      <c r="C27" s="767"/>
      <c r="D27" s="767"/>
      <c r="E27" s="767"/>
      <c r="F27" s="767"/>
      <c r="G27" s="767"/>
      <c r="H27" s="767"/>
      <c r="I27" s="767"/>
      <c r="J27" s="767"/>
      <c r="K27" s="767"/>
      <c r="L27" s="767"/>
      <c r="M27" s="767"/>
      <c r="N27" s="767"/>
      <c r="O27" s="767"/>
      <c r="P27" s="767"/>
      <c r="Q27" s="767"/>
      <c r="R27" s="767"/>
      <c r="S27" s="767"/>
      <c r="T27" s="767"/>
      <c r="U27" s="767"/>
    </row>
    <row r="28" spans="1:22" customFormat="1">
      <c r="A28" s="8"/>
      <c r="B28" s="767" t="s">
        <v>198</v>
      </c>
      <c r="C28" s="767"/>
      <c r="D28" s="767"/>
      <c r="E28" s="767"/>
      <c r="F28" s="767"/>
      <c r="G28" s="767"/>
      <c r="H28" s="767"/>
      <c r="I28" s="767"/>
      <c r="J28" s="767"/>
      <c r="K28" s="767"/>
      <c r="L28" s="767"/>
      <c r="M28" s="767"/>
      <c r="N28" s="767"/>
      <c r="O28" s="767"/>
      <c r="P28" s="767"/>
      <c r="Q28" s="767"/>
      <c r="R28" s="767"/>
      <c r="S28" s="767"/>
      <c r="T28" s="767"/>
      <c r="U28" s="767"/>
    </row>
    <row r="29" spans="1:22" customFormat="1">
      <c r="A29" s="8"/>
      <c r="B29" s="767" t="s">
        <v>199</v>
      </c>
      <c r="C29" s="767"/>
      <c r="D29" s="767"/>
      <c r="E29" s="767"/>
      <c r="F29" s="767"/>
      <c r="G29" s="767"/>
      <c r="H29" s="767"/>
      <c r="I29" s="767"/>
      <c r="J29" s="767"/>
      <c r="K29" s="767"/>
      <c r="L29" s="767"/>
      <c r="M29" s="767"/>
      <c r="N29" s="767"/>
      <c r="O29" s="767"/>
      <c r="P29" s="767"/>
      <c r="Q29" s="767"/>
      <c r="R29" s="767"/>
      <c r="S29" s="767"/>
      <c r="T29" s="767"/>
      <c r="U29" s="767"/>
    </row>
    <row r="30" spans="1:22" customFormat="1">
      <c r="A30" s="8"/>
      <c r="B30" s="767"/>
      <c r="C30" s="767"/>
      <c r="D30" s="767"/>
      <c r="E30" s="767"/>
      <c r="F30" s="767"/>
      <c r="G30" s="767"/>
      <c r="H30" s="767"/>
      <c r="I30" s="767"/>
      <c r="J30" s="767"/>
      <c r="K30" s="767"/>
      <c r="L30" s="767"/>
      <c r="M30" s="767"/>
      <c r="N30" s="767"/>
      <c r="O30" s="767"/>
      <c r="P30" s="767"/>
      <c r="Q30" s="767"/>
      <c r="R30" s="767"/>
      <c r="S30" s="767"/>
      <c r="T30" s="767"/>
      <c r="U30" s="767"/>
    </row>
    <row r="31" spans="1:22" customFormat="1">
      <c r="A31" s="8"/>
      <c r="B31" s="767" t="s">
        <v>200</v>
      </c>
      <c r="C31" s="767"/>
      <c r="D31" s="767"/>
      <c r="E31" s="767"/>
      <c r="F31" s="767"/>
      <c r="G31" s="767"/>
      <c r="H31" s="767"/>
      <c r="I31" s="767"/>
      <c r="J31" s="767"/>
      <c r="K31" s="767"/>
      <c r="L31" s="767"/>
      <c r="M31" s="767"/>
      <c r="N31" s="767"/>
      <c r="O31" s="767"/>
      <c r="P31" s="767"/>
      <c r="Q31" s="767"/>
      <c r="R31" s="767"/>
      <c r="S31" s="767"/>
      <c r="T31" s="767"/>
      <c r="U31" s="767"/>
    </row>
    <row r="32" spans="1:22" customFormat="1">
      <c r="A32" s="8"/>
      <c r="B32" s="767" t="s">
        <v>201</v>
      </c>
      <c r="C32" s="767"/>
      <c r="D32" s="767"/>
      <c r="E32" s="767"/>
      <c r="F32" s="767"/>
      <c r="G32" s="767"/>
      <c r="H32" s="767"/>
      <c r="I32" s="767"/>
      <c r="J32" s="767"/>
      <c r="K32" s="767"/>
      <c r="L32" s="767"/>
      <c r="M32" s="767"/>
      <c r="N32" s="767"/>
      <c r="O32" s="767"/>
      <c r="P32" s="767"/>
      <c r="Q32" s="767"/>
      <c r="R32" s="767"/>
      <c r="S32" s="767"/>
      <c r="T32" s="767"/>
      <c r="U32" s="767"/>
    </row>
    <row r="33" spans="1:22" customFormat="1">
      <c r="A33" s="8"/>
      <c r="B33" s="767" t="s">
        <v>202</v>
      </c>
      <c r="C33" s="767"/>
      <c r="D33" s="767"/>
      <c r="E33" s="767"/>
      <c r="F33" s="767"/>
      <c r="G33" s="767"/>
      <c r="H33" s="767"/>
      <c r="I33" s="767"/>
      <c r="J33" s="767"/>
      <c r="K33" s="767"/>
      <c r="L33" s="767"/>
      <c r="M33" s="767"/>
      <c r="N33" s="767"/>
      <c r="O33" s="767"/>
      <c r="P33" s="767"/>
      <c r="Q33" s="767"/>
      <c r="R33" s="767"/>
      <c r="S33" s="767"/>
      <c r="T33" s="767"/>
      <c r="U33" s="767"/>
    </row>
    <row r="34" spans="1:22" customFormat="1">
      <c r="A34" s="8"/>
      <c r="B34" s="767" t="s">
        <v>203</v>
      </c>
      <c r="C34" s="767"/>
      <c r="D34" s="767"/>
      <c r="E34" s="767"/>
      <c r="F34" s="767"/>
      <c r="G34" s="767"/>
      <c r="H34" s="767"/>
      <c r="I34" s="767"/>
      <c r="J34" s="767"/>
      <c r="K34" s="767"/>
      <c r="L34" s="767"/>
      <c r="M34" s="767"/>
      <c r="N34" s="767"/>
      <c r="O34" s="767"/>
      <c r="P34" s="767"/>
      <c r="Q34" s="767"/>
      <c r="R34" s="767"/>
      <c r="S34" s="767"/>
      <c r="T34" s="767"/>
      <c r="U34" s="767"/>
    </row>
    <row r="35" spans="1:22" customFormat="1">
      <c r="A35" s="8"/>
      <c r="B35" s="767" t="s">
        <v>204</v>
      </c>
      <c r="C35" s="767"/>
      <c r="D35" s="767"/>
      <c r="E35" s="767"/>
      <c r="F35" s="767"/>
      <c r="G35" s="767"/>
      <c r="H35" s="767"/>
      <c r="I35" s="767"/>
      <c r="J35" s="767"/>
      <c r="K35" s="767"/>
      <c r="L35" s="767"/>
      <c r="M35" s="767"/>
      <c r="N35" s="767"/>
      <c r="O35" s="767"/>
      <c r="P35" s="767"/>
      <c r="Q35" s="767"/>
      <c r="R35" s="767"/>
      <c r="S35" s="767"/>
      <c r="T35" s="767"/>
      <c r="U35" s="767"/>
    </row>
    <row r="36" spans="1:22" customFormat="1">
      <c r="A36" s="8"/>
      <c r="B36" s="767" t="s">
        <v>205</v>
      </c>
      <c r="C36" s="767"/>
      <c r="D36" s="767"/>
      <c r="E36" s="767"/>
      <c r="F36" s="767"/>
      <c r="G36" s="767"/>
      <c r="H36" s="767"/>
      <c r="I36" s="767"/>
      <c r="J36" s="767"/>
      <c r="K36" s="767"/>
      <c r="L36" s="767"/>
      <c r="M36" s="767"/>
      <c r="N36" s="767"/>
      <c r="O36" s="767"/>
      <c r="P36" s="767"/>
      <c r="Q36" s="767"/>
      <c r="R36" s="767"/>
      <c r="S36" s="767"/>
      <c r="T36" s="767"/>
      <c r="U36" s="767"/>
    </row>
    <row r="37" spans="1:22" customFormat="1">
      <c r="A37" s="8"/>
      <c r="B37" s="767" t="s">
        <v>206</v>
      </c>
      <c r="C37" s="767"/>
      <c r="D37" s="767"/>
      <c r="E37" s="767"/>
      <c r="F37" s="767"/>
      <c r="G37" s="767"/>
      <c r="H37" s="767"/>
      <c r="I37" s="767"/>
      <c r="J37" s="767"/>
      <c r="K37" s="767"/>
      <c r="L37" s="767"/>
      <c r="M37" s="767"/>
      <c r="N37" s="767"/>
      <c r="O37" s="767"/>
      <c r="P37" s="767"/>
      <c r="Q37" s="767"/>
      <c r="R37" s="767"/>
      <c r="S37" s="767"/>
      <c r="T37" s="767"/>
      <c r="U37" s="767"/>
    </row>
    <row r="38" spans="1:22" customFormat="1">
      <c r="A38" s="8"/>
      <c r="B38" s="767" t="str">
        <f>"7) Copy the updated Y1 MAR from this model 'Output' cell B18 into row " &amp; ROW(D40) &amp; " below. This represents the Y1 AMAR before applying the updated CPI (this is done in row " &amp; ROW(D44) &amp; " below)."</f>
        <v>7) Copy the updated Y1 MAR from this model 'Output' cell B18 into row 40 below. This represents the Y1 AMAR before applying the updated CPI (this is done in row 44 below).</v>
      </c>
      <c r="C38" s="767"/>
      <c r="D38" s="767"/>
      <c r="E38" s="767"/>
      <c r="F38" s="767"/>
      <c r="G38" s="767"/>
      <c r="H38" s="767"/>
      <c r="I38" s="767"/>
      <c r="J38" s="767"/>
      <c r="K38" s="767"/>
      <c r="L38" s="767"/>
      <c r="M38" s="767"/>
      <c r="N38" s="767"/>
      <c r="O38" s="767"/>
      <c r="P38" s="767"/>
      <c r="Q38" s="767"/>
      <c r="R38" s="767"/>
      <c r="S38" s="767"/>
      <c r="T38" s="767"/>
      <c r="U38" s="767"/>
    </row>
    <row r="39" spans="1:22" customFormat="1">
      <c r="A39" s="8"/>
      <c r="B39" s="767"/>
      <c r="C39" s="767"/>
      <c r="D39" s="767"/>
      <c r="E39" s="767"/>
      <c r="F39" s="767"/>
      <c r="G39" s="767"/>
      <c r="H39" s="767"/>
      <c r="I39" s="767"/>
      <c r="J39" s="767"/>
      <c r="K39" s="767"/>
      <c r="L39" s="767"/>
      <c r="M39" s="767"/>
      <c r="N39" s="767"/>
      <c r="O39" s="767"/>
      <c r="P39" s="767"/>
      <c r="Q39" s="767"/>
      <c r="R39" s="767"/>
      <c r="S39" s="767"/>
      <c r="T39" s="767"/>
      <c r="U39" s="767"/>
    </row>
    <row r="40" spans="1:22" customFormat="1">
      <c r="A40" s="8"/>
      <c r="B40" s="555" t="s">
        <v>207</v>
      </c>
      <c r="C40" s="555"/>
      <c r="D40" s="373">
        <v>119598.11272475895</v>
      </c>
      <c r="E40" s="523" t="s">
        <v>208</v>
      </c>
      <c r="F40" s="523"/>
      <c r="G40" s="523"/>
      <c r="H40" s="523"/>
      <c r="I40" s="523"/>
      <c r="J40" s="523"/>
      <c r="K40" s="523"/>
      <c r="L40" s="523"/>
      <c r="M40" s="523"/>
      <c r="N40" s="523"/>
      <c r="O40" s="523"/>
      <c r="P40" s="523"/>
      <c r="Q40" s="523"/>
      <c r="R40" s="523"/>
      <c r="S40" s="523"/>
      <c r="T40" s="523"/>
      <c r="U40" s="523"/>
    </row>
    <row r="41" spans="1:22" customFormat="1">
      <c r="A41" s="8"/>
      <c r="B41" t="s">
        <v>209</v>
      </c>
      <c r="D41" s="354">
        <f>D40-D15</f>
        <v>902.30064320443489</v>
      </c>
      <c r="E41" s="523"/>
      <c r="F41" s="523"/>
      <c r="G41" s="523"/>
      <c r="H41" s="523"/>
      <c r="I41" s="523"/>
      <c r="J41" s="523"/>
      <c r="K41" s="523"/>
      <c r="L41" s="523"/>
      <c r="M41" s="523"/>
      <c r="N41" s="523"/>
      <c r="O41" s="523"/>
      <c r="P41" s="523"/>
      <c r="Q41" s="523"/>
      <c r="R41" s="523"/>
      <c r="S41" s="523"/>
      <c r="T41" s="523"/>
      <c r="U41" s="523"/>
    </row>
    <row r="42" spans="1:22" customFormat="1">
      <c r="A42" s="8"/>
      <c r="B42" t="s">
        <v>210</v>
      </c>
      <c r="D42" s="360">
        <f>D9</f>
        <v>2.9778123783573474E-2</v>
      </c>
      <c r="E42" s="523" t="s">
        <v>211</v>
      </c>
      <c r="F42" s="523"/>
      <c r="G42" s="523"/>
      <c r="H42" s="523"/>
      <c r="I42" s="523"/>
      <c r="J42" s="523"/>
      <c r="K42" s="523"/>
      <c r="L42" s="523"/>
      <c r="M42" s="523"/>
      <c r="N42" s="523"/>
      <c r="O42" s="523"/>
      <c r="P42" s="523"/>
      <c r="Q42" s="523"/>
      <c r="R42" s="523"/>
      <c r="S42" s="523"/>
      <c r="T42" s="523"/>
      <c r="U42" s="523"/>
    </row>
    <row r="43" spans="1:22" customFormat="1">
      <c r="A43" s="8"/>
      <c r="B43" t="s">
        <v>212</v>
      </c>
      <c r="D43" s="360">
        <f>D8</f>
        <v>2.2744928703593015E-2</v>
      </c>
      <c r="E43" s="523" t="s">
        <v>213</v>
      </c>
      <c r="F43" s="523"/>
      <c r="G43" s="523"/>
      <c r="H43" s="523"/>
      <c r="I43" s="523"/>
      <c r="J43" s="523"/>
      <c r="K43" s="523"/>
      <c r="L43" s="523"/>
      <c r="M43" s="523"/>
      <c r="N43" s="523"/>
      <c r="O43" s="523"/>
      <c r="P43" s="523"/>
      <c r="Q43" s="523"/>
      <c r="R43" s="523"/>
      <c r="S43" s="523"/>
      <c r="T43" s="523"/>
      <c r="U43" s="523"/>
    </row>
    <row r="44" spans="1:22" customFormat="1" ht="16.5">
      <c r="A44" s="8"/>
      <c r="B44" s="555" t="s">
        <v>214</v>
      </c>
      <c r="C44" s="555"/>
      <c r="D44" s="373">
        <f>D40/(1+D43)*(1+D42)</f>
        <v>120420.56300965742</v>
      </c>
      <c r="E44" s="523" t="s">
        <v>215</v>
      </c>
      <c r="F44" s="523"/>
      <c r="G44" s="523"/>
      <c r="H44" s="523"/>
      <c r="I44" s="523"/>
      <c r="J44" s="523"/>
      <c r="K44" s="523"/>
      <c r="L44" s="523"/>
      <c r="M44" s="523"/>
      <c r="N44" s="523"/>
      <c r="O44" s="523"/>
      <c r="P44" s="523"/>
      <c r="Q44" s="523"/>
      <c r="R44" s="523"/>
      <c r="S44" s="523"/>
      <c r="T44" s="523"/>
      <c r="U44" s="523"/>
    </row>
    <row r="45" spans="1:22" customFormat="1">
      <c r="A45" s="8"/>
      <c r="B45" t="s">
        <v>216</v>
      </c>
      <c r="D45" s="361">
        <f>D44-D15</f>
        <v>1724.7509281029052</v>
      </c>
      <c r="E45" s="362"/>
      <c r="F45" s="523"/>
      <c r="G45" s="523"/>
      <c r="H45" s="523"/>
      <c r="I45" s="523"/>
      <c r="J45" s="523"/>
      <c r="K45" s="523"/>
      <c r="L45" s="523"/>
      <c r="M45" s="523"/>
      <c r="N45" s="523"/>
      <c r="O45" s="523"/>
      <c r="P45" s="523"/>
      <c r="Q45" s="523"/>
      <c r="R45" s="523"/>
      <c r="S45" s="523"/>
      <c r="T45" s="523"/>
      <c r="U45" s="523"/>
    </row>
    <row r="46" spans="1:22" customFormat="1">
      <c r="A46" s="8"/>
      <c r="D46" s="361"/>
      <c r="E46" s="362"/>
      <c r="F46" s="523"/>
      <c r="G46" s="523"/>
      <c r="H46" s="523"/>
      <c r="I46" s="524"/>
      <c r="J46" s="524"/>
      <c r="K46" s="524"/>
      <c r="L46" s="524"/>
      <c r="M46" s="524"/>
      <c r="N46" s="524"/>
      <c r="O46" s="524"/>
      <c r="P46" s="524"/>
      <c r="Q46" s="524"/>
      <c r="R46" s="524"/>
      <c r="S46" s="524"/>
      <c r="T46" s="524"/>
      <c r="U46" s="524"/>
    </row>
    <row r="47" spans="1:22" customFormat="1">
      <c r="A47" s="31"/>
      <c r="B47" s="769"/>
      <c r="C47" s="769"/>
      <c r="D47" s="769"/>
      <c r="E47" s="769"/>
      <c r="F47" s="769"/>
      <c r="G47" s="769"/>
      <c r="H47" s="769"/>
      <c r="I47" s="769"/>
      <c r="J47" s="769"/>
      <c r="K47" s="769"/>
      <c r="L47" s="769"/>
      <c r="M47" s="769"/>
      <c r="N47" s="769"/>
      <c r="O47" s="769"/>
      <c r="P47" s="769"/>
      <c r="Q47" s="769"/>
      <c r="R47" s="769"/>
      <c r="S47" s="769"/>
      <c r="T47" s="769"/>
      <c r="U47" s="769"/>
      <c r="V47" s="32"/>
    </row>
    <row r="48" spans="1:22" s="359" customFormat="1" ht="23.5">
      <c r="A48" s="437"/>
      <c r="B48" s="713" t="s">
        <v>217</v>
      </c>
      <c r="C48" s="717"/>
      <c r="D48" s="717"/>
      <c r="E48" s="717"/>
      <c r="F48" s="717"/>
      <c r="G48" s="717"/>
      <c r="H48" s="717"/>
      <c r="I48" s="757"/>
      <c r="J48" s="757"/>
      <c r="K48" s="757"/>
      <c r="L48" s="757"/>
      <c r="M48" s="757"/>
      <c r="N48" s="757"/>
      <c r="O48" s="757"/>
      <c r="P48" s="757"/>
      <c r="Q48" s="757"/>
      <c r="R48" s="757"/>
      <c r="S48" s="757"/>
      <c r="T48" s="757"/>
      <c r="U48" s="757"/>
      <c r="V48" s="717"/>
    </row>
    <row r="49" spans="1:22" s="359" customFormat="1">
      <c r="A49" s="367"/>
      <c r="B49" s="767" t="s">
        <v>218</v>
      </c>
      <c r="C49" s="767"/>
      <c r="D49" s="767"/>
      <c r="E49" s="767"/>
      <c r="F49" s="767"/>
      <c r="G49" s="767"/>
      <c r="H49" s="767"/>
      <c r="I49" s="767"/>
      <c r="J49" s="767"/>
      <c r="K49" s="767"/>
      <c r="L49" s="767"/>
      <c r="M49" s="767"/>
      <c r="N49" s="767"/>
      <c r="O49" s="767"/>
      <c r="P49" s="767"/>
      <c r="Q49" s="767"/>
      <c r="R49" s="767"/>
      <c r="S49" s="767"/>
      <c r="T49" s="767"/>
      <c r="U49" s="767"/>
    </row>
    <row r="50" spans="1:22" s="359" customFormat="1">
      <c r="A50" s="367"/>
      <c r="B50" s="554"/>
      <c r="C50" s="554"/>
      <c r="D50" s="537"/>
      <c r="E50" s="537"/>
      <c r="F50" s="537"/>
      <c r="G50" s="537"/>
      <c r="H50" s="537"/>
      <c r="I50" s="554"/>
      <c r="J50" s="554"/>
      <c r="K50" s="554"/>
      <c r="L50" s="554"/>
      <c r="M50" s="554"/>
      <c r="N50" s="554"/>
      <c r="O50" s="554"/>
      <c r="P50" s="554"/>
      <c r="Q50" s="554"/>
      <c r="R50" s="554"/>
      <c r="S50" s="554"/>
      <c r="T50" s="554"/>
      <c r="U50" s="554"/>
    </row>
    <row r="51" spans="1:22" customFormat="1" ht="29">
      <c r="A51" s="8"/>
      <c r="C51" s="347" t="s">
        <v>150</v>
      </c>
      <c r="D51" s="347" t="s">
        <v>106</v>
      </c>
      <c r="E51" s="347" t="s">
        <v>107</v>
      </c>
      <c r="F51" s="347" t="s">
        <v>108</v>
      </c>
      <c r="G51" s="347" t="s">
        <v>109</v>
      </c>
      <c r="H51" s="347" t="s">
        <v>110</v>
      </c>
      <c r="I51" s="523"/>
      <c r="J51" s="523"/>
      <c r="K51" s="523"/>
      <c r="L51" s="523"/>
      <c r="M51" s="523"/>
      <c r="N51" s="523"/>
      <c r="O51" s="523"/>
      <c r="P51" s="523"/>
      <c r="Q51" s="523"/>
      <c r="R51" s="523"/>
      <c r="S51" s="523"/>
      <c r="T51" s="523"/>
      <c r="U51" s="523"/>
    </row>
    <row r="52" spans="1:22" customFormat="1" ht="29">
      <c r="A52" s="345"/>
      <c r="B52" s="49"/>
      <c r="D52" s="537" t="str">
        <f>Reopener!D65</f>
        <v>pre- reopener</v>
      </c>
      <c r="E52" s="537" t="str">
        <f>Reopener!E65</f>
        <v>pre- reopener</v>
      </c>
      <c r="F52" s="537" t="str">
        <f>Reopener!F65</f>
        <v>reopener</v>
      </c>
      <c r="G52" s="537" t="str">
        <f>Reopener!G65</f>
        <v>post- reopener</v>
      </c>
      <c r="H52" s="537" t="str">
        <f>Reopener!H65</f>
        <v>post- reopener</v>
      </c>
      <c r="I52" s="363"/>
      <c r="J52" s="363"/>
      <c r="K52" s="363"/>
      <c r="L52" s="363"/>
      <c r="M52" s="363"/>
      <c r="N52" s="363"/>
      <c r="O52" s="363"/>
      <c r="P52" s="363"/>
      <c r="Q52" s="363"/>
      <c r="R52" s="363"/>
      <c r="S52" s="363"/>
      <c r="T52" s="363"/>
      <c r="U52" s="363"/>
    </row>
    <row r="53" spans="1:22" customFormat="1">
      <c r="A53" s="345"/>
      <c r="B53" s="540" t="s">
        <v>219</v>
      </c>
      <c r="D53" s="537"/>
      <c r="E53" s="537"/>
      <c r="F53" s="537"/>
      <c r="G53" s="537"/>
      <c r="H53" s="537"/>
      <c r="I53" s="363"/>
      <c r="J53" s="363"/>
      <c r="K53" s="363"/>
      <c r="L53" s="363"/>
      <c r="M53" s="363"/>
      <c r="N53" s="363"/>
      <c r="O53" s="363"/>
      <c r="P53" s="363"/>
      <c r="Q53" s="363"/>
      <c r="R53" s="363"/>
      <c r="S53" s="363"/>
      <c r="T53" s="363"/>
      <c r="U53" s="363"/>
    </row>
    <row r="54" spans="1:22" customFormat="1" ht="17.5">
      <c r="A54" s="345"/>
      <c r="B54" s="556" t="s">
        <v>220</v>
      </c>
      <c r="D54" s="49"/>
      <c r="E54" s="557"/>
      <c r="F54" s="537"/>
      <c r="G54" s="537"/>
      <c r="H54" s="537"/>
      <c r="I54" s="363"/>
      <c r="J54" s="363"/>
      <c r="K54" s="363"/>
      <c r="L54" s="363"/>
      <c r="M54" s="363"/>
      <c r="N54" s="363"/>
      <c r="O54" s="363"/>
      <c r="P54" s="363"/>
      <c r="Q54" s="363"/>
      <c r="R54" s="363"/>
      <c r="S54" s="363"/>
      <c r="T54" s="363"/>
      <c r="U54" s="363"/>
    </row>
    <row r="55" spans="1:22" customFormat="1">
      <c r="A55" s="345"/>
      <c r="B55" s="558" t="s">
        <v>221</v>
      </c>
      <c r="D55" s="49"/>
      <c r="E55" s="557"/>
      <c r="F55" s="557"/>
      <c r="G55" s="557"/>
      <c r="H55" s="557"/>
      <c r="I55" s="363"/>
      <c r="J55" s="363"/>
      <c r="K55" s="363"/>
      <c r="L55" s="363"/>
      <c r="M55" s="363"/>
      <c r="N55" s="363"/>
      <c r="O55" s="363"/>
      <c r="P55" s="363"/>
      <c r="Q55" s="363"/>
      <c r="R55" s="363"/>
      <c r="S55" s="363"/>
      <c r="T55" s="363"/>
      <c r="U55" s="363"/>
    </row>
    <row r="56" spans="1:22" customFormat="1" ht="17.5">
      <c r="A56" s="345"/>
      <c r="B56" s="546" t="s">
        <v>222</v>
      </c>
      <c r="D56" s="438">
        <f>D44</f>
        <v>120420.56300965742</v>
      </c>
      <c r="E56" s="439">
        <f>$D$56*(E11/$D$11)*(1-$C$13)^(E5-1)</f>
        <v>137356.93395405402</v>
      </c>
      <c r="F56" s="395">
        <f>$D$56*(F11/$D$11)*(1-$C$13)^(F5-1)</f>
        <v>153702.88140843756</v>
      </c>
      <c r="G56" s="395">
        <f>$D$56*(G11/$D$11)*(1-$C$13)^(G5-1)</f>
        <v>171827.52518412052</v>
      </c>
      <c r="H56" s="395">
        <f>$D$56*(H11/$D$11)*(1-$C$13)^(H5-1)</f>
        <v>192089.42695383207</v>
      </c>
      <c r="I56" s="363"/>
      <c r="J56" s="363"/>
      <c r="K56" s="363"/>
      <c r="L56" s="363"/>
      <c r="M56" s="363"/>
      <c r="N56" s="363"/>
      <c r="O56" s="363"/>
      <c r="P56" s="363"/>
      <c r="Q56" s="363"/>
      <c r="R56" s="363"/>
      <c r="S56" s="363"/>
      <c r="T56" s="363"/>
      <c r="U56" s="363"/>
    </row>
    <row r="57" spans="1:22" customFormat="1">
      <c r="A57" s="345"/>
      <c r="B57" s="541"/>
      <c r="D57" s="440"/>
      <c r="E57" s="440"/>
      <c r="F57" s="440"/>
      <c r="G57" s="440"/>
      <c r="H57" s="440"/>
      <c r="I57" s="49"/>
      <c r="J57" s="363"/>
      <c r="K57" s="363"/>
      <c r="L57" s="363"/>
      <c r="M57" s="49"/>
      <c r="N57" s="363"/>
      <c r="O57" s="363"/>
      <c r="P57" s="363"/>
      <c r="Q57" s="363"/>
      <c r="R57" s="363"/>
      <c r="S57" s="363"/>
      <c r="T57" s="363"/>
      <c r="U57" s="363"/>
    </row>
    <row r="58" spans="1:22" customFormat="1" ht="30">
      <c r="A58" s="345"/>
      <c r="B58" s="558" t="s">
        <v>223</v>
      </c>
      <c r="C58" s="673" t="s">
        <v>160</v>
      </c>
      <c r="D58" s="674">
        <f>IF(D$52="pre- reopener",0,(IF(D$52="reopener",D18/(D$10)*(D$11),_xlfn.XLOOKUP(1,$D$6:$H$6,$D$18:$H$18)*(D$11/_xlfn.XLOOKUP(1,$D$6:$H$6,$D$10:$H$10))*(1-$C$13)^(D6-1))))</f>
        <v>0</v>
      </c>
      <c r="E58" s="675">
        <f t="shared" ref="E58:H58" si="1">IF(E$52="pre- reopener",0,(IF(E$52="reopener",E18/(E$10)*(E$11),_xlfn.XLOOKUP(1,$D$6:$H$6,$D$18:$H$18)*(E$11/_xlfn.XLOOKUP(1,$D$6:$H$6,$D$10:$H$10))*(1-$C$13)^(E6-1))))</f>
        <v>0</v>
      </c>
      <c r="F58" s="675">
        <f t="shared" si="1"/>
        <v>1548.3258481747225</v>
      </c>
      <c r="G58" s="675">
        <f>IF(G$52="pre- reopener",0,(IF(G$52="reopener",G18/(G$10)*(G$11),_xlfn.XLOOKUP(1,$D$6:$H$6,$D$18:$H$18)*(G$11/_xlfn.XLOOKUP(1,$D$6:$H$6,$D$10:$H$10))*(1-$C$13)^(G6-1))))</f>
        <v>1730.904432191486</v>
      </c>
      <c r="H58" s="676">
        <f t="shared" si="1"/>
        <v>1935.0126828355062</v>
      </c>
      <c r="I58" s="754" t="s">
        <v>224</v>
      </c>
      <c r="J58" s="754"/>
      <c r="K58" s="754"/>
      <c r="L58" s="754"/>
      <c r="M58" s="754"/>
      <c r="N58" s="754"/>
      <c r="O58" s="754"/>
      <c r="P58" s="754"/>
      <c r="Q58" s="754"/>
      <c r="R58" s="754"/>
      <c r="S58" s="754"/>
      <c r="T58" s="754"/>
      <c r="U58" s="754"/>
    </row>
    <row r="59" spans="1:22" customFormat="1">
      <c r="A59" s="345"/>
      <c r="B59" s="543" t="s">
        <v>225</v>
      </c>
      <c r="C59" s="361">
        <v>1</v>
      </c>
      <c r="D59" s="677">
        <f>D20/'ANAR guidance'!D$10*'ANAR guidance'!D$11</f>
        <v>0</v>
      </c>
      <c r="E59" s="393">
        <f>E20/'ANAR guidance'!E$10*'ANAR guidance'!E$11</f>
        <v>322.85420929056318</v>
      </c>
      <c r="F59" s="393">
        <f>F20/'ANAR guidance'!F$10*'ANAR guidance'!F$11</f>
        <v>361.27497035862365</v>
      </c>
      <c r="G59" s="393">
        <f>G20/'ANAR guidance'!G$10*'ANAR guidance'!G$11</f>
        <v>403.87651486331265</v>
      </c>
      <c r="H59" s="678">
        <f>H20/'ANAR guidance'!H$10*'ANAR guidance'!H$11</f>
        <v>451.5016334959945</v>
      </c>
      <c r="I59" s="49" t="s">
        <v>226</v>
      </c>
      <c r="J59" s="363"/>
      <c r="K59" s="363"/>
      <c r="L59" s="363"/>
      <c r="M59" s="363"/>
      <c r="N59" s="363"/>
      <c r="O59" s="363"/>
      <c r="P59" s="363"/>
      <c r="Q59" s="363"/>
      <c r="R59" s="363"/>
      <c r="S59" s="363"/>
      <c r="T59" s="363"/>
      <c r="U59" s="363"/>
    </row>
    <row r="60" spans="1:22" customFormat="1">
      <c r="A60" s="345"/>
      <c r="B60" s="543" t="s">
        <v>227</v>
      </c>
      <c r="C60" s="361">
        <v>2</v>
      </c>
      <c r="D60" s="677">
        <f>D21/'ANAR guidance'!D$10*'ANAR guidance'!D$11</f>
        <v>0</v>
      </c>
      <c r="E60" s="393">
        <f>E21/'ANAR guidance'!E$10*'ANAR guidance'!E$11</f>
        <v>0</v>
      </c>
      <c r="F60" s="393">
        <f>F21/'ANAR guidance'!F$10*'ANAR guidance'!F$11</f>
        <v>0</v>
      </c>
      <c r="G60" s="393">
        <f>G21/'ANAR guidance'!G$10*'ANAR guidance'!G$11</f>
        <v>0</v>
      </c>
      <c r="H60" s="678">
        <f>H21/'ANAR guidance'!H$10*'ANAR guidance'!H$11</f>
        <v>0</v>
      </c>
      <c r="I60" s="49" t="s">
        <v>226</v>
      </c>
      <c r="J60" s="363"/>
      <c r="K60" s="363"/>
      <c r="L60" s="363"/>
      <c r="M60" s="363"/>
      <c r="N60" s="363"/>
      <c r="O60" s="363"/>
      <c r="P60" s="363"/>
      <c r="Q60" s="363"/>
      <c r="R60" s="363"/>
      <c r="S60" s="363"/>
      <c r="T60" s="363"/>
      <c r="U60" s="363"/>
    </row>
    <row r="61" spans="1:22" customFormat="1">
      <c r="A61" s="345"/>
      <c r="B61" s="543" t="s">
        <v>228</v>
      </c>
      <c r="C61" s="361">
        <v>3</v>
      </c>
      <c r="D61" s="679">
        <f>D22/'ANAR guidance'!D$10*'ANAR guidance'!D$11</f>
        <v>0</v>
      </c>
      <c r="E61" s="394">
        <f>E22/'ANAR guidance'!E$10*'ANAR guidance'!E$11</f>
        <v>0</v>
      </c>
      <c r="F61" s="394">
        <f>F22/'ANAR guidance'!F$10*'ANAR guidance'!F$11</f>
        <v>0</v>
      </c>
      <c r="G61" s="394">
        <f>G22/'ANAR guidance'!G$10*'ANAR guidance'!G$11</f>
        <v>0</v>
      </c>
      <c r="H61" s="680">
        <f>H22/'ANAR guidance'!H$10*'ANAR guidance'!H$11</f>
        <v>0</v>
      </c>
      <c r="I61" s="49" t="s">
        <v>226</v>
      </c>
      <c r="J61" s="363"/>
      <c r="K61" s="363"/>
      <c r="L61" s="363"/>
      <c r="M61" s="363"/>
      <c r="N61" s="363"/>
      <c r="O61" s="363"/>
      <c r="P61" s="363"/>
      <c r="Q61" s="363"/>
      <c r="R61" s="363"/>
      <c r="S61" s="363"/>
      <c r="T61" s="363"/>
      <c r="U61" s="363"/>
    </row>
    <row r="62" spans="1:22" customFormat="1">
      <c r="A62" s="345"/>
      <c r="B62" s="559" t="s">
        <v>229</v>
      </c>
      <c r="C62" s="361"/>
      <c r="D62" s="718">
        <f>SUM(D58:D61)</f>
        <v>0</v>
      </c>
      <c r="E62" s="718">
        <f>SUM(E58:E61)</f>
        <v>322.85420929056318</v>
      </c>
      <c r="F62" s="718">
        <f>SUM(F58:F61)</f>
        <v>1909.6008185333462</v>
      </c>
      <c r="G62" s="718">
        <f>SUM(G58:G61)</f>
        <v>2134.7809470547986</v>
      </c>
      <c r="H62" s="718">
        <f>SUM(H58:H61)</f>
        <v>2386.5143163315006</v>
      </c>
      <c r="I62" s="363"/>
      <c r="J62" s="363"/>
      <c r="K62" s="363"/>
      <c r="L62" s="363"/>
      <c r="M62" s="363"/>
      <c r="N62" s="363"/>
      <c r="O62" s="363"/>
      <c r="P62" s="363"/>
      <c r="Q62" s="363"/>
      <c r="R62" s="363"/>
      <c r="S62" s="363"/>
      <c r="T62" s="363"/>
      <c r="U62" s="363"/>
    </row>
    <row r="63" spans="1:22" s="359" customFormat="1">
      <c r="A63" s="367"/>
      <c r="B63" s="441"/>
      <c r="C63" s="441"/>
      <c r="D63" s="442"/>
      <c r="E63" s="442"/>
      <c r="F63" s="442"/>
      <c r="G63" s="442"/>
      <c r="H63" s="442"/>
    </row>
    <row r="64" spans="1:22" s="363" customFormat="1">
      <c r="A64" s="345"/>
      <c r="B64" s="665" t="s">
        <v>230</v>
      </c>
      <c r="C64" s="666"/>
      <c r="D64" s="667">
        <f>D62+D56</f>
        <v>120420.56300965742</v>
      </c>
      <c r="E64" s="668">
        <f>E62+E56</f>
        <v>137679.78816334458</v>
      </c>
      <c r="F64" s="668">
        <f>F62+F56</f>
        <v>155612.4822269709</v>
      </c>
      <c r="G64" s="668">
        <f>G62+G56</f>
        <v>173962.30613117531</v>
      </c>
      <c r="H64" s="668">
        <f>H62+H56</f>
        <v>194475.94127016357</v>
      </c>
      <c r="I64" s="768" t="str">
        <f>"ANAR Y1 = AMAR calculated in row " &amp; ROW(D44) &amp; ". Subsequent years ANAR = (ANAR previous year + incremental reopener FNAR in reopener year) * (1+ΔCPI) * (1-x) per sch 1.x of reopener determination."</f>
        <v>ANAR Y1 = AMAR calculated in row 44. Subsequent years ANAR = (ANAR previous year + incremental reopener FNAR in reopener year) * (1+ΔCPI) * (1-x) per sch 1.x of reopener determination.</v>
      </c>
      <c r="J64" s="754"/>
      <c r="K64" s="754"/>
      <c r="L64" s="754"/>
      <c r="M64" s="754"/>
      <c r="N64" s="754"/>
      <c r="O64" s="754"/>
      <c r="P64" s="754"/>
      <c r="Q64" s="754"/>
      <c r="R64" s="754"/>
      <c r="S64" s="754"/>
      <c r="T64" s="754"/>
      <c r="U64" s="754"/>
      <c r="V64"/>
    </row>
    <row r="65" spans="1:22" s="363" customFormat="1">
      <c r="A65" s="345"/>
      <c r="B65" s="719"/>
      <c r="C65" s="692"/>
      <c r="D65" s="720"/>
      <c r="E65" s="720"/>
      <c r="F65" s="720"/>
      <c r="G65" s="720"/>
      <c r="H65" s="720"/>
      <c r="V65"/>
    </row>
    <row r="66" spans="1:22" s="363" customFormat="1" ht="29">
      <c r="A66"/>
      <c r="B66" s="538" t="s">
        <v>231</v>
      </c>
      <c r="C66"/>
      <c r="D66" s="361"/>
      <c r="E66" s="361">
        <f>E18/E10*E11</f>
        <v>0</v>
      </c>
      <c r="F66" s="361">
        <f>F18/F10*F11</f>
        <v>1548.3258481747225</v>
      </c>
      <c r="G66" s="361">
        <f>G18/G10*G11</f>
        <v>1730.9044321914855</v>
      </c>
      <c r="H66" s="361">
        <f>H18/H10*H11</f>
        <v>1935.0126828355064</v>
      </c>
      <c r="V66"/>
    </row>
    <row r="67" spans="1:22" s="363" customFormat="1">
      <c r="A67"/>
      <c r="B67" s="560" t="s">
        <v>232</v>
      </c>
      <c r="C67"/>
      <c r="D67" s="361"/>
      <c r="E67" s="361">
        <f>E66-E58</f>
        <v>0</v>
      </c>
      <c r="F67" s="361">
        <f>F66-F58</f>
        <v>0</v>
      </c>
      <c r="G67" s="361">
        <f>G66-G58</f>
        <v>0</v>
      </c>
      <c r="H67" s="361">
        <f>H66-H58</f>
        <v>0</v>
      </c>
      <c r="V67"/>
    </row>
    <row r="68" spans="1:22" customFormat="1">
      <c r="B68" s="538"/>
      <c r="C68" s="366"/>
      <c r="D68" s="366"/>
      <c r="E68" s="366"/>
      <c r="F68" s="366"/>
      <c r="G68" s="366"/>
      <c r="H68" s="366"/>
      <c r="I68" s="366"/>
      <c r="J68" s="359"/>
      <c r="K68" s="561"/>
      <c r="L68" s="523"/>
      <c r="M68" s="359"/>
      <c r="N68" s="359"/>
      <c r="O68" s="359"/>
      <c r="P68" s="359"/>
      <c r="Q68" s="359"/>
      <c r="R68" s="359"/>
      <c r="S68" s="359"/>
      <c r="T68" s="359"/>
      <c r="U68" s="359"/>
    </row>
    <row r="69" spans="1:22" s="359" customFormat="1">
      <c r="A69" s="367"/>
      <c r="B69" s="562" t="s">
        <v>233</v>
      </c>
      <c r="I69" s="754"/>
      <c r="J69" s="754"/>
      <c r="K69" s="754"/>
      <c r="L69" s="754"/>
      <c r="M69" s="754"/>
      <c r="N69" s="754"/>
      <c r="O69" s="754"/>
      <c r="P69" s="754"/>
      <c r="Q69" s="754"/>
      <c r="R69" s="754"/>
      <c r="S69" s="754"/>
      <c r="T69" s="754"/>
      <c r="U69" s="754"/>
    </row>
    <row r="70" spans="1:22" s="359" customFormat="1">
      <c r="A70" s="367"/>
      <c r="B70" s="359" t="s">
        <v>234</v>
      </c>
      <c r="D70" s="444">
        <f>D15/D10*D11</f>
        <v>119512.05744060456</v>
      </c>
      <c r="E70" s="445">
        <f>$D$70*(E11/$D$11)*(1-$C$13)^(E5-1)</f>
        <v>136320.65297075323</v>
      </c>
      <c r="F70" s="359">
        <f>$D$70*(F11/$D$11)*(1-$C$13)^(F5-1)</f>
        <v>152543.27942478101</v>
      </c>
      <c r="G70" s="359">
        <f>$D$70*(G11/$D$11)*(1-$C$13)^(G5-1)</f>
        <v>170531.18293455118</v>
      </c>
      <c r="H70" s="359">
        <f>$D$70*(H11/$D$11)*(1-$C$13)^(H5-1)</f>
        <v>190640.22002619354</v>
      </c>
      <c r="I70" s="754"/>
      <c r="J70" s="754"/>
      <c r="K70" s="754"/>
      <c r="L70" s="754"/>
      <c r="M70" s="754"/>
      <c r="N70" s="754"/>
      <c r="O70" s="754"/>
      <c r="P70" s="754"/>
      <c r="Q70" s="754"/>
      <c r="R70" s="754"/>
      <c r="S70" s="754"/>
      <c r="T70" s="754"/>
      <c r="U70" s="754"/>
    </row>
    <row r="71" spans="1:22" s="359" customFormat="1" ht="29">
      <c r="A71" s="367"/>
      <c r="B71" s="359" t="s">
        <v>235</v>
      </c>
      <c r="D71" s="444">
        <f>D41/D10*D11</f>
        <v>908.50556905285032</v>
      </c>
      <c r="E71" s="446">
        <f>$D$71*(E11/$D$11)*(1-$C$13)^(E5-1)</f>
        <v>1036.2809833007907</v>
      </c>
      <c r="F71" s="443">
        <f>$D$71*(F11/$D$11)*(1-$C$13)^(F5-1)</f>
        <v>1159.6019836565335</v>
      </c>
      <c r="G71" s="443">
        <f>$D$71*(G11/$D$11)*(1-$C$13)^(G5-1)</f>
        <v>1296.3422495693121</v>
      </c>
      <c r="H71" s="443">
        <f>$D$71*(H11/$D$11)*(1-$C$13)^(H5-1)</f>
        <v>1449.2069276385259</v>
      </c>
      <c r="I71" s="523"/>
    </row>
    <row r="72" spans="1:22" s="359" customFormat="1">
      <c r="A72" s="367"/>
      <c r="B72" s="441" t="s">
        <v>236</v>
      </c>
      <c r="C72" s="441"/>
      <c r="D72" s="447">
        <f>D62</f>
        <v>0</v>
      </c>
      <c r="E72" s="447">
        <f>E62</f>
        <v>322.85420929056318</v>
      </c>
      <c r="F72" s="447">
        <f>F62</f>
        <v>1909.6008185333462</v>
      </c>
      <c r="G72" s="447">
        <f>G62</f>
        <v>2134.7809470547986</v>
      </c>
      <c r="H72" s="447">
        <f>H62</f>
        <v>2386.5143163315006</v>
      </c>
      <c r="I72" s="523"/>
    </row>
    <row r="73" spans="1:22" s="359" customFormat="1">
      <c r="A73" s="367"/>
      <c r="B73" s="665" t="s">
        <v>186</v>
      </c>
      <c r="C73" s="666"/>
      <c r="D73" s="667">
        <f>SUM(D70:D72)</f>
        <v>120420.56300965742</v>
      </c>
      <c r="E73" s="668">
        <f>SUM(E70:E72)</f>
        <v>137679.78816334458</v>
      </c>
      <c r="F73" s="668">
        <f>SUM(F70:F72)</f>
        <v>155612.48222697087</v>
      </c>
      <c r="G73" s="668">
        <f>SUM(G70:G72)</f>
        <v>173962.30613117528</v>
      </c>
      <c r="H73" s="668">
        <f>SUM(H70:H72)</f>
        <v>194475.94127016357</v>
      </c>
      <c r="I73" s="523"/>
    </row>
    <row r="74" spans="1:22" s="359" customFormat="1">
      <c r="A74" s="367"/>
      <c r="B74" s="721" t="s">
        <v>237</v>
      </c>
      <c r="C74" s="721"/>
      <c r="D74" s="722">
        <f>D64-D73</f>
        <v>0</v>
      </c>
      <c r="E74" s="722">
        <f>E64-E73</f>
        <v>0</v>
      </c>
      <c r="F74" s="722">
        <f>F64-F73</f>
        <v>0</v>
      </c>
      <c r="G74" s="722">
        <f>G64-G73</f>
        <v>0</v>
      </c>
      <c r="H74" s="722">
        <f>H64-H73</f>
        <v>0</v>
      </c>
      <c r="I74" s="523"/>
    </row>
    <row r="75" spans="1:22" s="359" customFormat="1">
      <c r="A75" s="367"/>
      <c r="B75" s="539"/>
      <c r="C75" s="539"/>
      <c r="D75" s="397"/>
      <c r="E75" s="397"/>
      <c r="F75" s="397"/>
      <c r="G75" s="397"/>
      <c r="H75" s="397"/>
      <c r="I75" s="523"/>
    </row>
    <row r="76" spans="1:22" s="359" customFormat="1">
      <c r="A76" s="367"/>
      <c r="B76" s="562" t="s">
        <v>238</v>
      </c>
      <c r="C76" s="366"/>
    </row>
    <row r="77" spans="1:22" s="359" customFormat="1">
      <c r="A77" s="367"/>
      <c r="B77" t="s">
        <v>239</v>
      </c>
      <c r="C77" s="366"/>
      <c r="D77" s="448"/>
      <c r="E77" s="448"/>
      <c r="F77" s="448"/>
      <c r="G77" s="448"/>
      <c r="H77" s="448"/>
    </row>
    <row r="78" spans="1:22" s="359" customFormat="1">
      <c r="A78" s="367"/>
      <c r="B78" s="359" t="s">
        <v>192</v>
      </c>
      <c r="C78" s="366"/>
      <c r="D78" s="370">
        <f>D16</f>
        <v>118695.81208155451</v>
      </c>
      <c r="E78" s="370">
        <f>E16</f>
        <v>133006.68355279253</v>
      </c>
      <c r="F78" s="370">
        <f>F16</f>
        <v>150196.48897435775</v>
      </c>
      <c r="G78" s="370">
        <f>G16</f>
        <v>167907.6589542139</v>
      </c>
      <c r="H78" s="370">
        <f>H16</f>
        <v>187707.33009809491</v>
      </c>
    </row>
    <row r="79" spans="1:22" s="359" customFormat="1">
      <c r="A79" s="367"/>
      <c r="B79" s="359" t="s">
        <v>240</v>
      </c>
      <c r="C79" s="366"/>
      <c r="D79" s="370">
        <f>D78/D10*D11-D78</f>
        <v>816.24535905005177</v>
      </c>
      <c r="E79" s="370">
        <f>E78/E10*E11-E78</f>
        <v>3636.8236272512877</v>
      </c>
      <c r="F79" s="370">
        <f>F78/F10*F11-F78</f>
        <v>4256.3912689566205</v>
      </c>
      <c r="G79" s="370">
        <f>G78/G10*G11-G78</f>
        <v>4758.3049273920478</v>
      </c>
      <c r="H79" s="370">
        <f>H78/H10*H11-H78</f>
        <v>5319.4042444300721</v>
      </c>
      <c r="I79" s="754"/>
      <c r="J79" s="754"/>
      <c r="K79" s="754"/>
      <c r="L79" s="754"/>
      <c r="M79" s="754"/>
      <c r="N79" s="754"/>
      <c r="O79" s="754"/>
      <c r="P79" s="754"/>
      <c r="Q79" s="754"/>
      <c r="R79" s="754"/>
      <c r="S79" s="754"/>
      <c r="T79" s="754"/>
      <c r="U79" s="754"/>
    </row>
    <row r="80" spans="1:22" s="359" customFormat="1">
      <c r="A80" s="367"/>
      <c r="B80" s="441" t="s">
        <v>241</v>
      </c>
      <c r="C80" s="449"/>
      <c r="D80" s="450">
        <f>D71</f>
        <v>908.50556905285032</v>
      </c>
      <c r="E80" s="450">
        <f>E71</f>
        <v>1036.2809833007907</v>
      </c>
      <c r="F80" s="450">
        <f>F71</f>
        <v>1159.6019836565335</v>
      </c>
      <c r="G80" s="450">
        <f>G71</f>
        <v>1296.3422495693121</v>
      </c>
      <c r="H80" s="450">
        <f>H71</f>
        <v>1449.2069276385259</v>
      </c>
      <c r="I80" s="754" t="s">
        <v>242</v>
      </c>
      <c r="J80" s="754"/>
      <c r="K80" s="754"/>
      <c r="L80" s="754"/>
      <c r="M80" s="754"/>
      <c r="N80" s="754"/>
      <c r="O80" s="754"/>
      <c r="P80" s="754"/>
      <c r="Q80" s="754"/>
      <c r="R80" s="754"/>
      <c r="S80" s="754"/>
      <c r="T80" s="754"/>
      <c r="U80" s="754"/>
    </row>
    <row r="81" spans="1:22" s="359" customFormat="1">
      <c r="A81" s="367"/>
      <c r="B81" s="665" t="s">
        <v>186</v>
      </c>
      <c r="C81" s="666"/>
      <c r="D81" s="667">
        <f>SUM(D78:D80)</f>
        <v>120420.56300965742</v>
      </c>
      <c r="E81" s="668">
        <f>SUM(E78:E80)</f>
        <v>137679.78816334461</v>
      </c>
      <c r="F81" s="668">
        <f>SUM(F78:F80)</f>
        <v>155612.4822269709</v>
      </c>
      <c r="G81" s="668">
        <f>SUM(G78:G80)</f>
        <v>173962.30613117525</v>
      </c>
      <c r="H81" s="668">
        <f>SUM(H78:H80)</f>
        <v>194475.94127016352</v>
      </c>
      <c r="I81" s="523"/>
    </row>
    <row r="82" spans="1:22" s="359" customFormat="1">
      <c r="A82" s="367"/>
      <c r="B82" s="721" t="s">
        <v>237</v>
      </c>
      <c r="C82" s="721"/>
      <c r="D82" s="722">
        <f>D73-D81</f>
        <v>0</v>
      </c>
      <c r="E82" s="722">
        <f>E73-E81</f>
        <v>0</v>
      </c>
      <c r="F82" s="722">
        <f>F73-F81</f>
        <v>0</v>
      </c>
      <c r="G82" s="722">
        <f>G73-G81</f>
        <v>0</v>
      </c>
      <c r="H82" s="722">
        <f>H73-H81</f>
        <v>0</v>
      </c>
      <c r="I82" s="523"/>
    </row>
    <row r="83" spans="1:22" s="359" customFormat="1">
      <c r="A83" s="367"/>
      <c r="B83" s="539"/>
      <c r="C83" s="539"/>
      <c r="D83" s="369"/>
      <c r="E83" s="369"/>
      <c r="F83" s="369"/>
      <c r="G83" s="369"/>
      <c r="H83" s="369"/>
      <c r="I83" s="523"/>
    </row>
    <row r="84" spans="1:22" s="359" customFormat="1">
      <c r="A84" s="367"/>
      <c r="B84" s="562" t="s">
        <v>243</v>
      </c>
      <c r="C84" s="539"/>
      <c r="D84" s="369"/>
      <c r="E84" s="369"/>
      <c r="F84" s="369"/>
      <c r="G84" s="369"/>
      <c r="H84" s="369"/>
      <c r="I84" s="523"/>
    </row>
    <row r="85" spans="1:22" s="359" customFormat="1">
      <c r="A85" s="367"/>
      <c r="B85" s="359" t="s">
        <v>813</v>
      </c>
      <c r="C85" s="539"/>
      <c r="D85" s="370">
        <f>D78</f>
        <v>118695.81208155451</v>
      </c>
      <c r="E85" s="370">
        <f>E78</f>
        <v>133006.68355279253</v>
      </c>
      <c r="F85" s="370">
        <f>F78</f>
        <v>150196.48897435775</v>
      </c>
      <c r="G85" s="370">
        <f>G78</f>
        <v>167907.6589542139</v>
      </c>
      <c r="H85" s="370">
        <f>H78</f>
        <v>187707.33009809491</v>
      </c>
      <c r="I85" s="523" t="s">
        <v>822</v>
      </c>
    </row>
    <row r="86" spans="1:22" s="359" customFormat="1">
      <c r="A86" s="367"/>
      <c r="B86" s="441" t="s">
        <v>230</v>
      </c>
      <c r="C86" s="451"/>
      <c r="D86" s="450">
        <f>D73</f>
        <v>120420.56300965742</v>
      </c>
      <c r="E86" s="450">
        <f>E73</f>
        <v>137679.78816334458</v>
      </c>
      <c r="F86" s="450">
        <f>F73</f>
        <v>155612.48222697087</v>
      </c>
      <c r="G86" s="450">
        <f>G73</f>
        <v>173962.30613117528</v>
      </c>
      <c r="H86" s="450">
        <f>H73</f>
        <v>194475.94127016357</v>
      </c>
      <c r="I86" s="523"/>
    </row>
    <row r="87" spans="1:22" s="359" customFormat="1">
      <c r="A87" s="367"/>
      <c r="B87" s="665" t="s">
        <v>244</v>
      </c>
      <c r="C87" s="666"/>
      <c r="D87" s="667">
        <f>D86-D85</f>
        <v>1724.7509281029052</v>
      </c>
      <c r="E87" s="668">
        <f>E86-E85</f>
        <v>4673.1046105520509</v>
      </c>
      <c r="F87" s="668">
        <f>F86-F85</f>
        <v>5415.9932526131161</v>
      </c>
      <c r="G87" s="668">
        <f>G86-G85</f>
        <v>6054.6471769613854</v>
      </c>
      <c r="H87" s="668">
        <f>H86-H85</f>
        <v>6768.6111720686604</v>
      </c>
      <c r="I87" s="523"/>
    </row>
    <row r="88" spans="1:22" s="359" customFormat="1">
      <c r="A88" s="367"/>
      <c r="B88" s="717" t="s">
        <v>245</v>
      </c>
      <c r="C88" s="721"/>
      <c r="D88" s="723"/>
      <c r="E88" s="723"/>
      <c r="F88" s="723"/>
      <c r="G88" s="723"/>
      <c r="H88" s="723"/>
      <c r="I88" s="523"/>
    </row>
    <row r="89" spans="1:22" s="359" customFormat="1">
      <c r="A89" s="367"/>
      <c r="B89" s="359" t="s">
        <v>814</v>
      </c>
      <c r="C89" s="539"/>
      <c r="D89" s="370">
        <f>D79</f>
        <v>816.24535905005177</v>
      </c>
      <c r="E89" s="370">
        <f t="shared" ref="D89:H90" si="2">E79</f>
        <v>3636.8236272512877</v>
      </c>
      <c r="F89" s="370">
        <f t="shared" si="2"/>
        <v>4256.3912689566205</v>
      </c>
      <c r="G89" s="370">
        <f t="shared" si="2"/>
        <v>4758.3049273920478</v>
      </c>
      <c r="H89" s="370">
        <f t="shared" si="2"/>
        <v>5319.4042444300721</v>
      </c>
      <c r="I89" s="523"/>
    </row>
    <row r="90" spans="1:22" s="359" customFormat="1" ht="29">
      <c r="A90" s="367"/>
      <c r="B90" s="441" t="s">
        <v>235</v>
      </c>
      <c r="C90" s="451"/>
      <c r="D90" s="450">
        <f t="shared" si="2"/>
        <v>908.50556905285032</v>
      </c>
      <c r="E90" s="450">
        <f t="shared" si="2"/>
        <v>1036.2809833007907</v>
      </c>
      <c r="F90" s="450">
        <f t="shared" si="2"/>
        <v>1159.6019836565335</v>
      </c>
      <c r="G90" s="450">
        <f t="shared" si="2"/>
        <v>1296.3422495693121</v>
      </c>
      <c r="H90" s="450">
        <f t="shared" si="2"/>
        <v>1449.2069276385259</v>
      </c>
      <c r="I90" s="523"/>
    </row>
    <row r="91" spans="1:22" s="359" customFormat="1">
      <c r="A91" s="367"/>
      <c r="B91" s="665" t="s">
        <v>244</v>
      </c>
      <c r="C91" s="666"/>
      <c r="D91" s="667">
        <f>D89+D90</f>
        <v>1724.750928102902</v>
      </c>
      <c r="E91" s="667">
        <f>E89+E90</f>
        <v>4673.1046105520782</v>
      </c>
      <c r="F91" s="667">
        <f>F89+F90</f>
        <v>5415.9932526131543</v>
      </c>
      <c r="G91" s="667">
        <f>G89+G90</f>
        <v>6054.6471769613599</v>
      </c>
      <c r="H91" s="667">
        <f>H89+H90</f>
        <v>6768.6111720685985</v>
      </c>
      <c r="I91" s="523"/>
    </row>
    <row r="92" spans="1:22" s="359" customFormat="1">
      <c r="A92" s="367"/>
      <c r="B92" s="724" t="s">
        <v>246</v>
      </c>
      <c r="C92" s="701"/>
      <c r="D92" s="722">
        <f>ROUND(D87-D91,5)</f>
        <v>0</v>
      </c>
      <c r="E92" s="722">
        <f>ROUND(E87-E91,5)</f>
        <v>0</v>
      </c>
      <c r="F92" s="722">
        <f>ROUND(F87-F91,5)</f>
        <v>0</v>
      </c>
      <c r="G92" s="722">
        <f>ROUND(G87-G91,5)</f>
        <v>0</v>
      </c>
      <c r="H92" s="722">
        <f>ROUND(H87-H91,5)</f>
        <v>0</v>
      </c>
      <c r="I92" s="523"/>
    </row>
    <row r="93" spans="1:22" s="359" customFormat="1">
      <c r="A93" s="367"/>
      <c r="B93" s="563"/>
      <c r="C93" s="523"/>
      <c r="D93" s="369"/>
      <c r="E93" s="369"/>
      <c r="F93" s="369"/>
      <c r="G93" s="369"/>
      <c r="H93" s="369"/>
      <c r="I93" s="523"/>
    </row>
    <row r="94" spans="1:22" s="359" customFormat="1" ht="15" thickBot="1">
      <c r="A94" s="368"/>
      <c r="B94" s="434"/>
      <c r="C94" s="434"/>
      <c r="D94" s="434"/>
      <c r="E94" s="434"/>
      <c r="F94" s="434"/>
      <c r="G94" s="434"/>
      <c r="H94" s="434"/>
      <c r="I94" s="427"/>
      <c r="J94" s="427"/>
      <c r="K94" s="427"/>
      <c r="L94" s="427"/>
      <c r="M94" s="427"/>
      <c r="N94" s="427"/>
      <c r="O94" s="427"/>
      <c r="P94" s="427"/>
      <c r="Q94" s="427"/>
      <c r="R94" s="427"/>
      <c r="S94" s="427"/>
      <c r="T94" s="427"/>
      <c r="U94" s="427"/>
      <c r="V94" s="417"/>
    </row>
    <row r="95" spans="1:22">
      <c r="A95" s="725"/>
      <c r="B95" s="725"/>
      <c r="C95" s="725"/>
      <c r="D95" s="725"/>
      <c r="E95" s="725"/>
      <c r="F95" s="725"/>
      <c r="G95" s="725"/>
      <c r="H95" s="725"/>
      <c r="I95" s="725"/>
      <c r="J95" s="725"/>
      <c r="K95" s="725"/>
      <c r="L95" s="725"/>
      <c r="M95" s="725"/>
      <c r="N95" s="725"/>
      <c r="O95" s="725"/>
      <c r="P95" s="725"/>
      <c r="Q95" s="725"/>
      <c r="R95" s="725"/>
      <c r="S95" s="725"/>
      <c r="T95" s="725"/>
      <c r="U95" s="725"/>
      <c r="V95" s="725"/>
    </row>
  </sheetData>
  <mergeCells count="26">
    <mergeCell ref="B26:U26"/>
    <mergeCell ref="B25:U25"/>
    <mergeCell ref="B47:U47"/>
    <mergeCell ref="B31:U31"/>
    <mergeCell ref="B30:U30"/>
    <mergeCell ref="B28:U28"/>
    <mergeCell ref="B27:U27"/>
    <mergeCell ref="B32:U32"/>
    <mergeCell ref="B33:U33"/>
    <mergeCell ref="B34:U34"/>
    <mergeCell ref="B2:U2"/>
    <mergeCell ref="I24:U24"/>
    <mergeCell ref="I80:U80"/>
    <mergeCell ref="I79:U79"/>
    <mergeCell ref="B49:U49"/>
    <mergeCell ref="B35:U35"/>
    <mergeCell ref="B36:U36"/>
    <mergeCell ref="B37:U37"/>
    <mergeCell ref="B38:U38"/>
    <mergeCell ref="B39:U39"/>
    <mergeCell ref="I48:U48"/>
    <mergeCell ref="I64:U64"/>
    <mergeCell ref="I69:U69"/>
    <mergeCell ref="I70:U70"/>
    <mergeCell ref="I58:U58"/>
    <mergeCell ref="B29:U29"/>
  </mergeCells>
  <phoneticPr fontId="34" type="noConversion"/>
  <conditionalFormatting sqref="D50:H50">
    <cfRule type="expression" dxfId="15" priority="63">
      <formula>D$94=$D$89</formula>
    </cfRule>
  </conditionalFormatting>
  <conditionalFormatting sqref="D52:H53 E54:H56">
    <cfRule type="cellIs" dxfId="14" priority="2" operator="equal">
      <formula>"reopener"</formula>
    </cfRule>
  </conditionalFormatting>
  <pageMargins left="0.7" right="0.7" top="0.75" bottom="0.75" header="0.3" footer="0.3"/>
  <pageSetup paperSize="9" scale="27"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04F0B-F57D-4055-962F-0D4A39709AE0}">
  <sheetPr codeName="Sheet12">
    <pageSetUpPr fitToPage="1"/>
  </sheetPr>
  <dimension ref="A1:AJ66"/>
  <sheetViews>
    <sheetView showGridLines="0" view="pageBreakPreview" zoomScaleNormal="100" zoomScaleSheetLayoutView="100" workbookViewId="0"/>
  </sheetViews>
  <sheetFormatPr defaultColWidth="12.54296875" defaultRowHeight="14.5"/>
  <cols>
    <col min="1" max="1" width="3.26953125" style="342" customWidth="1"/>
    <col min="2" max="15" width="12.54296875" style="342"/>
    <col min="16" max="16" width="15" style="342" customWidth="1"/>
    <col min="17" max="18" width="12.54296875" style="342"/>
    <col min="19" max="19" width="3.54296875" style="342" customWidth="1"/>
    <col min="20" max="16384" width="12.54296875" style="342"/>
  </cols>
  <sheetData>
    <row r="1" spans="1:34" ht="26">
      <c r="A1" s="726"/>
      <c r="B1" s="727" t="s">
        <v>247</v>
      </c>
      <c r="C1" s="728"/>
      <c r="D1" s="728"/>
      <c r="E1" s="728"/>
      <c r="F1" s="728"/>
      <c r="G1" s="728"/>
      <c r="H1" s="728"/>
      <c r="I1" s="728"/>
      <c r="J1" s="728"/>
      <c r="K1" s="728"/>
      <c r="L1" s="728"/>
      <c r="M1" s="728"/>
      <c r="N1" s="728"/>
      <c r="O1" s="728"/>
      <c r="P1" s="707"/>
      <c r="Q1"/>
      <c r="R1"/>
      <c r="S1"/>
      <c r="T1"/>
      <c r="U1"/>
      <c r="V1"/>
      <c r="W1"/>
      <c r="X1"/>
      <c r="Y1"/>
      <c r="Z1"/>
      <c r="AA1"/>
      <c r="AB1"/>
      <c r="AC1" s="564"/>
      <c r="AD1" s="564"/>
      <c r="AE1" s="564"/>
      <c r="AF1" s="564"/>
      <c r="AG1" s="564"/>
      <c r="AH1" s="564"/>
    </row>
    <row r="2" spans="1:34">
      <c r="A2" s="343"/>
      <c r="B2" s="565" t="s">
        <v>248</v>
      </c>
      <c r="P2"/>
      <c r="Q2"/>
      <c r="R2"/>
      <c r="S2"/>
      <c r="T2"/>
      <c r="U2"/>
      <c r="V2"/>
      <c r="W2"/>
      <c r="X2"/>
      <c r="Y2"/>
      <c r="Z2"/>
      <c r="AA2"/>
      <c r="AB2"/>
      <c r="AC2" s="564"/>
      <c r="AD2" s="564"/>
      <c r="AE2" s="564"/>
      <c r="AF2" s="564"/>
      <c r="AG2" s="564"/>
      <c r="AH2" s="564"/>
    </row>
    <row r="3" spans="1:34">
      <c r="A3" s="343"/>
      <c r="B3" s="565" t="s">
        <v>249</v>
      </c>
      <c r="P3"/>
      <c r="Q3"/>
      <c r="R3"/>
      <c r="S3"/>
      <c r="T3"/>
      <c r="U3"/>
      <c r="V3"/>
      <c r="W3"/>
      <c r="X3"/>
      <c r="Y3"/>
      <c r="Z3"/>
      <c r="AA3"/>
      <c r="AB3"/>
      <c r="AC3" s="564"/>
      <c r="AD3" s="564"/>
      <c r="AE3" s="564"/>
      <c r="AF3" s="564"/>
      <c r="AG3" s="564"/>
      <c r="AH3" s="564"/>
    </row>
    <row r="4" spans="1:34">
      <c r="A4" s="343"/>
      <c r="B4" s="565" t="s">
        <v>250</v>
      </c>
      <c r="P4"/>
      <c r="Q4"/>
      <c r="R4"/>
      <c r="S4"/>
      <c r="T4"/>
      <c r="U4"/>
      <c r="V4"/>
      <c r="W4"/>
      <c r="X4"/>
      <c r="Y4"/>
      <c r="Z4"/>
      <c r="AA4"/>
      <c r="AB4"/>
      <c r="AC4" s="564"/>
      <c r="AD4" s="564"/>
      <c r="AE4" s="564"/>
      <c r="AF4" s="564"/>
      <c r="AG4" s="564"/>
      <c r="AH4" s="564"/>
    </row>
    <row r="5" spans="1:34">
      <c r="A5" s="343"/>
      <c r="B5" s="565" t="s">
        <v>251</v>
      </c>
      <c r="P5"/>
      <c r="Q5"/>
      <c r="R5"/>
      <c r="S5"/>
      <c r="T5"/>
      <c r="U5"/>
      <c r="V5"/>
      <c r="W5"/>
      <c r="X5"/>
      <c r="Y5"/>
      <c r="Z5"/>
      <c r="AA5"/>
      <c r="AB5"/>
      <c r="AC5" s="564"/>
      <c r="AD5" s="564"/>
      <c r="AE5" s="564"/>
      <c r="AF5" s="564"/>
      <c r="AG5" s="564"/>
      <c r="AH5" s="564"/>
    </row>
    <row r="6" spans="1:34">
      <c r="A6" s="343"/>
      <c r="B6" s="565" t="s">
        <v>787</v>
      </c>
      <c r="P6"/>
      <c r="Q6"/>
      <c r="R6"/>
      <c r="S6"/>
      <c r="T6"/>
      <c r="U6"/>
      <c r="V6"/>
      <c r="W6"/>
      <c r="X6"/>
      <c r="Y6"/>
      <c r="Z6"/>
      <c r="AA6"/>
      <c r="AB6"/>
      <c r="AC6" s="564"/>
      <c r="AD6" s="564"/>
      <c r="AE6" s="564"/>
      <c r="AF6" s="564"/>
      <c r="AG6" s="564"/>
      <c r="AH6" s="564"/>
    </row>
    <row r="7" spans="1:34">
      <c r="A7" s="343"/>
      <c r="B7" s="565"/>
      <c r="P7"/>
      <c r="Q7"/>
      <c r="R7"/>
      <c r="S7"/>
      <c r="T7"/>
      <c r="U7"/>
      <c r="V7"/>
      <c r="W7"/>
      <c r="X7"/>
      <c r="Y7"/>
      <c r="Z7"/>
      <c r="AA7"/>
      <c r="AB7"/>
      <c r="AC7" s="564"/>
      <c r="AD7" s="564"/>
      <c r="AE7" s="564"/>
      <c r="AF7" s="564"/>
      <c r="AG7" s="564"/>
      <c r="AH7" s="564"/>
    </row>
    <row r="8" spans="1:34">
      <c r="A8" s="343"/>
      <c r="B8" s="566"/>
      <c r="F8"/>
      <c r="G8" s="567"/>
      <c r="P8" s="564"/>
      <c r="Q8" s="564"/>
      <c r="R8" s="564"/>
      <c r="S8" s="564"/>
      <c r="T8" s="564"/>
      <c r="U8" s="564"/>
      <c r="V8" s="564"/>
      <c r="W8" s="564"/>
      <c r="X8" s="564"/>
      <c r="Y8" s="564"/>
      <c r="Z8" s="564"/>
      <c r="AA8" s="564"/>
      <c r="AB8" s="564"/>
      <c r="AC8" s="564"/>
      <c r="AD8" s="564"/>
      <c r="AE8" s="564"/>
      <c r="AF8" s="564"/>
      <c r="AG8" s="564"/>
      <c r="AH8" s="564"/>
    </row>
    <row r="9" spans="1:34">
      <c r="A9" s="343"/>
      <c r="B9" s="342" t="s">
        <v>252</v>
      </c>
      <c r="E9" s="737" t="s">
        <v>816</v>
      </c>
      <c r="P9"/>
      <c r="Q9"/>
      <c r="R9"/>
      <c r="S9"/>
      <c r="T9"/>
      <c r="U9"/>
      <c r="V9"/>
      <c r="W9"/>
      <c r="X9"/>
      <c r="Y9"/>
      <c r="Z9"/>
      <c r="AA9"/>
      <c r="AB9"/>
      <c r="AC9" s="564"/>
      <c r="AD9" s="564"/>
      <c r="AE9" s="564"/>
      <c r="AF9" s="564"/>
      <c r="AG9" s="564"/>
      <c r="AH9" s="564"/>
    </row>
    <row r="10" spans="1:34">
      <c r="A10" s="343"/>
      <c r="B10" s="342" t="s">
        <v>253</v>
      </c>
      <c r="E10" s="737" t="s">
        <v>826</v>
      </c>
      <c r="P10"/>
      <c r="Q10"/>
      <c r="R10"/>
      <c r="S10"/>
      <c r="T10"/>
      <c r="U10"/>
      <c r="V10"/>
      <c r="W10"/>
      <c r="X10"/>
      <c r="Y10"/>
      <c r="Z10"/>
      <c r="AA10"/>
      <c r="AB10"/>
      <c r="AC10" s="564"/>
      <c r="AD10" s="564"/>
      <c r="AE10" s="564"/>
      <c r="AF10" s="564"/>
      <c r="AG10" s="564"/>
      <c r="AH10" s="564"/>
    </row>
    <row r="11" spans="1:34" ht="15.5">
      <c r="A11" s="343"/>
      <c r="B11" s="568"/>
      <c r="P11"/>
      <c r="Q11"/>
      <c r="R11"/>
      <c r="S11"/>
      <c r="T11"/>
      <c r="U11"/>
      <c r="V11"/>
      <c r="W11"/>
      <c r="X11"/>
      <c r="Y11"/>
      <c r="Z11"/>
      <c r="AA11"/>
      <c r="AB11"/>
      <c r="AC11" s="564"/>
      <c r="AD11" s="564"/>
      <c r="AE11" s="564"/>
      <c r="AF11" s="564"/>
      <c r="AG11" s="564"/>
      <c r="AH11" s="564"/>
    </row>
    <row r="12" spans="1:34" ht="15.5">
      <c r="A12" s="343"/>
      <c r="B12" s="568" t="s">
        <v>254</v>
      </c>
      <c r="P12"/>
      <c r="Q12"/>
      <c r="R12"/>
      <c r="S12"/>
      <c r="T12"/>
      <c r="U12"/>
      <c r="V12"/>
      <c r="W12"/>
      <c r="X12"/>
      <c r="Y12"/>
      <c r="Z12"/>
      <c r="AA12"/>
      <c r="AB12"/>
      <c r="AC12" s="564"/>
      <c r="AD12" s="564"/>
      <c r="AE12" s="564"/>
      <c r="AF12" s="564"/>
      <c r="AG12" s="564"/>
      <c r="AH12" s="564"/>
    </row>
    <row r="13" spans="1:34" ht="18" thickBot="1">
      <c r="A13" s="343"/>
      <c r="B13" s="569" t="s">
        <v>255</v>
      </c>
      <c r="G13" s="452" t="s">
        <v>256</v>
      </c>
      <c r="H13" s="452"/>
      <c r="I13" s="452"/>
      <c r="J13" s="452"/>
      <c r="K13" s="570"/>
      <c r="P13"/>
      <c r="Q13"/>
      <c r="R13"/>
      <c r="S13"/>
      <c r="T13"/>
      <c r="U13"/>
      <c r="V13"/>
      <c r="W13"/>
      <c r="X13"/>
      <c r="Y13"/>
      <c r="Z13"/>
      <c r="AA13"/>
      <c r="AB13"/>
      <c r="AC13" s="564"/>
      <c r="AD13" s="564"/>
      <c r="AE13" s="564"/>
      <c r="AF13" s="564"/>
      <c r="AG13" s="564"/>
      <c r="AH13" s="564"/>
    </row>
    <row r="14" spans="1:34" ht="15.5">
      <c r="A14" s="343"/>
      <c r="B14" s="568"/>
      <c r="E14" s="342" t="s">
        <v>257</v>
      </c>
      <c r="G14" s="729" t="s">
        <v>258</v>
      </c>
      <c r="H14" s="729"/>
      <c r="I14" s="729"/>
      <c r="J14" s="729"/>
      <c r="K14" s="571"/>
      <c r="P14"/>
      <c r="Q14"/>
      <c r="R14"/>
      <c r="S14"/>
      <c r="T14"/>
      <c r="U14"/>
      <c r="V14"/>
      <c r="W14"/>
      <c r="X14"/>
      <c r="Y14"/>
      <c r="Z14"/>
      <c r="AA14"/>
      <c r="AB14"/>
      <c r="AC14" s="564"/>
      <c r="AD14" s="564"/>
      <c r="AE14" s="564"/>
      <c r="AF14" s="564"/>
      <c r="AG14" s="564"/>
      <c r="AH14" s="564"/>
    </row>
    <row r="15" spans="1:34" ht="16.5">
      <c r="A15" s="343"/>
      <c r="B15" s="568"/>
      <c r="E15" s="342" t="s">
        <v>259</v>
      </c>
      <c r="F15" s="342" t="s">
        <v>260</v>
      </c>
      <c r="P15"/>
      <c r="Q15"/>
      <c r="R15"/>
      <c r="S15"/>
      <c r="T15"/>
      <c r="U15"/>
      <c r="V15"/>
      <c r="W15"/>
      <c r="X15"/>
      <c r="Y15"/>
      <c r="Z15"/>
      <c r="AA15"/>
      <c r="AB15"/>
      <c r="AC15" s="564"/>
      <c r="AD15" s="564"/>
      <c r="AE15" s="564"/>
      <c r="AF15" s="564"/>
      <c r="AG15" s="564"/>
      <c r="AH15" s="564"/>
    </row>
    <row r="16" spans="1:34" ht="15.5">
      <c r="A16" s="343"/>
      <c r="B16" s="568"/>
      <c r="E16" s="342" t="s">
        <v>261</v>
      </c>
      <c r="F16" s="342" t="s">
        <v>262</v>
      </c>
      <c r="P16"/>
      <c r="Q16"/>
      <c r="R16"/>
      <c r="S16"/>
      <c r="T16"/>
      <c r="U16"/>
      <c r="V16"/>
      <c r="W16"/>
      <c r="X16"/>
      <c r="Y16"/>
      <c r="Z16"/>
      <c r="AA16"/>
      <c r="AB16"/>
      <c r="AC16" s="564"/>
      <c r="AD16" s="564"/>
      <c r="AE16" s="564"/>
      <c r="AF16" s="564"/>
      <c r="AG16" s="564"/>
      <c r="AH16" s="564"/>
    </row>
    <row r="17" spans="1:34" ht="18.5">
      <c r="A17" s="343"/>
      <c r="B17" s="572"/>
      <c r="E17" s="342" t="s">
        <v>263</v>
      </c>
      <c r="F17" s="342" t="s">
        <v>264</v>
      </c>
      <c r="P17" s="564"/>
      <c r="Q17" s="564"/>
      <c r="R17" s="564"/>
      <c r="S17" s="564"/>
      <c r="T17" s="564"/>
      <c r="U17" s="564"/>
      <c r="V17" s="564"/>
      <c r="W17" s="564"/>
      <c r="X17" s="564"/>
      <c r="Y17" s="564"/>
      <c r="Z17" s="564"/>
      <c r="AA17" s="564"/>
      <c r="AB17" s="564"/>
      <c r="AC17" s="564"/>
      <c r="AD17" s="564"/>
      <c r="AE17" s="564"/>
      <c r="AF17" s="564"/>
      <c r="AG17" s="564"/>
      <c r="AH17" s="564"/>
    </row>
    <row r="18" spans="1:34" ht="18.5">
      <c r="A18" s="343"/>
      <c r="B18" s="572"/>
      <c r="F18" s="342" t="s">
        <v>265</v>
      </c>
      <c r="P18" s="564"/>
      <c r="Q18" s="564"/>
      <c r="R18" s="564"/>
      <c r="S18" s="564"/>
      <c r="T18" s="564"/>
      <c r="U18" s="564"/>
      <c r="V18" s="564"/>
      <c r="W18" s="564"/>
      <c r="X18" s="564"/>
      <c r="Y18" s="564"/>
      <c r="Z18" s="564"/>
      <c r="AA18" s="564"/>
      <c r="AB18" s="564"/>
      <c r="AC18" s="564"/>
      <c r="AD18" s="564"/>
      <c r="AE18" s="564"/>
      <c r="AF18" s="564"/>
      <c r="AG18" s="564"/>
      <c r="AH18" s="564"/>
    </row>
    <row r="19" spans="1:34">
      <c r="A19" s="343"/>
      <c r="P19" s="564"/>
      <c r="Q19" s="564"/>
      <c r="R19" s="564"/>
      <c r="S19" s="564"/>
      <c r="T19" s="564"/>
      <c r="U19" s="564"/>
      <c r="V19" s="564"/>
      <c r="W19" s="564"/>
      <c r="X19" s="564"/>
      <c r="Y19" s="564"/>
      <c r="Z19" s="564"/>
      <c r="AA19" s="564"/>
      <c r="AB19" s="564"/>
      <c r="AC19" s="564"/>
      <c r="AD19" s="564"/>
      <c r="AE19" s="564"/>
      <c r="AF19" s="564"/>
      <c r="AG19" s="564"/>
      <c r="AH19" s="564"/>
    </row>
    <row r="20" spans="1:34">
      <c r="A20" s="343"/>
      <c r="B20" s="566" t="s">
        <v>266</v>
      </c>
      <c r="F20"/>
      <c r="G20" s="567">
        <v>46112</v>
      </c>
      <c r="H20"/>
      <c r="I20"/>
      <c r="J20"/>
      <c r="K20"/>
      <c r="L20"/>
      <c r="M20"/>
      <c r="N20"/>
      <c r="O20"/>
      <c r="P20"/>
      <c r="Q20" s="564"/>
      <c r="R20" s="564"/>
      <c r="S20" s="564"/>
      <c r="T20" s="564"/>
      <c r="U20" s="564"/>
      <c r="V20" s="564"/>
      <c r="W20" s="564"/>
      <c r="X20" s="564"/>
      <c r="Y20" s="564"/>
      <c r="Z20" s="564"/>
      <c r="AA20" s="564"/>
      <c r="AB20" s="564"/>
      <c r="AC20" s="564"/>
      <c r="AD20" s="564"/>
      <c r="AE20" s="564"/>
      <c r="AF20" s="564"/>
      <c r="AG20" s="564"/>
      <c r="AH20" s="564"/>
    </row>
    <row r="21" spans="1:34">
      <c r="A21" s="343"/>
      <c r="B21" s="566" t="s">
        <v>267</v>
      </c>
      <c r="F21"/>
      <c r="G21" s="573" t="s">
        <v>821</v>
      </c>
      <c r="H21"/>
      <c r="I21"/>
      <c r="J21"/>
      <c r="K21"/>
      <c r="L21"/>
      <c r="M21"/>
      <c r="N21"/>
      <c r="O21"/>
      <c r="P21"/>
      <c r="Q21" s="564"/>
      <c r="R21" s="564"/>
      <c r="S21" s="564"/>
      <c r="T21" s="564"/>
      <c r="U21" s="564"/>
      <c r="V21" s="564"/>
      <c r="W21" s="564"/>
      <c r="X21" s="564"/>
      <c r="Y21" s="564"/>
      <c r="Z21" s="564"/>
      <c r="AA21" s="564"/>
      <c r="AB21" s="564"/>
      <c r="AC21" s="564"/>
      <c r="AD21" s="564"/>
      <c r="AE21" s="564"/>
      <c r="AF21" s="564"/>
      <c r="AG21" s="564"/>
      <c r="AH21" s="564"/>
    </row>
    <row r="22" spans="1:34">
      <c r="A22" s="343"/>
      <c r="B22" s="566" t="s">
        <v>268</v>
      </c>
      <c r="G22" s="567" t="s">
        <v>818</v>
      </c>
      <c r="H22"/>
      <c r="I22"/>
      <c r="J22"/>
      <c r="K22"/>
      <c r="L22"/>
      <c r="M22"/>
      <c r="N22"/>
      <c r="O22"/>
      <c r="P22"/>
      <c r="Q22" s="564"/>
      <c r="R22" s="564"/>
      <c r="S22" s="564"/>
      <c r="T22" s="564"/>
      <c r="U22" s="564"/>
      <c r="V22" s="564"/>
      <c r="W22" s="564"/>
      <c r="X22" s="564"/>
      <c r="Y22" s="564"/>
      <c r="Z22" s="564"/>
      <c r="AA22" s="564"/>
      <c r="AB22" s="564"/>
      <c r="AC22" s="564"/>
      <c r="AD22" s="564"/>
      <c r="AE22" s="564"/>
      <c r="AF22" s="564"/>
      <c r="AG22" s="564"/>
      <c r="AH22" s="564"/>
    </row>
    <row r="23" spans="1:34" ht="43.5">
      <c r="A23" s="343"/>
      <c r="B23" s="574" t="s">
        <v>269</v>
      </c>
      <c r="C23" s="574" t="s">
        <v>270</v>
      </c>
      <c r="D23" s="575" t="str">
        <f>G21</f>
        <v>MPS May 2026</v>
      </c>
      <c r="E23" s="574" t="s">
        <v>271</v>
      </c>
      <c r="F23" s="574" t="s">
        <v>272</v>
      </c>
      <c r="G23" s="574" t="s">
        <v>273</v>
      </c>
      <c r="I23" s="576" t="s">
        <v>817</v>
      </c>
      <c r="J23"/>
      <c r="K23"/>
      <c r="L23"/>
      <c r="M23"/>
      <c r="N23"/>
      <c r="O23"/>
      <c r="P23"/>
      <c r="Q23"/>
      <c r="R23"/>
      <c r="S23"/>
      <c r="T23" s="564"/>
      <c r="U23" s="564"/>
      <c r="V23" s="564"/>
      <c r="W23" s="564"/>
      <c r="X23" s="564"/>
      <c r="Y23" s="564"/>
      <c r="Z23" s="564"/>
      <c r="AA23" s="564"/>
      <c r="AB23" s="564"/>
      <c r="AC23" s="564"/>
      <c r="AD23" s="564"/>
      <c r="AE23" s="564"/>
      <c r="AF23" s="564"/>
      <c r="AG23" s="564"/>
    </row>
    <row r="24" spans="1:34">
      <c r="A24" s="343"/>
      <c r="B24" s="566">
        <v>44377</v>
      </c>
      <c r="C24" s="491">
        <v>1082</v>
      </c>
      <c r="D24" s="454">
        <f>I24</f>
        <v>3.3</v>
      </c>
      <c r="E24" s="455">
        <f t="shared" ref="E24:E59" si="0">IF(B24&gt;$G$20,E20*(1+D24/100),C24)</f>
        <v>1082</v>
      </c>
      <c r="I24" s="342">
        <v>3.3</v>
      </c>
      <c r="J24"/>
      <c r="K24"/>
      <c r="L24"/>
      <c r="M24"/>
      <c r="N24"/>
      <c r="O24"/>
      <c r="P24"/>
      <c r="Q24"/>
      <c r="R24"/>
      <c r="S24"/>
      <c r="T24" s="564"/>
      <c r="U24" s="564"/>
      <c r="V24" s="564"/>
      <c r="W24" s="564"/>
      <c r="X24" s="564"/>
      <c r="Y24" s="564"/>
      <c r="Z24" s="564"/>
      <c r="AA24" s="564"/>
      <c r="AB24" s="564"/>
      <c r="AC24" s="564"/>
      <c r="AD24" s="564"/>
      <c r="AE24" s="564"/>
      <c r="AF24" s="564"/>
      <c r="AG24" s="564"/>
    </row>
    <row r="25" spans="1:34">
      <c r="A25" s="343"/>
      <c r="B25" s="566">
        <v>44469</v>
      </c>
      <c r="C25" s="491">
        <v>1106</v>
      </c>
      <c r="D25" s="454">
        <f t="shared" ref="D25:D59" si="1">I25</f>
        <v>4.9000000000000004</v>
      </c>
      <c r="E25" s="455">
        <f t="shared" si="0"/>
        <v>1106</v>
      </c>
      <c r="I25" s="342">
        <v>4.9000000000000004</v>
      </c>
      <c r="J25"/>
      <c r="K25"/>
      <c r="L25"/>
      <c r="M25"/>
      <c r="N25"/>
      <c r="O25"/>
      <c r="P25"/>
      <c r="Q25"/>
      <c r="R25"/>
      <c r="S25"/>
      <c r="T25" s="564"/>
      <c r="U25" s="564"/>
      <c r="V25" s="564"/>
      <c r="W25" s="564"/>
      <c r="X25" s="564"/>
      <c r="Y25" s="564"/>
      <c r="Z25" s="564"/>
      <c r="AA25" s="564"/>
      <c r="AB25" s="564"/>
      <c r="AC25" s="564"/>
      <c r="AD25" s="564"/>
      <c r="AE25" s="564"/>
      <c r="AF25" s="564"/>
      <c r="AG25" s="564"/>
    </row>
    <row r="26" spans="1:34">
      <c r="A26" s="343"/>
      <c r="B26" s="566">
        <v>44561</v>
      </c>
      <c r="C26" s="491">
        <v>1122</v>
      </c>
      <c r="D26" s="454">
        <f t="shared" si="1"/>
        <v>5.9</v>
      </c>
      <c r="E26" s="455">
        <f t="shared" si="0"/>
        <v>1122</v>
      </c>
      <c r="I26" s="342">
        <v>5.9</v>
      </c>
      <c r="J26"/>
      <c r="K26"/>
      <c r="L26"/>
      <c r="M26"/>
      <c r="N26"/>
      <c r="O26"/>
      <c r="P26"/>
      <c r="Q26"/>
      <c r="R26"/>
      <c r="S26"/>
      <c r="T26" s="564"/>
      <c r="U26" s="564"/>
      <c r="V26" s="564"/>
      <c r="W26" s="564"/>
      <c r="X26" s="564"/>
      <c r="Y26" s="564"/>
      <c r="Z26" s="564"/>
      <c r="AA26" s="564"/>
      <c r="AB26" s="564"/>
      <c r="AC26" s="564"/>
      <c r="AD26" s="564"/>
      <c r="AE26" s="564"/>
      <c r="AF26" s="564"/>
      <c r="AG26" s="564"/>
    </row>
    <row r="27" spans="1:34">
      <c r="A27" s="343"/>
      <c r="B27" s="566">
        <v>44651</v>
      </c>
      <c r="C27" s="491">
        <v>1142</v>
      </c>
      <c r="D27" s="454">
        <f t="shared" si="1"/>
        <v>6.9</v>
      </c>
      <c r="E27" s="455">
        <f t="shared" si="0"/>
        <v>1142</v>
      </c>
      <c r="I27" s="342">
        <v>6.9</v>
      </c>
      <c r="J27"/>
      <c r="K27"/>
      <c r="L27"/>
      <c r="M27"/>
      <c r="N27"/>
      <c r="O27"/>
      <c r="P27"/>
      <c r="Q27"/>
      <c r="R27"/>
      <c r="S27"/>
      <c r="T27" s="564"/>
      <c r="U27" s="564"/>
      <c r="V27" s="564"/>
      <c r="W27" s="564"/>
      <c r="X27" s="564"/>
      <c r="Y27" s="564"/>
      <c r="Z27" s="564"/>
      <c r="AA27" s="564"/>
      <c r="AB27" s="564"/>
      <c r="AC27" s="564"/>
      <c r="AD27" s="564"/>
      <c r="AE27" s="564"/>
      <c r="AF27" s="564"/>
      <c r="AG27" s="564"/>
    </row>
    <row r="28" spans="1:34">
      <c r="A28" s="343"/>
      <c r="B28" s="566">
        <v>44742</v>
      </c>
      <c r="C28" s="491">
        <v>1161</v>
      </c>
      <c r="D28" s="454">
        <f t="shared" si="1"/>
        <v>7.3</v>
      </c>
      <c r="E28" s="455">
        <f t="shared" si="0"/>
        <v>1161</v>
      </c>
      <c r="I28" s="342">
        <v>7.3</v>
      </c>
      <c r="J28"/>
      <c r="K28"/>
      <c r="L28"/>
      <c r="M28"/>
      <c r="N28"/>
      <c r="O28"/>
      <c r="P28"/>
      <c r="Q28"/>
      <c r="R28"/>
      <c r="S28"/>
      <c r="T28" s="564"/>
      <c r="U28" s="564"/>
      <c r="V28" s="564"/>
      <c r="W28" s="564"/>
      <c r="X28" s="564"/>
      <c r="Y28" s="564"/>
      <c r="Z28" s="564"/>
      <c r="AA28" s="564"/>
      <c r="AB28" s="564"/>
      <c r="AC28" s="564"/>
      <c r="AD28" s="564"/>
      <c r="AE28" s="564"/>
      <c r="AF28" s="564"/>
      <c r="AG28" s="564"/>
    </row>
    <row r="29" spans="1:34">
      <c r="A29" s="343"/>
      <c r="B29" s="566">
        <v>44834</v>
      </c>
      <c r="C29" s="491">
        <v>1186</v>
      </c>
      <c r="D29" s="454">
        <f t="shared" si="1"/>
        <v>7.2</v>
      </c>
      <c r="E29" s="455">
        <f t="shared" si="0"/>
        <v>1186</v>
      </c>
      <c r="I29" s="342">
        <v>7.2</v>
      </c>
      <c r="J29"/>
      <c r="K29"/>
      <c r="L29"/>
      <c r="M29"/>
      <c r="N29"/>
      <c r="O29"/>
      <c r="P29"/>
      <c r="Q29"/>
      <c r="R29"/>
      <c r="S29"/>
      <c r="T29" s="564"/>
      <c r="U29" s="564"/>
      <c r="V29" s="564"/>
      <c r="W29" s="564"/>
      <c r="X29" s="564"/>
      <c r="Y29" s="564"/>
      <c r="Z29" s="564"/>
      <c r="AA29" s="564"/>
      <c r="AB29" s="564"/>
      <c r="AC29" s="564"/>
      <c r="AD29" s="564"/>
      <c r="AE29" s="564"/>
      <c r="AF29" s="564"/>
      <c r="AG29" s="564"/>
    </row>
    <row r="30" spans="1:34">
      <c r="A30" s="343"/>
      <c r="B30" s="566">
        <v>44926</v>
      </c>
      <c r="C30" s="491">
        <v>1203</v>
      </c>
      <c r="D30" s="454">
        <f t="shared" si="1"/>
        <v>7.2</v>
      </c>
      <c r="E30" s="455">
        <f t="shared" si="0"/>
        <v>1203</v>
      </c>
      <c r="I30" s="342">
        <v>7.2</v>
      </c>
      <c r="J30"/>
      <c r="K30"/>
      <c r="L30"/>
      <c r="M30"/>
      <c r="N30"/>
      <c r="O30"/>
      <c r="P30"/>
      <c r="Q30"/>
      <c r="R30"/>
      <c r="S30"/>
      <c r="T30" s="564"/>
      <c r="U30" s="564"/>
      <c r="V30" s="564"/>
      <c r="W30" s="564"/>
      <c r="X30" s="564"/>
      <c r="Y30" s="564"/>
      <c r="Z30" s="564"/>
      <c r="AA30" s="564"/>
      <c r="AB30" s="564"/>
      <c r="AC30" s="564"/>
      <c r="AD30" s="564"/>
      <c r="AE30" s="564"/>
      <c r="AF30" s="564"/>
      <c r="AG30" s="564"/>
    </row>
    <row r="31" spans="1:34">
      <c r="A31" s="343"/>
      <c r="B31" s="566">
        <v>45016</v>
      </c>
      <c r="C31" s="491">
        <v>1218</v>
      </c>
      <c r="D31" s="454">
        <f t="shared" si="1"/>
        <v>6.7</v>
      </c>
      <c r="E31" s="455">
        <f t="shared" si="0"/>
        <v>1218</v>
      </c>
      <c r="F31" s="493"/>
      <c r="I31" s="342">
        <v>6.7</v>
      </c>
      <c r="J31"/>
      <c r="K31"/>
      <c r="L31"/>
      <c r="M31"/>
      <c r="N31"/>
      <c r="O31"/>
      <c r="P31"/>
      <c r="Q31"/>
      <c r="R31"/>
      <c r="S31"/>
      <c r="T31" s="564"/>
      <c r="U31" s="564"/>
      <c r="V31" s="564"/>
      <c r="W31" s="564"/>
      <c r="X31" s="564"/>
      <c r="Y31" s="564"/>
      <c r="Z31" s="564"/>
      <c r="AA31" s="564"/>
      <c r="AB31" s="564"/>
      <c r="AC31" s="564"/>
      <c r="AD31" s="564"/>
      <c r="AE31" s="564"/>
      <c r="AF31" s="564"/>
      <c r="AG31" s="564"/>
    </row>
    <row r="32" spans="1:34">
      <c r="A32" s="343"/>
      <c r="B32" s="566">
        <v>45107</v>
      </c>
      <c r="C32" s="491">
        <v>1231</v>
      </c>
      <c r="D32" s="454">
        <f t="shared" si="1"/>
        <v>6</v>
      </c>
      <c r="E32" s="455">
        <f t="shared" si="0"/>
        <v>1231</v>
      </c>
      <c r="F32" s="494"/>
      <c r="I32" s="342">
        <v>6</v>
      </c>
      <c r="J32"/>
      <c r="K32"/>
      <c r="L32"/>
      <c r="M32"/>
      <c r="N32"/>
      <c r="O32"/>
      <c r="P32"/>
      <c r="Q32"/>
      <c r="R32"/>
      <c r="S32"/>
      <c r="T32" s="564"/>
      <c r="U32" s="564"/>
      <c r="V32" s="564"/>
      <c r="W32" s="564"/>
      <c r="X32" s="564"/>
      <c r="Y32" s="564"/>
      <c r="Z32" s="564"/>
      <c r="AA32" s="564"/>
      <c r="AB32" s="564"/>
      <c r="AC32" s="564"/>
      <c r="AD32" s="564"/>
      <c r="AE32" s="564"/>
      <c r="AF32" s="564"/>
      <c r="AG32" s="564"/>
    </row>
    <row r="33" spans="1:33">
      <c r="A33" s="343"/>
      <c r="B33" s="566">
        <v>45199</v>
      </c>
      <c r="C33" s="491">
        <v>1253</v>
      </c>
      <c r="D33" s="454">
        <f t="shared" si="1"/>
        <v>5.6</v>
      </c>
      <c r="E33" s="455">
        <f t="shared" si="0"/>
        <v>1253</v>
      </c>
      <c r="F33" s="494"/>
      <c r="I33" s="342">
        <v>5.6</v>
      </c>
      <c r="J33"/>
      <c r="K33"/>
      <c r="L33"/>
      <c r="M33"/>
      <c r="N33"/>
      <c r="O33"/>
      <c r="P33"/>
      <c r="Q33"/>
      <c r="R33"/>
      <c r="S33"/>
      <c r="T33" s="564"/>
      <c r="U33" s="564"/>
      <c r="V33" s="564"/>
      <c r="W33" s="564"/>
      <c r="X33" s="564"/>
      <c r="Y33" s="564"/>
      <c r="Z33" s="564"/>
      <c r="AA33" s="564"/>
      <c r="AB33" s="564"/>
      <c r="AC33" s="564"/>
      <c r="AD33" s="564"/>
      <c r="AE33" s="564"/>
      <c r="AF33" s="564"/>
      <c r="AG33" s="564"/>
    </row>
    <row r="34" spans="1:33">
      <c r="A34" s="343"/>
      <c r="B34" s="566">
        <v>45291</v>
      </c>
      <c r="C34" s="491">
        <v>1259</v>
      </c>
      <c r="D34" s="454">
        <f t="shared" si="1"/>
        <v>4.7</v>
      </c>
      <c r="E34" s="455">
        <f t="shared" si="0"/>
        <v>1259</v>
      </c>
      <c r="F34" s="494"/>
      <c r="I34" s="342">
        <v>4.7</v>
      </c>
      <c r="J34"/>
      <c r="K34"/>
      <c r="L34"/>
      <c r="M34"/>
      <c r="N34"/>
      <c r="O34"/>
      <c r="P34"/>
      <c r="Q34"/>
      <c r="R34"/>
      <c r="S34"/>
      <c r="T34" s="564"/>
      <c r="U34" s="564"/>
      <c r="V34" s="564"/>
      <c r="W34" s="564"/>
      <c r="X34" s="564"/>
      <c r="Y34" s="564"/>
      <c r="Z34" s="564"/>
      <c r="AA34" s="564"/>
      <c r="AB34" s="564"/>
      <c r="AC34" s="564"/>
      <c r="AD34" s="564"/>
      <c r="AE34" s="564"/>
      <c r="AF34" s="564"/>
      <c r="AG34" s="564"/>
    </row>
    <row r="35" spans="1:33">
      <c r="A35" s="343"/>
      <c r="B35" s="566">
        <v>45382</v>
      </c>
      <c r="C35" s="491">
        <v>1267</v>
      </c>
      <c r="D35" s="454">
        <f t="shared" si="1"/>
        <v>4</v>
      </c>
      <c r="E35" s="455">
        <f t="shared" si="0"/>
        <v>1267</v>
      </c>
      <c r="F35" s="493"/>
      <c r="I35" s="342">
        <v>4</v>
      </c>
      <c r="J35"/>
      <c r="K35"/>
      <c r="L35"/>
      <c r="M35"/>
      <c r="N35"/>
      <c r="O35"/>
      <c r="P35"/>
      <c r="Q35"/>
      <c r="R35"/>
      <c r="S35"/>
      <c r="T35" s="564"/>
      <c r="U35" s="564"/>
      <c r="V35" s="564"/>
      <c r="W35" s="564"/>
      <c r="X35" s="564"/>
      <c r="Y35" s="564"/>
      <c r="Z35" s="564"/>
      <c r="AA35" s="564"/>
      <c r="AB35" s="564"/>
      <c r="AC35" s="564"/>
      <c r="AD35" s="564"/>
      <c r="AE35" s="564"/>
      <c r="AF35" s="564"/>
      <c r="AG35" s="564"/>
    </row>
    <row r="36" spans="1:33">
      <c r="A36" s="343"/>
      <c r="B36" s="566">
        <v>45473</v>
      </c>
      <c r="C36" s="491">
        <v>1272</v>
      </c>
      <c r="D36" s="454">
        <f>I36</f>
        <v>3.3</v>
      </c>
      <c r="E36" s="455">
        <f t="shared" si="0"/>
        <v>1272</v>
      </c>
      <c r="F36" s="494"/>
      <c r="G36" s="494">
        <f>E36/E32-1</f>
        <v>3.3306255077172997E-2</v>
      </c>
      <c r="I36" s="342">
        <v>3.3</v>
      </c>
      <c r="J36"/>
      <c r="K36"/>
      <c r="L36"/>
      <c r="M36"/>
      <c r="N36"/>
      <c r="O36"/>
      <c r="P36"/>
      <c r="Q36"/>
      <c r="R36"/>
      <c r="S36"/>
      <c r="T36" s="564"/>
      <c r="U36" s="564"/>
      <c r="V36" s="564"/>
      <c r="W36" s="564"/>
      <c r="X36" s="564"/>
      <c r="Y36" s="564"/>
      <c r="Z36" s="564"/>
      <c r="AA36" s="564"/>
      <c r="AB36" s="564"/>
      <c r="AC36" s="564"/>
      <c r="AD36" s="564"/>
      <c r="AE36" s="564"/>
      <c r="AF36" s="564"/>
      <c r="AG36" s="564"/>
    </row>
    <row r="37" spans="1:33">
      <c r="A37" s="343"/>
      <c r="B37" s="566">
        <v>45565</v>
      </c>
      <c r="C37" s="491">
        <v>1280</v>
      </c>
      <c r="D37" s="454">
        <f t="shared" si="1"/>
        <v>2.2000000000000002</v>
      </c>
      <c r="E37" s="455">
        <f t="shared" si="0"/>
        <v>1280</v>
      </c>
      <c r="F37" s="494"/>
      <c r="G37" s="494">
        <f t="shared" ref="G37:G59" si="2">E37/E33-1</f>
        <v>2.154828411811649E-2</v>
      </c>
      <c r="I37" s="342">
        <v>2.2000000000000002</v>
      </c>
      <c r="J37"/>
      <c r="K37"/>
      <c r="L37"/>
      <c r="M37"/>
      <c r="N37"/>
      <c r="O37"/>
      <c r="P37"/>
      <c r="Q37"/>
      <c r="R37"/>
      <c r="S37"/>
      <c r="T37" s="564"/>
      <c r="U37" s="564"/>
      <c r="V37" s="564"/>
      <c r="W37" s="564"/>
      <c r="X37" s="564"/>
      <c r="Y37" s="564"/>
      <c r="Z37" s="564"/>
      <c r="AA37" s="564"/>
      <c r="AB37" s="564"/>
      <c r="AC37" s="564"/>
      <c r="AD37" s="564"/>
      <c r="AE37" s="564"/>
      <c r="AF37" s="564"/>
      <c r="AG37" s="564"/>
    </row>
    <row r="38" spans="1:33">
      <c r="A38" s="343"/>
      <c r="B38" s="566">
        <v>45657</v>
      </c>
      <c r="C38" s="491">
        <v>1287</v>
      </c>
      <c r="D38" s="454">
        <f t="shared" si="1"/>
        <v>2.2000000000000002</v>
      </c>
      <c r="E38" s="455">
        <f t="shared" si="0"/>
        <v>1287</v>
      </c>
      <c r="F38" s="494"/>
      <c r="G38" s="494">
        <f t="shared" si="2"/>
        <v>2.2239872915011949E-2</v>
      </c>
      <c r="I38" s="342">
        <v>2.2000000000000002</v>
      </c>
      <c r="J38"/>
      <c r="K38"/>
      <c r="L38"/>
      <c r="M38"/>
      <c r="N38"/>
      <c r="O38"/>
      <c r="P38"/>
      <c r="Q38"/>
      <c r="R38"/>
      <c r="S38"/>
      <c r="T38" s="564"/>
      <c r="U38" s="564"/>
      <c r="V38" s="564"/>
      <c r="W38" s="564"/>
      <c r="X38" s="564"/>
      <c r="Y38" s="564"/>
      <c r="Z38" s="564"/>
      <c r="AA38" s="564"/>
      <c r="AB38" s="564"/>
      <c r="AC38" s="564"/>
      <c r="AD38" s="564"/>
      <c r="AE38" s="564"/>
      <c r="AF38" s="564"/>
      <c r="AG38" s="564"/>
    </row>
    <row r="39" spans="1:33">
      <c r="A39" s="343"/>
      <c r="B39" s="577">
        <v>45747</v>
      </c>
      <c r="C39" s="491">
        <v>1299</v>
      </c>
      <c r="D39" s="454">
        <f t="shared" si="1"/>
        <v>2.5</v>
      </c>
      <c r="E39" s="455">
        <f t="shared" si="0"/>
        <v>1299</v>
      </c>
      <c r="F39" s="493"/>
      <c r="G39" s="493">
        <f t="shared" si="2"/>
        <v>2.5256511444356811E-2</v>
      </c>
      <c r="I39" s="342">
        <v>2.5</v>
      </c>
      <c r="J39"/>
      <c r="K39"/>
      <c r="L39"/>
      <c r="M39"/>
      <c r="N39"/>
      <c r="O39"/>
      <c r="P39"/>
      <c r="Q39"/>
      <c r="R39"/>
      <c r="S39"/>
      <c r="T39" s="564"/>
      <c r="U39" s="564"/>
      <c r="V39" s="564"/>
      <c r="W39" s="564"/>
      <c r="X39" s="564"/>
      <c r="Y39" s="564"/>
      <c r="Z39" s="564"/>
      <c r="AA39" s="564"/>
      <c r="AB39" s="564"/>
      <c r="AC39" s="564"/>
      <c r="AD39" s="564"/>
      <c r="AE39" s="564"/>
      <c r="AF39" s="564"/>
      <c r="AG39" s="564"/>
    </row>
    <row r="40" spans="1:33">
      <c r="A40" s="343"/>
      <c r="B40" s="566">
        <v>45838</v>
      </c>
      <c r="C40" s="491">
        <v>1306</v>
      </c>
      <c r="D40" s="453">
        <f t="shared" si="1"/>
        <v>2.7</v>
      </c>
      <c r="E40" s="455">
        <f t="shared" si="0"/>
        <v>1306</v>
      </c>
      <c r="F40" s="457">
        <f t="shared" ref="F40:F59" si="3">SUM(E37:E40)/SUM(E33:E36)-1</f>
        <v>2.395565234607E-2</v>
      </c>
      <c r="G40" s="456">
        <f t="shared" si="2"/>
        <v>2.6729559748427612E-2</v>
      </c>
      <c r="I40" s="342">
        <v>2.7</v>
      </c>
      <c r="J40"/>
      <c r="K40"/>
      <c r="L40"/>
      <c r="M40"/>
      <c r="N40"/>
      <c r="O40"/>
      <c r="P40"/>
      <c r="Q40"/>
      <c r="R40"/>
      <c r="S40"/>
      <c r="T40" s="564"/>
      <c r="U40" s="564"/>
      <c r="V40" s="564"/>
      <c r="W40" s="564"/>
      <c r="X40" s="564"/>
      <c r="Y40" s="564"/>
      <c r="Z40" s="564"/>
      <c r="AA40" s="564"/>
      <c r="AB40" s="564"/>
      <c r="AC40" s="564"/>
      <c r="AD40" s="564"/>
      <c r="AE40" s="564"/>
      <c r="AF40" s="564"/>
      <c r="AG40" s="564"/>
    </row>
    <row r="41" spans="1:33">
      <c r="A41" s="343"/>
      <c r="B41" s="566">
        <v>45930</v>
      </c>
      <c r="C41" s="495">
        <v>1319</v>
      </c>
      <c r="D41" s="453">
        <f t="shared" si="1"/>
        <v>3</v>
      </c>
      <c r="E41" s="458">
        <f t="shared" si="0"/>
        <v>1319</v>
      </c>
      <c r="F41" s="457">
        <f t="shared" si="3"/>
        <v>2.6191413942497022E-2</v>
      </c>
      <c r="G41" s="456">
        <f t="shared" si="2"/>
        <v>3.0468750000000044E-2</v>
      </c>
      <c r="I41" s="342">
        <v>3</v>
      </c>
      <c r="J41"/>
      <c r="K41"/>
      <c r="L41"/>
      <c r="M41"/>
      <c r="N41"/>
      <c r="O41"/>
      <c r="P41"/>
      <c r="Q41"/>
      <c r="R41"/>
      <c r="S41"/>
      <c r="T41" s="564"/>
      <c r="U41" s="564"/>
      <c r="V41" s="564"/>
      <c r="W41" s="564"/>
      <c r="X41" s="564"/>
      <c r="Y41" s="564"/>
      <c r="Z41" s="564"/>
      <c r="AA41" s="564"/>
      <c r="AB41" s="564"/>
      <c r="AC41" s="564"/>
      <c r="AD41" s="564"/>
      <c r="AE41" s="564"/>
      <c r="AF41" s="564"/>
      <c r="AG41" s="564"/>
    </row>
    <row r="42" spans="1:33">
      <c r="A42" s="343"/>
      <c r="B42" s="566">
        <v>46022</v>
      </c>
      <c r="C42" s="491">
        <v>1327</v>
      </c>
      <c r="D42" s="453">
        <f t="shared" si="1"/>
        <v>3.1</v>
      </c>
      <c r="E42" s="458">
        <f t="shared" si="0"/>
        <v>1327</v>
      </c>
      <c r="F42" s="457">
        <f t="shared" si="3"/>
        <v>2.8397963180571972E-2</v>
      </c>
      <c r="G42" s="456">
        <f t="shared" si="2"/>
        <v>3.108003108003099E-2</v>
      </c>
      <c r="I42" s="342">
        <v>3.1</v>
      </c>
      <c r="J42"/>
      <c r="K42"/>
      <c r="L42"/>
      <c r="M42"/>
      <c r="N42"/>
      <c r="O42"/>
      <c r="P42"/>
      <c r="Q42"/>
      <c r="R42"/>
      <c r="S42"/>
      <c r="T42" s="564"/>
      <c r="U42" s="564"/>
      <c r="V42" s="564"/>
      <c r="W42" s="564"/>
      <c r="X42" s="564"/>
      <c r="Y42" s="564"/>
      <c r="Z42" s="564"/>
      <c r="AA42" s="564"/>
      <c r="AB42" s="564"/>
      <c r="AC42" s="564"/>
      <c r="AD42" s="564"/>
      <c r="AE42" s="564"/>
      <c r="AF42" s="564"/>
      <c r="AG42" s="564"/>
    </row>
    <row r="43" spans="1:33">
      <c r="A43" s="343"/>
      <c r="B43" s="577">
        <v>46112</v>
      </c>
      <c r="C43" s="491">
        <v>1339</v>
      </c>
      <c r="D43" s="453">
        <f>I43</f>
        <v>3.1</v>
      </c>
      <c r="E43" s="458">
        <f>IF(B43&gt;$G$20,E39*(1+D43/100),C43)</f>
        <v>1339</v>
      </c>
      <c r="F43" s="460">
        <f>SUM(E40:E43)/SUM(E36:E39)-1</f>
        <v>2.9778123783573474E-2</v>
      </c>
      <c r="G43" s="459">
        <f>E43/E39-1</f>
        <v>3.0792917628945427E-2</v>
      </c>
      <c r="I43" s="751">
        <v>3.1</v>
      </c>
      <c r="J43"/>
      <c r="K43"/>
      <c r="L43"/>
      <c r="M43"/>
      <c r="N43"/>
      <c r="O43"/>
      <c r="P43"/>
      <c r="Q43"/>
      <c r="R43"/>
      <c r="S43"/>
      <c r="T43" s="564"/>
      <c r="U43" s="564"/>
      <c r="V43" s="564"/>
      <c r="W43" s="564"/>
      <c r="X43" s="564"/>
      <c r="Y43" s="564"/>
      <c r="Z43" s="564"/>
      <c r="AA43" s="564"/>
      <c r="AB43" s="564"/>
      <c r="AC43" s="564"/>
      <c r="AD43" s="564"/>
      <c r="AE43" s="564"/>
      <c r="AF43" s="564"/>
      <c r="AG43" s="564"/>
    </row>
    <row r="44" spans="1:33">
      <c r="A44" s="343"/>
      <c r="B44" s="566">
        <v>46203</v>
      </c>
      <c r="C44" s="495"/>
      <c r="D44" s="492">
        <f t="shared" si="1"/>
        <v>4.2</v>
      </c>
      <c r="E44" s="458">
        <f t="shared" si="0"/>
        <v>1360.8520000000001</v>
      </c>
      <c r="F44" s="457">
        <f t="shared" si="3"/>
        <v>3.3614075792730125E-2</v>
      </c>
      <c r="G44" s="456">
        <f t="shared" si="2"/>
        <v>4.2000000000000037E-2</v>
      </c>
      <c r="I44" s="751">
        <v>4.2</v>
      </c>
      <c r="J44"/>
      <c r="K44"/>
      <c r="L44"/>
      <c r="M44"/>
      <c r="N44"/>
      <c r="O44"/>
      <c r="P44"/>
      <c r="Q44"/>
      <c r="R44"/>
      <c r="S44"/>
      <c r="T44" s="564"/>
      <c r="U44" s="564"/>
      <c r="V44" s="564"/>
      <c r="W44" s="564"/>
      <c r="X44" s="564"/>
      <c r="Y44" s="564"/>
      <c r="Z44" s="564"/>
      <c r="AA44" s="564"/>
      <c r="AB44" s="564"/>
      <c r="AC44" s="564"/>
      <c r="AD44" s="564"/>
      <c r="AE44" s="564"/>
      <c r="AF44" s="564"/>
      <c r="AG44" s="564"/>
    </row>
    <row r="45" spans="1:33">
      <c r="A45" s="343"/>
      <c r="B45" s="566">
        <v>46295</v>
      </c>
      <c r="C45" s="495"/>
      <c r="D45" s="492">
        <f t="shared" si="1"/>
        <v>4.3</v>
      </c>
      <c r="E45" s="458">
        <f t="shared" si="0"/>
        <v>1375.7169999999999</v>
      </c>
      <c r="F45" s="457">
        <f t="shared" si="3"/>
        <v>3.6762425638073193E-2</v>
      </c>
      <c r="G45" s="456">
        <f t="shared" si="2"/>
        <v>4.2999999999999927E-2</v>
      </c>
      <c r="I45" s="751">
        <v>4.3</v>
      </c>
      <c r="J45"/>
      <c r="K45"/>
      <c r="L45"/>
      <c r="M45"/>
      <c r="N45"/>
      <c r="O45"/>
      <c r="P45"/>
      <c r="Q45"/>
      <c r="R45"/>
      <c r="S45"/>
      <c r="T45" s="564"/>
      <c r="U45" s="564"/>
      <c r="V45" s="564"/>
      <c r="W45" s="564"/>
      <c r="X45" s="564"/>
      <c r="Y45" s="564"/>
      <c r="Z45" s="564"/>
      <c r="AA45" s="564"/>
      <c r="AB45" s="564"/>
      <c r="AC45" s="564"/>
      <c r="AD45" s="564"/>
      <c r="AE45" s="564"/>
      <c r="AF45" s="564"/>
      <c r="AG45" s="564"/>
    </row>
    <row r="46" spans="1:33">
      <c r="A46" s="343"/>
      <c r="B46" s="566">
        <v>46387</v>
      </c>
      <c r="C46" s="495"/>
      <c r="D46" s="492">
        <f t="shared" si="1"/>
        <v>4.0999999999999996</v>
      </c>
      <c r="E46" s="458">
        <f t="shared" si="0"/>
        <v>1381.4069999999999</v>
      </c>
      <c r="F46" s="457">
        <f t="shared" si="3"/>
        <v>3.9226052180536986E-2</v>
      </c>
      <c r="G46" s="456">
        <f>E46/E42-1</f>
        <v>4.0999999999999925E-2</v>
      </c>
      <c r="I46" s="751">
        <v>4.0999999999999996</v>
      </c>
      <c r="J46"/>
      <c r="K46"/>
      <c r="L46"/>
      <c r="M46"/>
      <c r="N46"/>
      <c r="O46"/>
      <c r="P46"/>
      <c r="Q46"/>
      <c r="R46"/>
      <c r="S46"/>
      <c r="T46" s="564"/>
      <c r="U46" s="564"/>
      <c r="V46" s="564"/>
      <c r="W46" s="564"/>
      <c r="X46" s="564"/>
      <c r="Y46" s="564"/>
      <c r="Z46" s="564"/>
      <c r="AA46" s="564"/>
      <c r="AB46" s="564"/>
      <c r="AC46" s="564"/>
      <c r="AD46" s="564"/>
      <c r="AE46" s="564"/>
      <c r="AF46" s="564"/>
      <c r="AG46" s="564"/>
    </row>
    <row r="47" spans="1:33">
      <c r="A47" s="343"/>
      <c r="B47" s="577">
        <v>46477</v>
      </c>
      <c r="C47" s="495"/>
      <c r="D47" s="492">
        <f t="shared" si="1"/>
        <v>3.7</v>
      </c>
      <c r="E47" s="458">
        <f t="shared" si="0"/>
        <v>1388.5429999999999</v>
      </c>
      <c r="F47" s="460">
        <f t="shared" si="3"/>
        <v>4.0733131733131644E-2</v>
      </c>
      <c r="G47" s="459">
        <f>E47/E43-1</f>
        <v>3.6999999999999922E-2</v>
      </c>
      <c r="I47" s="751">
        <v>3.7</v>
      </c>
      <c r="J47"/>
      <c r="K47"/>
      <c r="L47"/>
      <c r="M47"/>
      <c r="N47"/>
      <c r="O47"/>
      <c r="P47"/>
      <c r="Q47"/>
      <c r="R47"/>
      <c r="S47"/>
      <c r="T47" s="564"/>
      <c r="U47" s="564"/>
      <c r="V47" s="564"/>
      <c r="W47" s="564"/>
      <c r="X47" s="564"/>
      <c r="Y47" s="564"/>
      <c r="Z47" s="564"/>
      <c r="AA47" s="564"/>
      <c r="AB47" s="564"/>
      <c r="AC47" s="564"/>
      <c r="AD47" s="564"/>
      <c r="AE47" s="564"/>
      <c r="AF47" s="564"/>
      <c r="AG47" s="564"/>
    </row>
    <row r="48" spans="1:33">
      <c r="A48" s="343"/>
      <c r="B48" s="566">
        <v>46568</v>
      </c>
      <c r="C48" s="495"/>
      <c r="D48" s="492">
        <f t="shared" si="1"/>
        <v>2.4</v>
      </c>
      <c r="E48" s="458">
        <f t="shared" si="0"/>
        <v>1393.5124480000002</v>
      </c>
      <c r="F48" s="457">
        <f t="shared" si="3"/>
        <v>3.6164010526292145E-2</v>
      </c>
      <c r="G48" s="456">
        <f t="shared" si="2"/>
        <v>2.4000000000000021E-2</v>
      </c>
      <c r="I48" s="751">
        <v>2.4</v>
      </c>
      <c r="J48"/>
      <c r="K48"/>
      <c r="L48"/>
      <c r="M48"/>
      <c r="N48"/>
      <c r="O48"/>
      <c r="P48"/>
      <c r="Q48"/>
      <c r="R48"/>
      <c r="S48"/>
      <c r="T48" s="564"/>
      <c r="U48" s="564"/>
      <c r="V48" s="564"/>
      <c r="W48" s="564"/>
      <c r="X48" s="564"/>
      <c r="Y48" s="564"/>
      <c r="Z48" s="564"/>
      <c r="AA48" s="564"/>
      <c r="AB48" s="564"/>
      <c r="AC48" s="564"/>
      <c r="AD48" s="564"/>
      <c r="AE48" s="564"/>
      <c r="AF48" s="564"/>
      <c r="AG48" s="564"/>
    </row>
    <row r="49" spans="1:34">
      <c r="A49" s="343"/>
      <c r="B49" s="566">
        <v>46660</v>
      </c>
      <c r="C49" s="495"/>
      <c r="D49" s="492">
        <f t="shared" si="1"/>
        <v>2</v>
      </c>
      <c r="E49" s="458">
        <f t="shared" si="0"/>
        <v>1403.2313399999998</v>
      </c>
      <c r="F49" s="457">
        <f t="shared" si="3"/>
        <v>3.0379026718585278E-2</v>
      </c>
      <c r="G49" s="456">
        <f t="shared" si="2"/>
        <v>2.0000000000000018E-2</v>
      </c>
      <c r="I49" s="342">
        <v>2</v>
      </c>
      <c r="J49"/>
      <c r="K49"/>
      <c r="L49"/>
      <c r="M49"/>
      <c r="N49"/>
      <c r="O49"/>
      <c r="P49"/>
      <c r="Q49"/>
      <c r="R49"/>
      <c r="S49"/>
      <c r="T49" s="564"/>
      <c r="U49" s="564"/>
      <c r="V49" s="564"/>
      <c r="W49" s="564"/>
      <c r="X49" s="564"/>
      <c r="Y49" s="564"/>
      <c r="Z49" s="564"/>
      <c r="AA49" s="564"/>
      <c r="AB49" s="564"/>
      <c r="AC49" s="564"/>
      <c r="AD49" s="564"/>
      <c r="AE49" s="564"/>
      <c r="AF49" s="564"/>
      <c r="AG49" s="564"/>
    </row>
    <row r="50" spans="1:34">
      <c r="A50" s="343"/>
      <c r="B50" s="566">
        <v>46752</v>
      </c>
      <c r="C50" s="495"/>
      <c r="D50" s="492">
        <f t="shared" si="1"/>
        <v>2</v>
      </c>
      <c r="E50" s="458">
        <f t="shared" si="0"/>
        <v>1409.03514</v>
      </c>
      <c r="F50" s="457">
        <f t="shared" si="3"/>
        <v>2.5168871550836913E-2</v>
      </c>
      <c r="G50" s="456">
        <f t="shared" si="2"/>
        <v>2.0000000000000018E-2</v>
      </c>
      <c r="I50" s="342">
        <v>2</v>
      </c>
      <c r="J50"/>
      <c r="K50"/>
      <c r="L50"/>
      <c r="M50"/>
      <c r="N50"/>
      <c r="O50"/>
      <c r="P50"/>
      <c r="Q50"/>
      <c r="R50"/>
      <c r="S50"/>
      <c r="T50" s="564"/>
      <c r="U50" s="564"/>
      <c r="V50" s="564"/>
      <c r="W50" s="564"/>
      <c r="X50" s="564"/>
      <c r="Y50" s="564"/>
      <c r="Z50" s="564"/>
      <c r="AA50" s="564"/>
      <c r="AB50" s="564"/>
      <c r="AC50" s="564"/>
      <c r="AD50" s="564"/>
      <c r="AE50" s="564"/>
      <c r="AF50" s="564"/>
      <c r="AG50" s="564"/>
    </row>
    <row r="51" spans="1:34">
      <c r="A51" s="343"/>
      <c r="B51" s="577">
        <v>46843</v>
      </c>
      <c r="C51" s="495"/>
      <c r="D51" s="492">
        <f t="shared" si="1"/>
        <v>2</v>
      </c>
      <c r="E51" s="458">
        <f t="shared" si="0"/>
        <v>1416.31386</v>
      </c>
      <c r="F51" s="460">
        <f t="shared" si="3"/>
        <v>2.0988538857307226E-2</v>
      </c>
      <c r="G51" s="459">
        <f t="shared" si="2"/>
        <v>2.0000000000000018E-2</v>
      </c>
      <c r="I51" s="342">
        <v>2</v>
      </c>
      <c r="J51"/>
      <c r="K51"/>
      <c r="L51"/>
      <c r="M51"/>
      <c r="N51"/>
      <c r="O51"/>
      <c r="P51"/>
      <c r="Q51"/>
      <c r="R51"/>
      <c r="S51"/>
      <c r="T51" s="564"/>
      <c r="U51" s="564"/>
      <c r="V51" s="564"/>
      <c r="W51" s="564"/>
      <c r="X51" s="564"/>
      <c r="Y51" s="564"/>
      <c r="Z51" s="564"/>
      <c r="AA51" s="564"/>
      <c r="AB51" s="564"/>
      <c r="AC51" s="564"/>
      <c r="AD51" s="564"/>
      <c r="AE51" s="564"/>
      <c r="AF51" s="564"/>
      <c r="AG51" s="564"/>
    </row>
    <row r="52" spans="1:34">
      <c r="A52" s="343"/>
      <c r="B52" s="566">
        <v>46934</v>
      </c>
      <c r="C52" s="495"/>
      <c r="D52" s="492">
        <f t="shared" si="1"/>
        <v>2</v>
      </c>
      <c r="E52" s="458">
        <f t="shared" si="0"/>
        <v>1421.3826969600002</v>
      </c>
      <c r="F52" s="457">
        <f t="shared" si="3"/>
        <v>2.0000000000000018E-2</v>
      </c>
      <c r="G52" s="456">
        <f t="shared" si="2"/>
        <v>2.0000000000000018E-2</v>
      </c>
      <c r="I52" s="342">
        <v>2</v>
      </c>
      <c r="J52"/>
      <c r="K52"/>
      <c r="L52"/>
      <c r="M52"/>
      <c r="N52"/>
      <c r="O52"/>
      <c r="P52"/>
      <c r="Q52"/>
      <c r="R52"/>
      <c r="S52"/>
      <c r="T52" s="564"/>
      <c r="U52" s="564"/>
      <c r="V52" s="564"/>
      <c r="W52" s="564"/>
      <c r="X52" s="564"/>
      <c r="Y52" s="564"/>
      <c r="Z52" s="564"/>
      <c r="AA52" s="564"/>
      <c r="AB52" s="564"/>
      <c r="AC52" s="564"/>
      <c r="AD52" s="564"/>
      <c r="AE52" s="564"/>
      <c r="AF52" s="564"/>
      <c r="AG52" s="564"/>
    </row>
    <row r="53" spans="1:34">
      <c r="A53" s="343"/>
      <c r="B53" s="566">
        <v>47026</v>
      </c>
      <c r="C53" s="495"/>
      <c r="D53" s="492">
        <f>I53</f>
        <v>2</v>
      </c>
      <c r="E53" s="458">
        <f t="shared" si="0"/>
        <v>1431.2959667999999</v>
      </c>
      <c r="F53" s="457">
        <f t="shared" si="3"/>
        <v>2.0000000000000018E-2</v>
      </c>
      <c r="G53" s="456">
        <f t="shared" si="2"/>
        <v>2.0000000000000018E-2</v>
      </c>
      <c r="I53" s="342">
        <v>2</v>
      </c>
      <c r="J53"/>
      <c r="K53"/>
      <c r="L53"/>
      <c r="M53"/>
      <c r="N53"/>
      <c r="O53"/>
      <c r="P53"/>
      <c r="Q53"/>
      <c r="R53"/>
      <c r="S53"/>
      <c r="T53" s="564"/>
      <c r="U53" s="564"/>
      <c r="V53" s="564"/>
      <c r="W53" s="564"/>
      <c r="X53" s="564"/>
      <c r="Y53" s="564"/>
      <c r="Z53" s="564"/>
      <c r="AA53" s="564"/>
      <c r="AB53" s="564"/>
      <c r="AC53" s="564"/>
      <c r="AD53" s="564"/>
      <c r="AE53" s="564"/>
      <c r="AF53" s="564"/>
      <c r="AG53" s="564"/>
    </row>
    <row r="54" spans="1:34">
      <c r="A54" s="343"/>
      <c r="B54" s="566">
        <v>47118</v>
      </c>
      <c r="C54" s="495"/>
      <c r="D54" s="492">
        <f t="shared" si="1"/>
        <v>2</v>
      </c>
      <c r="E54" s="458">
        <f t="shared" si="0"/>
        <v>1437.2158428</v>
      </c>
      <c r="F54" s="457">
        <f t="shared" si="3"/>
        <v>2.000000000000024E-2</v>
      </c>
      <c r="G54" s="456">
        <f t="shared" si="2"/>
        <v>2.0000000000000018E-2</v>
      </c>
      <c r="I54" s="342">
        <v>2</v>
      </c>
      <c r="J54"/>
      <c r="K54"/>
      <c r="L54"/>
      <c r="M54"/>
      <c r="N54"/>
      <c r="O54"/>
      <c r="P54"/>
      <c r="Q54"/>
      <c r="R54"/>
      <c r="S54"/>
      <c r="T54" s="564"/>
      <c r="U54" s="564"/>
      <c r="V54" s="564"/>
      <c r="W54" s="564"/>
      <c r="X54" s="564"/>
      <c r="Y54" s="564"/>
      <c r="Z54" s="564"/>
      <c r="AA54" s="564"/>
      <c r="AB54" s="564"/>
      <c r="AC54" s="564"/>
      <c r="AD54" s="564"/>
      <c r="AE54" s="564"/>
      <c r="AF54" s="564"/>
      <c r="AG54" s="564"/>
    </row>
    <row r="55" spans="1:34">
      <c r="A55" s="343"/>
      <c r="B55" s="577">
        <v>47208</v>
      </c>
      <c r="C55" s="495"/>
      <c r="D55" s="492">
        <f t="shared" si="1"/>
        <v>2</v>
      </c>
      <c r="E55" s="458">
        <f t="shared" si="0"/>
        <v>1444.6401372</v>
      </c>
      <c r="F55" s="460">
        <f t="shared" si="3"/>
        <v>2.0000000000000018E-2</v>
      </c>
      <c r="G55" s="459">
        <f t="shared" si="2"/>
        <v>2.0000000000000018E-2</v>
      </c>
      <c r="I55" s="342">
        <v>2</v>
      </c>
      <c r="J55"/>
      <c r="K55"/>
      <c r="L55"/>
      <c r="M55"/>
      <c r="N55"/>
      <c r="O55"/>
      <c r="P55"/>
      <c r="Q55"/>
      <c r="R55"/>
      <c r="S55"/>
      <c r="T55" s="564"/>
      <c r="U55" s="564"/>
      <c r="V55" s="564"/>
      <c r="W55" s="564"/>
      <c r="X55" s="564"/>
      <c r="Y55" s="564"/>
      <c r="Z55" s="564"/>
      <c r="AA55" s="564"/>
      <c r="AB55" s="564"/>
      <c r="AC55" s="564"/>
      <c r="AD55" s="564"/>
      <c r="AE55" s="564"/>
      <c r="AF55" s="564"/>
      <c r="AG55" s="564"/>
    </row>
    <row r="56" spans="1:34">
      <c r="A56" s="343"/>
      <c r="B56" s="566">
        <v>47299</v>
      </c>
      <c r="C56" s="495"/>
      <c r="D56" s="492">
        <f t="shared" si="1"/>
        <v>2</v>
      </c>
      <c r="E56" s="458">
        <f t="shared" si="0"/>
        <v>1449.8103508992003</v>
      </c>
      <c r="F56" s="457">
        <f t="shared" si="3"/>
        <v>2.0000000000000018E-2</v>
      </c>
      <c r="G56" s="456">
        <f t="shared" si="2"/>
        <v>2.0000000000000018E-2</v>
      </c>
      <c r="I56" s="342">
        <v>2</v>
      </c>
      <c r="J56"/>
      <c r="K56"/>
      <c r="L56"/>
      <c r="M56"/>
      <c r="N56"/>
      <c r="O56"/>
      <c r="P56"/>
      <c r="Q56"/>
      <c r="R56"/>
      <c r="S56"/>
      <c r="T56" s="564"/>
      <c r="U56" s="564"/>
      <c r="V56" s="564"/>
      <c r="W56" s="564"/>
      <c r="X56" s="564"/>
      <c r="Y56" s="564"/>
      <c r="Z56" s="564"/>
      <c r="AA56" s="564"/>
      <c r="AB56" s="564"/>
      <c r="AC56" s="564"/>
      <c r="AD56" s="564"/>
      <c r="AE56" s="564"/>
      <c r="AF56" s="564"/>
      <c r="AG56" s="564"/>
    </row>
    <row r="57" spans="1:34">
      <c r="A57" s="343"/>
      <c r="B57" s="566">
        <v>47391</v>
      </c>
      <c r="C57" s="495"/>
      <c r="D57" s="492">
        <f t="shared" si="1"/>
        <v>2</v>
      </c>
      <c r="E57" s="458">
        <f t="shared" si="0"/>
        <v>1459.9218861359998</v>
      </c>
      <c r="F57" s="457">
        <f t="shared" si="3"/>
        <v>2.0000000000000018E-2</v>
      </c>
      <c r="G57" s="456">
        <f t="shared" si="2"/>
        <v>2.0000000000000018E-2</v>
      </c>
      <c r="I57" s="583">
        <v>2</v>
      </c>
      <c r="J57"/>
      <c r="K57"/>
      <c r="L57"/>
      <c r="M57"/>
      <c r="N57"/>
      <c r="O57"/>
      <c r="P57"/>
      <c r="Q57"/>
      <c r="R57"/>
      <c r="S57"/>
      <c r="T57" s="564"/>
      <c r="U57" s="564"/>
      <c r="V57" s="564"/>
      <c r="W57" s="564"/>
      <c r="X57" s="564"/>
      <c r="Y57" s="564"/>
      <c r="Z57" s="564"/>
      <c r="AA57" s="564"/>
      <c r="AB57" s="564"/>
      <c r="AC57" s="564"/>
      <c r="AD57" s="564"/>
      <c r="AE57" s="564"/>
      <c r="AF57" s="564"/>
      <c r="AG57" s="564"/>
    </row>
    <row r="58" spans="1:34">
      <c r="A58" s="343"/>
      <c r="B58" s="566">
        <v>47483</v>
      </c>
      <c r="C58" s="495"/>
      <c r="D58" s="492">
        <f t="shared" si="1"/>
        <v>2</v>
      </c>
      <c r="E58" s="458">
        <f t="shared" si="0"/>
        <v>1465.9601596560001</v>
      </c>
      <c r="F58" s="457">
        <f t="shared" si="3"/>
        <v>2.0000000000000018E-2</v>
      </c>
      <c r="G58" s="456">
        <f t="shared" si="2"/>
        <v>2.0000000000000018E-2</v>
      </c>
      <c r="I58" s="583">
        <v>2</v>
      </c>
      <c r="J58"/>
      <c r="K58"/>
      <c r="L58"/>
      <c r="M58"/>
      <c r="N58"/>
      <c r="O58"/>
      <c r="P58"/>
      <c r="Q58"/>
      <c r="R58"/>
      <c r="S58"/>
      <c r="T58" s="564"/>
      <c r="U58" s="564"/>
      <c r="V58" s="564"/>
      <c r="W58" s="564"/>
      <c r="X58" s="564"/>
      <c r="Y58" s="564"/>
      <c r="Z58" s="564"/>
      <c r="AA58" s="564"/>
      <c r="AB58" s="564"/>
      <c r="AC58" s="564"/>
      <c r="AD58" s="564"/>
      <c r="AE58" s="564"/>
      <c r="AF58" s="564"/>
      <c r="AG58" s="564"/>
    </row>
    <row r="59" spans="1:34">
      <c r="A59" s="343"/>
      <c r="B59" s="577">
        <v>47573</v>
      </c>
      <c r="C59" s="495"/>
      <c r="D59" s="492">
        <f t="shared" si="1"/>
        <v>2</v>
      </c>
      <c r="E59" s="458">
        <f t="shared" si="0"/>
        <v>1473.532939944</v>
      </c>
      <c r="F59" s="460">
        <f t="shared" si="3"/>
        <v>2.0000000000000018E-2</v>
      </c>
      <c r="G59" s="459">
        <f t="shared" si="2"/>
        <v>2.0000000000000018E-2</v>
      </c>
      <c r="I59" s="736">
        <v>2</v>
      </c>
      <c r="J59"/>
      <c r="K59"/>
      <c r="L59"/>
      <c r="M59"/>
      <c r="N59"/>
      <c r="O59"/>
      <c r="P59"/>
      <c r="Q59"/>
      <c r="R59"/>
      <c r="S59"/>
      <c r="T59" s="564"/>
      <c r="U59" s="564"/>
      <c r="V59" s="564"/>
      <c r="W59" s="564"/>
      <c r="X59" s="564"/>
      <c r="Y59" s="564"/>
      <c r="Z59" s="564"/>
      <c r="AA59" s="564"/>
      <c r="AB59" s="564"/>
      <c r="AC59" s="564"/>
      <c r="AD59" s="564"/>
      <c r="AE59" s="564"/>
      <c r="AF59" s="564"/>
      <c r="AG59" s="564"/>
    </row>
    <row r="60" spans="1:34">
      <c r="A60" s="343"/>
      <c r="B60" s="566"/>
      <c r="I60" s="415"/>
      <c r="J60" s="415"/>
      <c r="K60" s="415"/>
      <c r="L60" s="415"/>
      <c r="M60" s="415"/>
      <c r="N60" s="415" t="s">
        <v>819</v>
      </c>
      <c r="O60" s="415"/>
      <c r="P60" s="564"/>
      <c r="Q60" s="564"/>
      <c r="R60" s="564"/>
      <c r="S60" s="564"/>
      <c r="T60" s="564"/>
      <c r="U60" s="564"/>
      <c r="V60" s="564"/>
      <c r="W60" s="564"/>
      <c r="X60" s="564"/>
      <c r="Y60" s="564"/>
      <c r="Z60" s="564"/>
      <c r="AA60" s="564"/>
      <c r="AB60" s="564"/>
      <c r="AC60" s="564"/>
      <c r="AD60" s="564"/>
      <c r="AE60" s="564"/>
      <c r="AF60" s="564"/>
      <c r="AG60" s="564"/>
      <c r="AH60" s="564"/>
    </row>
    <row r="61" spans="1:34">
      <c r="A61" s="343"/>
      <c r="B61" s="566"/>
      <c r="N61" s="342" t="s">
        <v>274</v>
      </c>
      <c r="P61" s="564"/>
      <c r="Q61" s="564"/>
      <c r="R61" s="564"/>
      <c r="S61" s="564"/>
      <c r="T61" s="564"/>
      <c r="U61" s="564"/>
      <c r="V61" s="564"/>
      <c r="W61" s="564"/>
      <c r="X61" s="564"/>
      <c r="Y61" s="564"/>
      <c r="Z61" s="564"/>
      <c r="AA61" s="564"/>
      <c r="AB61" s="564"/>
      <c r="AC61" s="564"/>
      <c r="AD61" s="564"/>
      <c r="AE61" s="564"/>
      <c r="AF61" s="564"/>
      <c r="AG61" s="564"/>
      <c r="AH61" s="564"/>
    </row>
    <row r="62" spans="1:34">
      <c r="A62" s="343"/>
      <c r="B62" s="578" t="str">
        <f>"Updated ∆CPI as at "&amp;G21</f>
        <v>Updated ∆CPI as at MPS May 2026</v>
      </c>
      <c r="C62" s="566"/>
      <c r="N62" s="342" t="s">
        <v>275</v>
      </c>
      <c r="P62" s="564"/>
      <c r="Q62" s="564"/>
      <c r="R62" s="564"/>
      <c r="S62" s="564"/>
      <c r="T62" s="564"/>
      <c r="U62" s="564"/>
      <c r="V62" s="564"/>
      <c r="W62" s="564"/>
      <c r="X62" s="564"/>
      <c r="Y62" s="564"/>
      <c r="Z62" s="564"/>
      <c r="AA62" s="564"/>
      <c r="AB62" s="564"/>
      <c r="AC62" s="564"/>
      <c r="AD62" s="564"/>
      <c r="AE62" s="564"/>
      <c r="AF62" s="564"/>
      <c r="AG62" s="564"/>
      <c r="AH62" s="564"/>
    </row>
    <row r="63" spans="1:34">
      <c r="A63" s="343"/>
      <c r="F63" s="579" t="s">
        <v>112</v>
      </c>
      <c r="G63" s="579" t="s">
        <v>106</v>
      </c>
      <c r="H63" s="579" t="s">
        <v>107</v>
      </c>
      <c r="I63" s="579" t="s">
        <v>108</v>
      </c>
      <c r="J63" s="579" t="s">
        <v>109</v>
      </c>
      <c r="K63" s="579" t="s">
        <v>110</v>
      </c>
      <c r="N63" s="580" t="s">
        <v>820</v>
      </c>
      <c r="P63" s="564"/>
      <c r="Q63" s="564"/>
      <c r="R63" s="564"/>
      <c r="S63" s="564"/>
      <c r="T63" s="564"/>
      <c r="U63" s="564"/>
      <c r="V63" s="564"/>
      <c r="W63" s="564"/>
      <c r="X63" s="564"/>
      <c r="Y63" s="564"/>
      <c r="Z63" s="564"/>
      <c r="AA63" s="564"/>
      <c r="AB63" s="564"/>
      <c r="AC63" s="564"/>
      <c r="AD63" s="564"/>
      <c r="AE63" s="564"/>
      <c r="AF63" s="564"/>
      <c r="AG63" s="564"/>
      <c r="AH63" s="564"/>
    </row>
    <row r="64" spans="1:34">
      <c r="A64" s="343"/>
      <c r="B64" s="342" t="s">
        <v>276</v>
      </c>
      <c r="G64" s="581">
        <f>F43</f>
        <v>2.9778123783573474E-2</v>
      </c>
      <c r="H64" s="461">
        <f>F47</f>
        <v>4.0733131733131644E-2</v>
      </c>
      <c r="I64" s="461">
        <f>F51</f>
        <v>2.0988538857307226E-2</v>
      </c>
      <c r="J64" s="462">
        <f>F55</f>
        <v>2.0000000000000018E-2</v>
      </c>
      <c r="K64" s="461">
        <f>F59</f>
        <v>2.0000000000000018E-2</v>
      </c>
      <c r="L64" s="582"/>
      <c r="M64" s="582"/>
      <c r="N64" s="342" t="s">
        <v>277</v>
      </c>
      <c r="P64" s="564"/>
      <c r="Q64" s="564"/>
      <c r="R64" s="564"/>
      <c r="S64" s="564"/>
      <c r="T64" s="564"/>
      <c r="U64" s="564"/>
      <c r="V64" s="564"/>
      <c r="W64" s="564"/>
      <c r="X64" s="564"/>
      <c r="Y64" s="564"/>
      <c r="Z64" s="564"/>
      <c r="AA64" s="564"/>
      <c r="AB64" s="564"/>
      <c r="AC64" s="564"/>
      <c r="AD64" s="564"/>
      <c r="AE64" s="564"/>
      <c r="AF64" s="564"/>
      <c r="AG64" s="564"/>
      <c r="AH64" s="564"/>
    </row>
    <row r="65" spans="1:36">
      <c r="A65" s="343"/>
      <c r="B65" s="342" t="s">
        <v>278</v>
      </c>
      <c r="F65" s="581">
        <f>G39</f>
        <v>2.5256511444356811E-2</v>
      </c>
      <c r="G65" s="461">
        <f>G43</f>
        <v>3.0792917628945427E-2</v>
      </c>
      <c r="H65" s="461">
        <f>G47</f>
        <v>3.6999999999999922E-2</v>
      </c>
      <c r="I65" s="461">
        <f>G51</f>
        <v>2.0000000000000018E-2</v>
      </c>
      <c r="J65" s="462">
        <f>G55</f>
        <v>2.0000000000000018E-2</v>
      </c>
      <c r="K65" s="461">
        <f>G59</f>
        <v>2.0000000000000018E-2</v>
      </c>
      <c r="N65" s="583" t="s">
        <v>279</v>
      </c>
      <c r="P65" s="564"/>
      <c r="Q65" s="564"/>
      <c r="R65" s="564"/>
      <c r="S65" s="564"/>
      <c r="T65" s="564"/>
      <c r="U65" s="564"/>
      <c r="V65" s="564"/>
      <c r="W65" s="564"/>
      <c r="X65" s="564"/>
      <c r="Y65" s="564"/>
      <c r="Z65" s="564"/>
      <c r="AA65" s="564"/>
      <c r="AB65" s="564"/>
      <c r="AC65" s="564"/>
      <c r="AD65" s="564"/>
      <c r="AE65" s="564"/>
      <c r="AF65" s="564"/>
      <c r="AG65" s="564"/>
      <c r="AH65" s="564"/>
    </row>
    <row r="66" spans="1:36" ht="15" thickBot="1">
      <c r="A66" s="344"/>
      <c r="B66" s="463"/>
      <c r="C66" s="463"/>
      <c r="D66" s="463"/>
      <c r="E66" s="463"/>
      <c r="F66" s="463"/>
      <c r="G66" s="463"/>
      <c r="H66" s="463"/>
      <c r="I66" s="463"/>
      <c r="J66" s="463"/>
      <c r="K66" s="463"/>
      <c r="L66" s="463"/>
      <c r="M66" s="463"/>
      <c r="N66" s="463"/>
      <c r="O66" s="463"/>
      <c r="P66" s="464"/>
      <c r="Q66"/>
      <c r="R66"/>
      <c r="S66"/>
      <c r="T66"/>
      <c r="U66"/>
      <c r="V66"/>
      <c r="W66"/>
      <c r="X66"/>
      <c r="Y66"/>
      <c r="Z66"/>
      <c r="AA66"/>
      <c r="AB66"/>
      <c r="AC66"/>
      <c r="AD66"/>
      <c r="AE66"/>
      <c r="AF66"/>
      <c r="AG66"/>
      <c r="AH66"/>
      <c r="AI66"/>
      <c r="AJ66"/>
    </row>
  </sheetData>
  <phoneticPr fontId="34" type="noConversion"/>
  <hyperlinks>
    <hyperlink ref="E10" r:id="rId1" xr:uid="{C7190619-7296-4457-BEF8-74E678EF8B34}"/>
    <hyperlink ref="E9" r:id="rId2" xr:uid="{81B3141C-E514-4400-AF64-EEA5C5DBE799}"/>
  </hyperlinks>
  <pageMargins left="0.7" right="0.7" top="0.75" bottom="0.75" header="0.3" footer="0.3"/>
  <pageSetup paperSize="9" scale="39" orientation="portrait" r:id="rId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872F6-6B06-4A45-B534-089BBF14908F}">
  <sheetPr codeName="Sheet16"/>
  <dimension ref="B1:AI26"/>
  <sheetViews>
    <sheetView showGridLines="0" view="pageBreakPreview" zoomScaleNormal="100" zoomScaleSheetLayoutView="100" workbookViewId="0"/>
  </sheetViews>
  <sheetFormatPr defaultColWidth="12.54296875" defaultRowHeight="14.5"/>
  <cols>
    <col min="1" max="1" width="3.7265625" customWidth="1"/>
    <col min="2" max="2" width="18.7265625" customWidth="1"/>
    <col min="3" max="3" width="18.453125" bestFit="1" customWidth="1"/>
    <col min="36" max="36" width="3.54296875" customWidth="1"/>
  </cols>
  <sheetData>
    <row r="1" spans="2:35" ht="26">
      <c r="B1" s="584" t="s">
        <v>280</v>
      </c>
      <c r="F1" s="523"/>
      <c r="G1" s="523"/>
      <c r="H1" s="523"/>
      <c r="I1" s="523"/>
      <c r="J1" s="523"/>
      <c r="AC1" s="517"/>
    </row>
    <row r="2" spans="2:35">
      <c r="B2" t="s">
        <v>281</v>
      </c>
    </row>
    <row r="3" spans="2:35">
      <c r="B3" t="s">
        <v>282</v>
      </c>
      <c r="D3">
        <v>1</v>
      </c>
      <c r="E3">
        <v>2</v>
      </c>
      <c r="F3" s="32">
        <v>3</v>
      </c>
      <c r="G3" s="32">
        <v>4</v>
      </c>
      <c r="H3" s="32">
        <v>5</v>
      </c>
      <c r="I3" s="32">
        <v>6</v>
      </c>
      <c r="J3" s="32">
        <v>7</v>
      </c>
      <c r="K3" s="32">
        <v>8</v>
      </c>
      <c r="L3" s="32">
        <v>9</v>
      </c>
      <c r="M3" s="32">
        <v>10</v>
      </c>
      <c r="N3" s="32">
        <v>11</v>
      </c>
      <c r="O3" s="32">
        <v>12</v>
      </c>
      <c r="P3" s="32">
        <v>13</v>
      </c>
      <c r="Q3" s="32">
        <v>14</v>
      </c>
      <c r="R3" s="32">
        <v>15</v>
      </c>
      <c r="S3" s="32">
        <v>16</v>
      </c>
      <c r="T3" s="32">
        <v>17</v>
      </c>
      <c r="U3" s="32">
        <v>18</v>
      </c>
      <c r="V3" s="32">
        <v>19</v>
      </c>
      <c r="W3" s="32">
        <v>20</v>
      </c>
      <c r="X3" s="32">
        <v>21</v>
      </c>
      <c r="Y3" s="32">
        <v>22</v>
      </c>
      <c r="Z3" s="32">
        <v>23</v>
      </c>
      <c r="AA3" s="32">
        <v>24</v>
      </c>
      <c r="AB3" s="32">
        <v>25</v>
      </c>
      <c r="AC3" s="32">
        <v>26</v>
      </c>
      <c r="AD3" s="32">
        <v>27</v>
      </c>
      <c r="AE3" s="32">
        <v>28</v>
      </c>
      <c r="AF3" s="32">
        <v>29</v>
      </c>
      <c r="AG3" s="32">
        <v>30</v>
      </c>
      <c r="AH3" s="32">
        <v>31</v>
      </c>
      <c r="AI3" s="32">
        <v>32</v>
      </c>
    </row>
    <row r="4" spans="2:35">
      <c r="C4" s="517" t="s">
        <v>177</v>
      </c>
      <c r="D4" s="517"/>
      <c r="E4" s="517" t="s">
        <v>5</v>
      </c>
      <c r="F4" s="669" t="s">
        <v>16</v>
      </c>
      <c r="G4" s="669"/>
      <c r="H4" s="669"/>
      <c r="I4" s="669"/>
      <c r="J4" s="669"/>
      <c r="K4" s="669" t="s">
        <v>283</v>
      </c>
      <c r="L4" s="669"/>
      <c r="M4" s="669"/>
      <c r="N4" s="669"/>
      <c r="O4" s="669"/>
      <c r="P4" s="669" t="s">
        <v>284</v>
      </c>
      <c r="Q4" s="669"/>
      <c r="R4" s="669"/>
      <c r="S4" s="669"/>
      <c r="T4" s="669"/>
      <c r="U4" s="669" t="s">
        <v>285</v>
      </c>
      <c r="V4" s="669"/>
      <c r="W4" s="669"/>
      <c r="X4" s="669"/>
      <c r="Y4" s="669"/>
      <c r="Z4" s="669" t="s">
        <v>286</v>
      </c>
      <c r="AA4" s="669"/>
      <c r="AB4" s="669"/>
      <c r="AC4" s="669"/>
      <c r="AD4" s="669"/>
      <c r="AE4" s="669" t="s">
        <v>184</v>
      </c>
      <c r="AF4" s="669"/>
      <c r="AG4" s="669"/>
      <c r="AH4" s="669"/>
      <c r="AI4" s="669"/>
    </row>
    <row r="5" spans="2:35">
      <c r="C5" s="517" t="s">
        <v>178</v>
      </c>
      <c r="D5" s="517" t="s">
        <v>179</v>
      </c>
      <c r="E5" s="517" t="s">
        <v>180</v>
      </c>
      <c r="F5" s="670" t="s">
        <v>106</v>
      </c>
      <c r="G5" s="670" t="s">
        <v>107</v>
      </c>
      <c r="H5" s="670" t="s">
        <v>108</v>
      </c>
      <c r="I5" s="670" t="s">
        <v>109</v>
      </c>
      <c r="J5" s="730" t="s">
        <v>110</v>
      </c>
      <c r="K5" s="670" t="s">
        <v>106</v>
      </c>
      <c r="L5" s="670" t="s">
        <v>107</v>
      </c>
      <c r="M5" s="670" t="s">
        <v>108</v>
      </c>
      <c r="N5" s="670" t="s">
        <v>109</v>
      </c>
      <c r="O5" s="730" t="s">
        <v>110</v>
      </c>
      <c r="P5" s="670" t="s">
        <v>106</v>
      </c>
      <c r="Q5" s="670" t="s">
        <v>107</v>
      </c>
      <c r="R5" s="670" t="s">
        <v>108</v>
      </c>
      <c r="S5" s="670" t="s">
        <v>109</v>
      </c>
      <c r="T5" s="730" t="s">
        <v>110</v>
      </c>
      <c r="U5" s="670" t="s">
        <v>106</v>
      </c>
      <c r="V5" s="670" t="s">
        <v>107</v>
      </c>
      <c r="W5" s="670" t="s">
        <v>108</v>
      </c>
      <c r="X5" s="670" t="s">
        <v>109</v>
      </c>
      <c r="Y5" s="730" t="s">
        <v>110</v>
      </c>
      <c r="Z5" s="670" t="s">
        <v>106</v>
      </c>
      <c r="AA5" s="670" t="s">
        <v>107</v>
      </c>
      <c r="AB5" s="670" t="s">
        <v>108</v>
      </c>
      <c r="AC5" s="670" t="s">
        <v>109</v>
      </c>
      <c r="AD5" s="730" t="s">
        <v>110</v>
      </c>
      <c r="AE5" s="670" t="s">
        <v>106</v>
      </c>
      <c r="AF5" s="670" t="s">
        <v>107</v>
      </c>
      <c r="AG5" s="670" t="s">
        <v>108</v>
      </c>
      <c r="AH5" s="670" t="s">
        <v>109</v>
      </c>
      <c r="AI5" s="670" t="s">
        <v>110</v>
      </c>
    </row>
    <row r="6" spans="2:35">
      <c r="B6" s="517" t="s">
        <v>287</v>
      </c>
      <c r="C6" t="str">
        <f>Reopener!D113</f>
        <v>Wellington Electricity</v>
      </c>
      <c r="D6">
        <f>Reopener!E113</f>
        <v>2</v>
      </c>
      <c r="E6" t="str">
        <f>Reopener!F113</f>
        <v>2027/28</v>
      </c>
      <c r="F6" s="731">
        <f>Reopener!D116</f>
        <v>118695.81208155451</v>
      </c>
      <c r="G6" s="731">
        <f>Reopener!E116</f>
        <v>133006.6835527925</v>
      </c>
      <c r="H6" s="731">
        <f>Reopener!F116</f>
        <v>150196.48897435769</v>
      </c>
      <c r="I6" s="731">
        <f>Reopener!G116</f>
        <v>167907.6589542139</v>
      </c>
      <c r="J6" s="465">
        <f>Reopener!H116</f>
        <v>187707.33009809491</v>
      </c>
      <c r="K6" s="466">
        <f>Reopener!D88</f>
        <v>0</v>
      </c>
      <c r="L6" s="732">
        <f>Reopener!E88</f>
        <v>0</v>
      </c>
      <c r="M6" s="732">
        <f>Reopener!F88</f>
        <v>1505.6572970199049</v>
      </c>
      <c r="N6" s="732">
        <f>Reopener!G88</f>
        <v>1683.2044054844916</v>
      </c>
      <c r="O6" s="467">
        <f>Reopener!H88</f>
        <v>1881.6878689792238</v>
      </c>
      <c r="P6" s="466">
        <f>Reopener!D117</f>
        <v>0</v>
      </c>
      <c r="Q6" s="732">
        <f>Reopener!E117</f>
        <v>0</v>
      </c>
      <c r="R6" s="732">
        <f>Reopener!F117</f>
        <v>0</v>
      </c>
      <c r="S6" s="732">
        <f>Reopener!G117</f>
        <v>0</v>
      </c>
      <c r="T6" s="467">
        <f>Reopener!H117</f>
        <v>0</v>
      </c>
      <c r="U6" s="466">
        <f>Reopener!D118</f>
        <v>8920.0583621133283</v>
      </c>
      <c r="V6" s="732">
        <f>Reopener!E118</f>
        <v>5219.8971019604878</v>
      </c>
      <c r="W6" s="732">
        <f>Reopener!F118</f>
        <v>0</v>
      </c>
      <c r="X6" s="732">
        <f>Reopener!G118</f>
        <v>0</v>
      </c>
      <c r="Y6" s="467">
        <f>Reopener!H118</f>
        <v>0</v>
      </c>
      <c r="Z6" s="466">
        <f>Reopener!D119</f>
        <v>45192.983484661345</v>
      </c>
      <c r="AA6" s="732">
        <f>Reopener!E119</f>
        <v>46782.328321386522</v>
      </c>
      <c r="AB6" s="732">
        <f>Reopener!F119</f>
        <v>48443.687192979196</v>
      </c>
      <c r="AC6" s="732">
        <f>Reopener!G119</f>
        <v>50200.368639512206</v>
      </c>
      <c r="AD6" s="467">
        <f>Reopener!H119</f>
        <v>52032.749796498567</v>
      </c>
      <c r="AE6" s="466">
        <f>Reopener!D120</f>
        <v>72677.556737427265</v>
      </c>
      <c r="AF6" s="732">
        <f>Reopener!E120</f>
        <v>104143.88139251576</v>
      </c>
      <c r="AG6" s="732">
        <f>Reopener!F120</f>
        <v>93105.213283671779</v>
      </c>
      <c r="AH6" s="732">
        <f>Reopener!G120</f>
        <v>106566.57066460596</v>
      </c>
      <c r="AI6" s="732">
        <f>Reopener!H120</f>
        <v>75812.503670278325</v>
      </c>
    </row>
    <row r="7" spans="2:35">
      <c r="B7" s="517" t="s">
        <v>288</v>
      </c>
      <c r="C7" t="s">
        <v>88</v>
      </c>
      <c r="D7" s="529">
        <v>1</v>
      </c>
      <c r="E7" t="s">
        <v>108</v>
      </c>
      <c r="F7" s="391">
        <v>118695.81208155451</v>
      </c>
      <c r="G7" s="391">
        <v>133006.6835527925</v>
      </c>
      <c r="H7" s="391">
        <v>148690.83167733779</v>
      </c>
      <c r="I7" s="391">
        <v>166224.45454872941</v>
      </c>
      <c r="J7" s="391">
        <v>185825.64222911565</v>
      </c>
      <c r="K7" s="391">
        <v>0</v>
      </c>
      <c r="L7" s="391">
        <v>314.26131058108876</v>
      </c>
      <c r="M7" s="391">
        <v>351.31900432481075</v>
      </c>
      <c r="N7" s="391">
        <v>392.74654131479235</v>
      </c>
      <c r="O7" s="391">
        <v>439.0592134666328</v>
      </c>
      <c r="P7" s="391">
        <v>0</v>
      </c>
      <c r="Q7" s="391">
        <v>0</v>
      </c>
      <c r="R7" s="391">
        <v>0</v>
      </c>
      <c r="S7" s="391">
        <v>0</v>
      </c>
      <c r="T7" s="391">
        <v>0</v>
      </c>
      <c r="U7" s="391">
        <v>0</v>
      </c>
      <c r="V7" s="391">
        <v>0</v>
      </c>
      <c r="W7" s="391">
        <v>0</v>
      </c>
      <c r="X7" s="391">
        <v>12479.084406917444</v>
      </c>
      <c r="Y7" s="391">
        <v>0</v>
      </c>
      <c r="Z7" s="391">
        <v>45192.983484661345</v>
      </c>
      <c r="AA7" s="391">
        <v>46782.328321386522</v>
      </c>
      <c r="AB7" s="391">
        <v>48443.687192979196</v>
      </c>
      <c r="AC7" s="391">
        <v>50200.368639512206</v>
      </c>
      <c r="AD7" s="391">
        <v>52032.749796498567</v>
      </c>
      <c r="AE7" s="391">
        <v>63757.498375313931</v>
      </c>
      <c r="AF7" s="391">
        <v>98923.984290555265</v>
      </c>
      <c r="AG7" s="391">
        <v>93105.213283671779</v>
      </c>
      <c r="AH7" s="391">
        <v>106566.57066460596</v>
      </c>
      <c r="AI7" s="391">
        <v>75812.503670278325</v>
      </c>
    </row>
    <row r="8" spans="2:35">
      <c r="C8" t="str">
        <f>Reopener!D113</f>
        <v>Wellington Electricity</v>
      </c>
      <c r="D8" s="529">
        <v>0</v>
      </c>
      <c r="F8" s="391"/>
      <c r="G8" s="391"/>
      <c r="H8" s="391"/>
      <c r="I8" s="391"/>
      <c r="J8" s="391"/>
      <c r="K8" s="391"/>
      <c r="L8" s="391"/>
      <c r="M8" s="391"/>
      <c r="N8" s="391"/>
      <c r="O8" s="391"/>
      <c r="P8" s="391"/>
      <c r="Q8" s="391"/>
      <c r="R8" s="391"/>
      <c r="S8" s="391"/>
      <c r="T8" s="391"/>
      <c r="U8" s="391"/>
      <c r="V8" s="391"/>
      <c r="W8" s="391"/>
      <c r="X8" s="391"/>
      <c r="Y8" s="391"/>
      <c r="Z8" s="391"/>
      <c r="AA8" s="391"/>
      <c r="AB8" s="391"/>
      <c r="AC8" s="391"/>
      <c r="AD8" s="391"/>
      <c r="AE8" s="391"/>
      <c r="AF8" s="391"/>
      <c r="AG8" s="391"/>
      <c r="AH8" s="391"/>
      <c r="AI8" s="391"/>
    </row>
    <row r="9" spans="2:35">
      <c r="C9" t="str">
        <f>Reopener!D113</f>
        <v>Wellington Electricity</v>
      </c>
      <c r="D9" s="529">
        <v>0</v>
      </c>
      <c r="F9" s="391"/>
      <c r="G9" s="391"/>
      <c r="H9" s="391"/>
      <c r="I9" s="391"/>
      <c r="J9" s="391"/>
      <c r="K9" s="391"/>
      <c r="L9" s="391"/>
      <c r="M9" s="391"/>
      <c r="N9" s="391"/>
      <c r="O9" s="391"/>
      <c r="P9" s="391"/>
      <c r="Q9" s="391"/>
      <c r="R9" s="391"/>
      <c r="S9" s="391"/>
      <c r="T9" s="391"/>
      <c r="U9" s="391"/>
      <c r="V9" s="391"/>
      <c r="W9" s="391"/>
      <c r="X9" s="391"/>
      <c r="Y9" s="391"/>
      <c r="Z9" s="391"/>
      <c r="AA9" s="391"/>
      <c r="AB9" s="391"/>
      <c r="AC9" s="391"/>
      <c r="AD9" s="391"/>
      <c r="AE9" s="391"/>
      <c r="AF9" s="391"/>
      <c r="AG9" s="391"/>
      <c r="AH9" s="391"/>
      <c r="AI9" s="391"/>
    </row>
    <row r="10" spans="2:35">
      <c r="F10" s="392"/>
      <c r="G10" s="392"/>
      <c r="H10" s="392"/>
      <c r="I10" s="392"/>
      <c r="J10" s="392"/>
      <c r="K10" s="392"/>
      <c r="L10" s="392"/>
      <c r="M10" s="392"/>
      <c r="N10" s="392"/>
      <c r="O10" s="392"/>
      <c r="P10" s="392"/>
      <c r="Q10" s="392"/>
      <c r="R10" s="392"/>
      <c r="S10" s="392"/>
      <c r="T10" s="392"/>
      <c r="U10" s="392"/>
      <c r="V10" s="392"/>
      <c r="W10" s="392"/>
      <c r="X10" s="392"/>
      <c r="Y10" s="392"/>
      <c r="Z10" s="392"/>
      <c r="AA10" s="392"/>
      <c r="AB10" s="392"/>
      <c r="AC10" s="392"/>
      <c r="AD10" s="392"/>
      <c r="AE10" s="392"/>
      <c r="AF10" s="392"/>
      <c r="AG10" s="392"/>
      <c r="AH10" s="392"/>
      <c r="AI10" s="392"/>
    </row>
    <row r="11" spans="2:35">
      <c r="B11" t="s">
        <v>289</v>
      </c>
      <c r="C11" t="str">
        <f>C9</f>
        <v>Wellington Electricity</v>
      </c>
      <c r="D11">
        <f>MAX(D7:D9)</f>
        <v>1</v>
      </c>
      <c r="F11" s="732">
        <f>VLOOKUP($D$11,$D$7:$AI$10,F3,0)</f>
        <v>118695.81208155451</v>
      </c>
      <c r="G11" s="732">
        <f t="shared" ref="G11:AI11" si="0">VLOOKUP($D$11,$D$7:$AI$10,G3,0)</f>
        <v>133006.6835527925</v>
      </c>
      <c r="H11" s="732">
        <f t="shared" si="0"/>
        <v>148690.83167733779</v>
      </c>
      <c r="I11" s="732">
        <f t="shared" si="0"/>
        <v>166224.45454872941</v>
      </c>
      <c r="J11" s="732">
        <f t="shared" si="0"/>
        <v>185825.64222911565</v>
      </c>
      <c r="K11" s="732">
        <f t="shared" si="0"/>
        <v>0</v>
      </c>
      <c r="L11" s="732">
        <f t="shared" si="0"/>
        <v>314.26131058108876</v>
      </c>
      <c r="M11" s="732">
        <f t="shared" si="0"/>
        <v>351.31900432481075</v>
      </c>
      <c r="N11" s="732">
        <f t="shared" si="0"/>
        <v>392.74654131479235</v>
      </c>
      <c r="O11" s="732">
        <f t="shared" si="0"/>
        <v>439.0592134666328</v>
      </c>
      <c r="P11" s="732">
        <f t="shared" si="0"/>
        <v>0</v>
      </c>
      <c r="Q11" s="732">
        <f t="shared" si="0"/>
        <v>0</v>
      </c>
      <c r="R11" s="732">
        <f t="shared" si="0"/>
        <v>0</v>
      </c>
      <c r="S11" s="732">
        <f t="shared" si="0"/>
        <v>0</v>
      </c>
      <c r="T11" s="732">
        <f t="shared" si="0"/>
        <v>0</v>
      </c>
      <c r="U11" s="732">
        <f t="shared" si="0"/>
        <v>0</v>
      </c>
      <c r="V11" s="732">
        <f t="shared" si="0"/>
        <v>0</v>
      </c>
      <c r="W11" s="732">
        <f t="shared" si="0"/>
        <v>0</v>
      </c>
      <c r="X11" s="732">
        <f t="shared" si="0"/>
        <v>12479.084406917444</v>
      </c>
      <c r="Y11" s="732">
        <f t="shared" si="0"/>
        <v>0</v>
      </c>
      <c r="Z11" s="732">
        <f>VLOOKUP($D$11,$D$7:$AI$10,Z3,0)</f>
        <v>45192.983484661345</v>
      </c>
      <c r="AA11" s="732">
        <f t="shared" si="0"/>
        <v>46782.328321386522</v>
      </c>
      <c r="AB11" s="732">
        <f t="shared" si="0"/>
        <v>48443.687192979196</v>
      </c>
      <c r="AC11" s="732">
        <f t="shared" si="0"/>
        <v>50200.368639512206</v>
      </c>
      <c r="AD11" s="732">
        <f t="shared" si="0"/>
        <v>52032.749796498567</v>
      </c>
      <c r="AE11" s="732">
        <f t="shared" si="0"/>
        <v>63757.498375313931</v>
      </c>
      <c r="AF11" s="732">
        <f t="shared" si="0"/>
        <v>98923.984290555265</v>
      </c>
      <c r="AG11" s="732">
        <f t="shared" si="0"/>
        <v>93105.213283671779</v>
      </c>
      <c r="AH11" s="732">
        <f t="shared" si="0"/>
        <v>106566.57066460596</v>
      </c>
      <c r="AI11" s="732">
        <f t="shared" si="0"/>
        <v>75812.503670278325</v>
      </c>
    </row>
    <row r="22" spans="11:13">
      <c r="K22" s="585"/>
      <c r="L22" s="585"/>
    </row>
    <row r="23" spans="11:13">
      <c r="M23" s="354"/>
    </row>
    <row r="24" spans="11:13">
      <c r="L24" s="354"/>
      <c r="M24" s="354"/>
    </row>
    <row r="25" spans="11:13">
      <c r="M25" s="354"/>
    </row>
    <row r="26" spans="11:13">
      <c r="M26" s="527"/>
    </row>
  </sheetData>
  <phoneticPr fontId="34" type="noConversion"/>
  <pageMargins left="0.7" right="0.7" top="0.75" bottom="0.75" header="0.3" footer="0.3"/>
  <pageSetup paperSize="9" scale="1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A367C-B29A-4A56-ACD1-791F8D275651}">
  <sheetPr codeName="Sheet14"/>
  <dimension ref="B1:P51"/>
  <sheetViews>
    <sheetView showGridLines="0" view="pageBreakPreview" zoomScaleNormal="100" zoomScaleSheetLayoutView="100" workbookViewId="0"/>
  </sheetViews>
  <sheetFormatPr defaultColWidth="12.54296875" defaultRowHeight="14.5"/>
  <cols>
    <col min="1" max="1" width="2.7265625" customWidth="1"/>
    <col min="17" max="17" width="3.54296875" customWidth="1"/>
  </cols>
  <sheetData>
    <row r="1" spans="2:16" ht="23.5">
      <c r="B1" s="521" t="s">
        <v>290</v>
      </c>
      <c r="C1" s="521"/>
      <c r="P1" s="522" t="str">
        <f>EDB_Name</f>
        <v>Wellington Electricity</v>
      </c>
    </row>
    <row r="2" spans="2:16" ht="21">
      <c r="B2" s="49" t="s">
        <v>50</v>
      </c>
      <c r="C2" s="586"/>
    </row>
    <row r="4" spans="2:16">
      <c r="B4" s="587" t="s">
        <v>291</v>
      </c>
      <c r="D4" s="523"/>
      <c r="E4" s="523"/>
      <c r="F4" s="523"/>
      <c r="G4" s="523"/>
      <c r="H4" s="523"/>
    </row>
    <row r="5" spans="2:16">
      <c r="B5" s="587" t="s">
        <v>292</v>
      </c>
      <c r="D5" s="523"/>
      <c r="E5" s="523"/>
      <c r="F5" s="523"/>
      <c r="G5" s="523"/>
      <c r="H5" s="523"/>
    </row>
    <row r="6" spans="2:16">
      <c r="B6" s="587" t="s">
        <v>293</v>
      </c>
      <c r="D6" s="523"/>
      <c r="E6" s="523"/>
      <c r="F6" s="523"/>
      <c r="G6" s="523"/>
      <c r="H6" s="523"/>
    </row>
    <row r="7" spans="2:16" ht="15" thickBot="1">
      <c r="B7" s="468"/>
      <c r="C7" s="417"/>
      <c r="D7" s="417"/>
      <c r="E7" s="417"/>
      <c r="F7" s="417"/>
      <c r="G7" s="417"/>
      <c r="H7" s="417"/>
      <c r="I7" s="417"/>
      <c r="J7" s="417"/>
      <c r="K7" s="417"/>
      <c r="L7" s="417"/>
      <c r="M7" s="417"/>
      <c r="N7" s="417"/>
      <c r="O7" s="417"/>
      <c r="P7" s="417"/>
    </row>
    <row r="8" spans="2:16" ht="16" thickBot="1">
      <c r="B8" s="377" t="s">
        <v>294</v>
      </c>
      <c r="C8" s="380"/>
      <c r="D8" s="380"/>
      <c r="E8" s="380"/>
      <c r="F8" s="380"/>
      <c r="G8" s="380"/>
      <c r="H8" s="380"/>
      <c r="I8" s="380"/>
      <c r="J8" s="380"/>
      <c r="K8" s="380"/>
      <c r="L8" s="380"/>
      <c r="M8" s="380"/>
      <c r="N8" s="380"/>
      <c r="O8" s="380"/>
      <c r="P8" s="380"/>
    </row>
    <row r="9" spans="2:16" ht="15.5">
      <c r="B9" s="733" t="s">
        <v>295</v>
      </c>
      <c r="C9" s="734">
        <f>_xlfn.XMATCH(Reopener!D61,C12:C23)</f>
        <v>8</v>
      </c>
      <c r="D9" s="682"/>
      <c r="E9" s="682"/>
      <c r="F9" s="682"/>
      <c r="G9" s="682"/>
      <c r="H9" s="682"/>
      <c r="I9" s="682"/>
      <c r="J9" s="682"/>
      <c r="K9" s="682"/>
      <c r="L9" s="682"/>
      <c r="M9" s="682"/>
      <c r="N9" s="682"/>
      <c r="O9" s="682"/>
      <c r="P9" s="682"/>
    </row>
    <row r="10" spans="2:16">
      <c r="B10" s="381"/>
      <c r="C10" s="588"/>
      <c r="D10" s="588"/>
      <c r="E10" s="588"/>
      <c r="F10" s="588"/>
      <c r="G10" s="588"/>
      <c r="H10" s="588"/>
      <c r="I10" s="588"/>
      <c r="J10" s="588"/>
      <c r="K10" s="588"/>
      <c r="L10" s="588"/>
      <c r="M10" s="588"/>
      <c r="N10" s="588"/>
      <c r="O10" s="588"/>
      <c r="P10" s="588"/>
    </row>
    <row r="11" spans="2:16">
      <c r="B11" s="381"/>
      <c r="C11" s="589" t="s">
        <v>296</v>
      </c>
      <c r="D11" s="588"/>
      <c r="E11" s="588"/>
      <c r="F11" s="588"/>
      <c r="G11" s="588"/>
      <c r="H11" s="588"/>
      <c r="I11" s="588"/>
      <c r="J11" s="588"/>
      <c r="K11" s="588"/>
      <c r="L11" s="588"/>
      <c r="M11" s="588"/>
      <c r="N11" s="588"/>
      <c r="O11" s="588"/>
      <c r="P11" s="588"/>
    </row>
    <row r="12" spans="2:16">
      <c r="B12" s="381">
        <v>1</v>
      </c>
      <c r="C12" s="588" t="s">
        <v>297</v>
      </c>
      <c r="D12" s="588"/>
      <c r="E12" s="588"/>
      <c r="F12" s="588"/>
      <c r="G12" s="588"/>
      <c r="H12" s="588"/>
      <c r="I12" s="588"/>
      <c r="J12" s="588"/>
      <c r="K12" s="588"/>
      <c r="L12" s="588"/>
      <c r="M12" s="588"/>
      <c r="N12" s="588"/>
      <c r="O12" s="588"/>
      <c r="P12" s="588"/>
    </row>
    <row r="13" spans="2:16">
      <c r="B13" s="381">
        <v>2</v>
      </c>
      <c r="C13" s="588" t="s">
        <v>298</v>
      </c>
      <c r="D13" s="588"/>
      <c r="E13" s="588"/>
      <c r="F13" s="588"/>
      <c r="G13" s="588"/>
      <c r="H13" s="588"/>
      <c r="I13" s="588"/>
      <c r="J13" s="588"/>
      <c r="K13" s="588"/>
      <c r="L13" s="588"/>
      <c r="M13" s="588"/>
      <c r="N13" s="588"/>
      <c r="O13" s="588"/>
      <c r="P13" s="588"/>
    </row>
    <row r="14" spans="2:16">
      <c r="B14" s="381">
        <v>3</v>
      </c>
      <c r="C14" s="588" t="s">
        <v>299</v>
      </c>
      <c r="D14" s="588"/>
      <c r="E14" s="588"/>
      <c r="F14" s="588"/>
      <c r="G14" s="588"/>
      <c r="H14" s="588"/>
      <c r="I14" s="588"/>
      <c r="J14" s="588"/>
      <c r="K14" s="588"/>
      <c r="L14" s="588"/>
      <c r="M14" s="588"/>
      <c r="N14" s="588"/>
      <c r="O14" s="588"/>
      <c r="P14" s="588"/>
    </row>
    <row r="15" spans="2:16">
      <c r="B15" s="381">
        <v>4</v>
      </c>
      <c r="C15" s="588" t="s">
        <v>300</v>
      </c>
      <c r="D15" s="588"/>
      <c r="E15" s="588"/>
      <c r="F15" s="588"/>
      <c r="G15" s="588"/>
      <c r="H15" s="588"/>
      <c r="I15" s="588"/>
      <c r="J15" s="588"/>
      <c r="K15" s="588"/>
      <c r="L15" s="588"/>
      <c r="M15" s="588"/>
      <c r="N15" s="588"/>
      <c r="O15" s="588"/>
      <c r="P15" s="588"/>
    </row>
    <row r="16" spans="2:16">
      <c r="B16" s="381">
        <v>5</v>
      </c>
      <c r="C16" s="588" t="s">
        <v>301</v>
      </c>
      <c r="D16" s="588"/>
      <c r="E16" s="588"/>
      <c r="F16" s="588"/>
      <c r="G16" s="588"/>
      <c r="H16" s="588"/>
      <c r="I16" s="588"/>
      <c r="J16" s="588"/>
      <c r="K16" s="588"/>
      <c r="L16" s="588"/>
      <c r="M16" s="588"/>
      <c r="N16" s="588"/>
      <c r="O16" s="588"/>
      <c r="P16" s="588"/>
    </row>
    <row r="17" spans="2:16" ht="15.5">
      <c r="B17" s="381">
        <v>6</v>
      </c>
      <c r="C17" s="588" t="s">
        <v>302</v>
      </c>
      <c r="D17" s="590"/>
      <c r="E17" s="590"/>
      <c r="F17" s="588"/>
      <c r="G17" s="588"/>
      <c r="H17" s="588"/>
      <c r="I17" s="588"/>
      <c r="J17" s="382"/>
      <c r="K17" s="588"/>
      <c r="L17" s="588"/>
      <c r="M17" s="588"/>
      <c r="N17" s="588"/>
      <c r="O17" s="588"/>
      <c r="P17" s="588"/>
    </row>
    <row r="18" spans="2:16">
      <c r="B18" s="381">
        <v>7</v>
      </c>
      <c r="C18" s="588" t="s">
        <v>303</v>
      </c>
      <c r="D18" s="588"/>
      <c r="E18" s="588"/>
      <c r="F18" s="588"/>
      <c r="G18" s="588"/>
      <c r="H18" s="588"/>
      <c r="I18" s="588"/>
      <c r="J18" s="588"/>
      <c r="K18" s="588"/>
      <c r="L18" s="588"/>
      <c r="M18" s="588"/>
      <c r="N18" s="588"/>
      <c r="O18" s="588"/>
      <c r="P18" s="588"/>
    </row>
    <row r="19" spans="2:16">
      <c r="B19" s="381">
        <v>8</v>
      </c>
      <c r="C19" s="588" t="s">
        <v>304</v>
      </c>
      <c r="D19" s="588"/>
      <c r="E19" s="588"/>
      <c r="F19" s="588"/>
      <c r="G19" s="588"/>
      <c r="H19" s="588"/>
      <c r="I19" s="588"/>
      <c r="J19" s="588"/>
      <c r="K19" s="588"/>
      <c r="L19" s="588"/>
      <c r="M19" s="588"/>
      <c r="N19" s="588"/>
      <c r="O19" s="588"/>
      <c r="P19" s="588"/>
    </row>
    <row r="20" spans="2:16">
      <c r="B20" s="381">
        <v>9</v>
      </c>
      <c r="C20" s="588" t="s">
        <v>305</v>
      </c>
      <c r="D20" s="588"/>
      <c r="E20" s="588"/>
      <c r="F20" s="588"/>
      <c r="G20" s="588"/>
      <c r="H20" s="588"/>
      <c r="I20" s="588"/>
      <c r="J20" s="588"/>
      <c r="K20" s="588"/>
      <c r="L20" s="588"/>
      <c r="M20" s="588"/>
      <c r="N20" s="588"/>
      <c r="O20" s="588"/>
      <c r="P20" s="588"/>
    </row>
    <row r="21" spans="2:16">
      <c r="B21" s="381">
        <v>10</v>
      </c>
      <c r="C21" s="588" t="s">
        <v>306</v>
      </c>
      <c r="D21" s="588"/>
      <c r="E21" s="588"/>
      <c r="F21" s="588"/>
      <c r="G21" s="588"/>
      <c r="H21" s="588"/>
      <c r="I21" s="588"/>
      <c r="J21" s="588"/>
      <c r="K21" s="588"/>
      <c r="L21" s="588"/>
      <c r="M21" s="588"/>
      <c r="N21" s="588"/>
      <c r="O21" s="588"/>
      <c r="P21" s="588"/>
    </row>
    <row r="22" spans="2:16">
      <c r="B22" s="381">
        <v>11</v>
      </c>
      <c r="C22" s="588" t="s">
        <v>307</v>
      </c>
      <c r="D22" s="588"/>
      <c r="E22" s="588"/>
      <c r="F22" s="588"/>
      <c r="G22" s="588"/>
      <c r="H22" s="588"/>
      <c r="I22" s="588"/>
      <c r="J22" s="588"/>
      <c r="K22" s="588"/>
      <c r="L22" s="588"/>
      <c r="M22" s="588"/>
      <c r="N22" s="588"/>
      <c r="O22" s="588"/>
      <c r="P22" s="588"/>
    </row>
    <row r="23" spans="2:16">
      <c r="B23" s="381">
        <v>12</v>
      </c>
      <c r="C23" s="588" t="s">
        <v>308</v>
      </c>
      <c r="D23" s="588"/>
      <c r="E23" s="588"/>
      <c r="F23" s="588"/>
      <c r="G23" s="588"/>
      <c r="H23" s="588"/>
      <c r="I23" s="588"/>
      <c r="J23" s="588"/>
      <c r="K23" s="588"/>
      <c r="L23" s="588"/>
      <c r="M23" s="588"/>
      <c r="N23" s="588"/>
      <c r="O23" s="588"/>
      <c r="P23" s="588"/>
    </row>
    <row r="24" spans="2:16" ht="15" thickBot="1">
      <c r="B24" s="387"/>
      <c r="C24" s="469"/>
      <c r="D24" s="469"/>
      <c r="E24" s="469"/>
      <c r="F24" s="469"/>
      <c r="G24" s="469"/>
      <c r="H24" s="469"/>
      <c r="I24" s="469"/>
      <c r="J24" s="469"/>
      <c r="K24" s="469"/>
      <c r="L24" s="469"/>
      <c r="M24" s="469"/>
      <c r="N24" s="469"/>
      <c r="O24" s="469"/>
      <c r="P24" s="469"/>
    </row>
    <row r="25" spans="2:16" ht="15.5">
      <c r="B25" s="681" t="s">
        <v>309</v>
      </c>
      <c r="C25" s="682"/>
      <c r="D25" s="682"/>
      <c r="E25" s="682"/>
      <c r="F25" s="683"/>
      <c r="G25" s="682"/>
      <c r="H25" s="682"/>
      <c r="I25" s="682"/>
      <c r="J25" s="682"/>
      <c r="K25" s="682"/>
      <c r="L25" s="682"/>
      <c r="M25" s="682"/>
      <c r="N25" s="682"/>
      <c r="O25" s="682"/>
      <c r="P25" s="684"/>
    </row>
    <row r="26" spans="2:16" ht="15.5">
      <c r="B26" s="378"/>
      <c r="C26" s="588"/>
      <c r="D26" s="588"/>
      <c r="E26" s="588"/>
      <c r="F26" s="685"/>
      <c r="G26" s="588"/>
      <c r="H26" s="588"/>
      <c r="I26" s="588"/>
      <c r="J26" s="588"/>
      <c r="K26" s="588"/>
      <c r="L26" s="588"/>
      <c r="M26" s="588"/>
      <c r="N26" s="588"/>
      <c r="O26" s="588"/>
      <c r="P26" s="686"/>
    </row>
    <row r="27" spans="2:16" ht="15.5">
      <c r="B27" s="470" t="s">
        <v>310</v>
      </c>
      <c r="C27" s="471" t="s">
        <v>311</v>
      </c>
      <c r="D27" s="471"/>
      <c r="E27" s="471"/>
      <c r="F27" s="471" t="s">
        <v>312</v>
      </c>
      <c r="G27" s="471"/>
      <c r="H27" s="471"/>
      <c r="I27" s="471" t="s">
        <v>313</v>
      </c>
      <c r="J27" s="471"/>
      <c r="K27" s="385"/>
      <c r="L27" s="385"/>
      <c r="M27" s="385"/>
      <c r="N27" s="385"/>
      <c r="O27" s="588"/>
      <c r="P27" s="686"/>
    </row>
    <row r="28" spans="2:16">
      <c r="B28" s="383" t="s">
        <v>314</v>
      </c>
      <c r="C28" s="687" t="s">
        <v>315</v>
      </c>
      <c r="D28" s="687"/>
      <c r="E28" s="687"/>
      <c r="F28" s="687" t="s">
        <v>316</v>
      </c>
      <c r="G28" s="687"/>
      <c r="H28" s="687"/>
      <c r="I28" s="687" t="s">
        <v>317</v>
      </c>
      <c r="J28" s="687"/>
      <c r="K28" s="687"/>
      <c r="L28" s="687"/>
      <c r="M28" s="687"/>
      <c r="N28" s="687"/>
      <c r="O28" s="588"/>
      <c r="P28" s="686"/>
    </row>
    <row r="29" spans="2:16">
      <c r="B29" s="384"/>
      <c r="C29" s="385"/>
      <c r="D29" s="385"/>
      <c r="E29" s="385"/>
      <c r="F29" s="385"/>
      <c r="G29" s="385"/>
      <c r="H29" s="385"/>
      <c r="I29" s="385" t="s">
        <v>318</v>
      </c>
      <c r="J29" s="385"/>
      <c r="K29" s="385"/>
      <c r="L29" s="385"/>
      <c r="M29" s="385"/>
      <c r="N29" s="385"/>
      <c r="O29" s="588"/>
      <c r="P29" s="686"/>
    </row>
    <row r="30" spans="2:16">
      <c r="B30" s="383" t="s">
        <v>319</v>
      </c>
      <c r="C30" s="687" t="s">
        <v>320</v>
      </c>
      <c r="D30" s="687"/>
      <c r="E30" s="687"/>
      <c r="F30" s="687" t="s">
        <v>316</v>
      </c>
      <c r="G30" s="687"/>
      <c r="H30" s="687"/>
      <c r="I30" s="687" t="s">
        <v>321</v>
      </c>
      <c r="J30" s="687"/>
      <c r="K30" s="687"/>
      <c r="L30" s="687"/>
      <c r="M30" s="687"/>
      <c r="N30" s="687"/>
      <c r="O30" s="588"/>
      <c r="P30" s="686"/>
    </row>
    <row r="31" spans="2:16">
      <c r="B31" s="384"/>
      <c r="C31" s="385"/>
      <c r="D31" s="385"/>
      <c r="E31" s="385"/>
      <c r="F31" s="385"/>
      <c r="G31" s="385"/>
      <c r="H31" s="385"/>
      <c r="I31" s="386" t="s">
        <v>322</v>
      </c>
      <c r="J31" s="385"/>
      <c r="K31" s="385"/>
      <c r="L31" s="385"/>
      <c r="M31" s="385"/>
      <c r="N31" s="385"/>
      <c r="O31" s="588"/>
      <c r="P31" s="686"/>
    </row>
    <row r="32" spans="2:16">
      <c r="B32" s="383" t="s">
        <v>323</v>
      </c>
      <c r="C32" s="687" t="s">
        <v>324</v>
      </c>
      <c r="D32" s="687"/>
      <c r="E32" s="687"/>
      <c r="F32" s="687" t="s">
        <v>316</v>
      </c>
      <c r="G32" s="687"/>
      <c r="H32" s="687"/>
      <c r="I32" s="687" t="s">
        <v>325</v>
      </c>
      <c r="J32" s="687"/>
      <c r="K32" s="687"/>
      <c r="L32" s="687"/>
      <c r="M32" s="687"/>
      <c r="N32" s="687"/>
      <c r="O32" s="588"/>
      <c r="P32" s="686"/>
    </row>
    <row r="33" spans="2:16">
      <c r="B33" s="384"/>
      <c r="C33" s="385"/>
      <c r="D33" s="385"/>
      <c r="E33" s="385"/>
      <c r="F33" s="385"/>
      <c r="G33" s="385"/>
      <c r="H33" s="385"/>
      <c r="I33" s="386" t="s">
        <v>326</v>
      </c>
      <c r="J33" s="385"/>
      <c r="K33" s="385"/>
      <c r="L33" s="385"/>
      <c r="M33" s="385"/>
      <c r="N33" s="385"/>
      <c r="O33" s="588"/>
      <c r="P33" s="686"/>
    </row>
    <row r="34" spans="2:16">
      <c r="B34" s="383" t="s">
        <v>327</v>
      </c>
      <c r="C34" s="687" t="s">
        <v>328</v>
      </c>
      <c r="D34" s="687"/>
      <c r="E34" s="687"/>
      <c r="F34" s="688">
        <v>100000</v>
      </c>
      <c r="G34" s="687"/>
      <c r="H34" s="687"/>
      <c r="I34" s="687" t="s">
        <v>329</v>
      </c>
      <c r="J34" s="687"/>
      <c r="K34" s="687"/>
      <c r="L34" s="687"/>
      <c r="M34" s="687"/>
      <c r="N34" s="687"/>
      <c r="O34" s="588"/>
      <c r="P34" s="686"/>
    </row>
    <row r="35" spans="2:16">
      <c r="B35" s="384"/>
      <c r="C35" s="385"/>
      <c r="D35" s="385"/>
      <c r="E35" s="385"/>
      <c r="F35" s="385"/>
      <c r="G35" s="385"/>
      <c r="H35" s="385"/>
      <c r="I35" s="386" t="s">
        <v>326</v>
      </c>
      <c r="J35" s="385"/>
      <c r="K35" s="385"/>
      <c r="L35" s="385"/>
      <c r="M35" s="385"/>
      <c r="N35" s="385"/>
      <c r="O35" s="588"/>
      <c r="P35" s="686"/>
    </row>
    <row r="36" spans="2:16">
      <c r="B36" s="383" t="s">
        <v>330</v>
      </c>
      <c r="C36" s="687" t="s">
        <v>331</v>
      </c>
      <c r="D36" s="687"/>
      <c r="E36" s="687"/>
      <c r="F36" s="687" t="s">
        <v>332</v>
      </c>
      <c r="G36" s="687"/>
      <c r="H36" s="687"/>
      <c r="I36" s="687" t="s">
        <v>333</v>
      </c>
      <c r="J36" s="687"/>
      <c r="K36" s="687"/>
      <c r="L36" s="687"/>
      <c r="M36" s="687"/>
      <c r="N36" s="687"/>
      <c r="O36" s="588"/>
      <c r="P36" s="686"/>
    </row>
    <row r="37" spans="2:16">
      <c r="B37" s="384"/>
      <c r="C37" s="385"/>
      <c r="D37" s="385"/>
      <c r="E37" s="385"/>
      <c r="F37" s="385"/>
      <c r="G37" s="385"/>
      <c r="H37" s="385"/>
      <c r="I37" s="385" t="s">
        <v>334</v>
      </c>
      <c r="J37" s="385"/>
      <c r="K37" s="385"/>
      <c r="L37" s="385"/>
      <c r="M37" s="385"/>
      <c r="N37" s="385"/>
      <c r="O37" s="588"/>
      <c r="P37" s="686"/>
    </row>
    <row r="38" spans="2:16">
      <c r="B38" s="383" t="s">
        <v>335</v>
      </c>
      <c r="C38" s="687" t="s">
        <v>336</v>
      </c>
      <c r="D38" s="687"/>
      <c r="E38" s="687"/>
      <c r="F38" s="687" t="s">
        <v>337</v>
      </c>
      <c r="G38" s="687"/>
      <c r="H38" s="687"/>
      <c r="I38" s="687" t="s">
        <v>338</v>
      </c>
      <c r="J38" s="687"/>
      <c r="K38" s="687"/>
      <c r="L38" s="687"/>
      <c r="M38" s="687"/>
      <c r="N38" s="687"/>
      <c r="O38" s="588"/>
      <c r="P38" s="686"/>
    </row>
    <row r="39" spans="2:16">
      <c r="B39" s="384"/>
      <c r="C39" s="385"/>
      <c r="D39" s="385"/>
      <c r="E39" s="385"/>
      <c r="F39" s="385"/>
      <c r="G39" s="385"/>
      <c r="H39" s="385"/>
      <c r="I39" s="385" t="s">
        <v>339</v>
      </c>
      <c r="J39" s="385"/>
      <c r="K39" s="385"/>
      <c r="L39" s="385"/>
      <c r="M39" s="385"/>
      <c r="N39" s="385"/>
      <c r="O39" s="588"/>
      <c r="P39" s="686"/>
    </row>
    <row r="40" spans="2:16">
      <c r="B40" s="383" t="s">
        <v>340</v>
      </c>
      <c r="C40" s="687" t="s">
        <v>341</v>
      </c>
      <c r="D40" s="687"/>
      <c r="E40" s="687"/>
      <c r="F40" s="687" t="s">
        <v>316</v>
      </c>
      <c r="G40" s="687"/>
      <c r="H40" s="687"/>
      <c r="I40" s="687" t="s">
        <v>342</v>
      </c>
      <c r="J40" s="687"/>
      <c r="K40" s="687"/>
      <c r="L40" s="687"/>
      <c r="M40" s="687"/>
      <c r="N40" s="687"/>
      <c r="O40" s="588"/>
      <c r="P40" s="686"/>
    </row>
    <row r="41" spans="2:16">
      <c r="B41" s="384"/>
      <c r="C41" s="385" t="s">
        <v>343</v>
      </c>
      <c r="D41" s="385"/>
      <c r="E41" s="385"/>
      <c r="F41" s="385"/>
      <c r="G41" s="385"/>
      <c r="H41" s="385"/>
      <c r="I41" s="385" t="s">
        <v>344</v>
      </c>
      <c r="J41" s="385"/>
      <c r="K41" s="385"/>
      <c r="L41" s="385"/>
      <c r="M41" s="385"/>
      <c r="N41" s="385"/>
      <c r="O41" s="588"/>
      <c r="P41" s="686"/>
    </row>
    <row r="42" spans="2:16">
      <c r="B42" s="383" t="s">
        <v>340</v>
      </c>
      <c r="C42" s="687" t="s">
        <v>341</v>
      </c>
      <c r="D42" s="687"/>
      <c r="E42" s="687"/>
      <c r="F42" s="687" t="s">
        <v>316</v>
      </c>
      <c r="G42" s="687"/>
      <c r="H42" s="687"/>
      <c r="I42" s="687" t="s">
        <v>345</v>
      </c>
      <c r="J42" s="687"/>
      <c r="K42" s="687"/>
      <c r="L42" s="687"/>
      <c r="M42" s="687"/>
      <c r="N42" s="687"/>
      <c r="O42" s="588"/>
      <c r="P42" s="686"/>
    </row>
    <row r="43" spans="2:16">
      <c r="B43" s="384"/>
      <c r="C43" s="385" t="s">
        <v>346</v>
      </c>
      <c r="D43" s="385"/>
      <c r="E43" s="385"/>
      <c r="F43" s="385"/>
      <c r="G43" s="385"/>
      <c r="H43" s="385"/>
      <c r="I43" s="385" t="s">
        <v>347</v>
      </c>
      <c r="J43" s="385"/>
      <c r="K43" s="385"/>
      <c r="L43" s="385"/>
      <c r="M43" s="385"/>
      <c r="N43" s="385"/>
      <c r="O43" s="588"/>
      <c r="P43" s="686"/>
    </row>
    <row r="44" spans="2:16">
      <c r="B44" s="383" t="s">
        <v>348</v>
      </c>
      <c r="C44" s="687" t="s">
        <v>349</v>
      </c>
      <c r="D44" s="687"/>
      <c r="E44" s="687"/>
      <c r="F44" s="687" t="s">
        <v>316</v>
      </c>
      <c r="G44" s="687"/>
      <c r="H44" s="687"/>
      <c r="I44" s="687" t="s">
        <v>342</v>
      </c>
      <c r="J44" s="687"/>
      <c r="K44" s="687"/>
      <c r="L44" s="687"/>
      <c r="M44" s="687"/>
      <c r="N44" s="687"/>
      <c r="O44" s="588"/>
      <c r="P44" s="686"/>
    </row>
    <row r="45" spans="2:16">
      <c r="B45" s="384"/>
      <c r="C45" s="385" t="s">
        <v>343</v>
      </c>
      <c r="D45" s="385"/>
      <c r="E45" s="385"/>
      <c r="F45" s="385"/>
      <c r="G45" s="385"/>
      <c r="H45" s="385"/>
      <c r="I45" s="385" t="s">
        <v>344</v>
      </c>
      <c r="J45" s="385"/>
      <c r="K45" s="385"/>
      <c r="L45" s="385"/>
      <c r="M45" s="385"/>
      <c r="N45" s="385"/>
      <c r="O45" s="588"/>
      <c r="P45" s="686"/>
    </row>
    <row r="46" spans="2:16">
      <c r="B46" s="383" t="s">
        <v>348</v>
      </c>
      <c r="C46" s="687" t="s">
        <v>349</v>
      </c>
      <c r="D46" s="687"/>
      <c r="E46" s="687"/>
      <c r="F46" s="687" t="s">
        <v>316</v>
      </c>
      <c r="G46" s="687"/>
      <c r="H46" s="687"/>
      <c r="I46" s="687" t="s">
        <v>345</v>
      </c>
      <c r="J46" s="687"/>
      <c r="K46" s="687"/>
      <c r="L46" s="687"/>
      <c r="M46" s="687"/>
      <c r="N46" s="687"/>
      <c r="O46" s="588"/>
      <c r="P46" s="686"/>
    </row>
    <row r="47" spans="2:16">
      <c r="B47" s="384"/>
      <c r="C47" s="385" t="s">
        <v>346</v>
      </c>
      <c r="D47" s="385"/>
      <c r="E47" s="385"/>
      <c r="F47" s="385"/>
      <c r="G47" s="385"/>
      <c r="H47" s="385"/>
      <c r="I47" s="385" t="s">
        <v>347</v>
      </c>
      <c r="J47" s="385"/>
      <c r="K47" s="385"/>
      <c r="L47" s="385"/>
      <c r="M47" s="385"/>
      <c r="N47" s="385"/>
      <c r="O47" s="588"/>
      <c r="P47" s="686"/>
    </row>
    <row r="48" spans="2:16">
      <c r="B48" s="383" t="s">
        <v>350</v>
      </c>
      <c r="C48" s="687" t="s">
        <v>351</v>
      </c>
      <c r="D48" s="687"/>
      <c r="E48" s="687"/>
      <c r="F48" s="687" t="s">
        <v>316</v>
      </c>
      <c r="G48" s="687"/>
      <c r="H48" s="687"/>
      <c r="I48" s="687" t="s">
        <v>352</v>
      </c>
      <c r="J48" s="687"/>
      <c r="K48" s="687"/>
      <c r="L48" s="687"/>
      <c r="M48" s="687"/>
      <c r="N48" s="687"/>
      <c r="O48" s="588"/>
      <c r="P48" s="686"/>
    </row>
    <row r="49" spans="2:16">
      <c r="B49" s="384"/>
      <c r="C49" s="385"/>
      <c r="D49" s="385"/>
      <c r="E49" s="385"/>
      <c r="F49" s="385"/>
      <c r="G49" s="385"/>
      <c r="H49" s="385"/>
      <c r="I49" s="385" t="s">
        <v>353</v>
      </c>
      <c r="J49" s="385"/>
      <c r="K49" s="385"/>
      <c r="L49" s="385"/>
      <c r="M49" s="385"/>
      <c r="N49" s="385"/>
      <c r="O49" s="588"/>
      <c r="P49" s="686"/>
    </row>
    <row r="50" spans="2:16">
      <c r="B50" s="383" t="s">
        <v>354</v>
      </c>
      <c r="C50" s="687" t="s">
        <v>355</v>
      </c>
      <c r="D50" s="687"/>
      <c r="E50" s="687"/>
      <c r="F50" s="687" t="s">
        <v>356</v>
      </c>
      <c r="G50" s="687"/>
      <c r="H50" s="687"/>
      <c r="I50" s="687" t="s">
        <v>356</v>
      </c>
      <c r="J50" s="687"/>
      <c r="K50" s="687"/>
      <c r="L50" s="687"/>
      <c r="M50" s="687"/>
      <c r="N50" s="687"/>
      <c r="O50" s="588"/>
      <c r="P50" s="686"/>
    </row>
    <row r="51" spans="2:16" ht="15" thickBot="1">
      <c r="B51" s="387"/>
      <c r="C51" s="469"/>
      <c r="D51" s="469"/>
      <c r="E51" s="469"/>
      <c r="F51" s="469"/>
      <c r="G51" s="469"/>
      <c r="H51" s="469"/>
      <c r="I51" s="472" t="s">
        <v>326</v>
      </c>
      <c r="J51" s="469"/>
      <c r="K51" s="469"/>
      <c r="L51" s="469"/>
      <c r="M51" s="469"/>
      <c r="N51" s="469"/>
      <c r="O51" s="469"/>
      <c r="P51" s="689"/>
    </row>
  </sheetData>
  <pageMargins left="0.7" right="0.7" top="0.75" bottom="0.75" header="0.3" footer="0.3"/>
  <pageSetup paperSize="9" scale="44"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E1509-559C-41EB-B228-7A2A3E106852}">
  <sheetPr codeName="Sheet1">
    <pageSetUpPr fitToPage="1"/>
  </sheetPr>
  <dimension ref="A1:W81"/>
  <sheetViews>
    <sheetView showGridLines="0" view="pageBreakPreview" zoomScale="85" zoomScaleNormal="100" zoomScaleSheetLayoutView="85" workbookViewId="0"/>
  </sheetViews>
  <sheetFormatPr defaultColWidth="12.54296875" defaultRowHeight="18.75" customHeight="1"/>
  <cols>
    <col min="1" max="1" width="40.54296875" customWidth="1"/>
    <col min="20" max="20" width="3.54296875" customWidth="1"/>
  </cols>
  <sheetData>
    <row r="1" spans="1:23" ht="39" customHeight="1" thickBot="1">
      <c r="A1" s="591" t="s">
        <v>10</v>
      </c>
      <c r="S1" s="522" t="str">
        <f>EDB_Name</f>
        <v>Wellington Electricity</v>
      </c>
      <c r="U1" s="417"/>
      <c r="V1" s="417"/>
      <c r="W1" s="417"/>
    </row>
    <row r="2" spans="1:23" ht="15" customHeight="1">
      <c r="A2" s="48" t="s">
        <v>357</v>
      </c>
      <c r="B2" s="592"/>
      <c r="C2" s="592"/>
      <c r="D2" s="592"/>
      <c r="E2" s="592"/>
      <c r="F2" s="592"/>
      <c r="G2" s="592"/>
      <c r="H2" s="592"/>
      <c r="I2" s="592"/>
      <c r="J2" s="592"/>
      <c r="K2" s="592"/>
      <c r="L2" s="592"/>
      <c r="M2" s="592"/>
      <c r="N2" s="592"/>
      <c r="O2" s="592"/>
      <c r="P2" s="592"/>
      <c r="Q2" s="592"/>
      <c r="R2" s="592"/>
      <c r="S2" s="592"/>
      <c r="U2" s="707" t="s">
        <v>358</v>
      </c>
      <c r="V2" s="707"/>
      <c r="W2" s="707"/>
    </row>
    <row r="3" spans="1:23" ht="15" customHeight="1">
      <c r="A3" s="593"/>
      <c r="B3" s="594"/>
      <c r="C3" s="594"/>
      <c r="D3" s="594"/>
      <c r="E3" s="594"/>
      <c r="F3" s="594"/>
      <c r="G3" s="594"/>
      <c r="H3" s="594"/>
      <c r="I3" s="594"/>
      <c r="J3" s="594"/>
      <c r="K3" s="594"/>
      <c r="L3" s="594"/>
      <c r="M3" s="594"/>
      <c r="N3" s="594"/>
      <c r="O3" s="594"/>
      <c r="P3" s="594"/>
      <c r="Q3" s="594"/>
      <c r="R3" s="594"/>
      <c r="S3" s="594"/>
    </row>
    <row r="4" spans="1:23" ht="23.5">
      <c r="A4" s="595" t="s">
        <v>359</v>
      </c>
      <c r="B4" s="596"/>
      <c r="C4" s="596"/>
      <c r="D4" s="596"/>
      <c r="E4" s="596"/>
      <c r="F4" s="596"/>
      <c r="G4" s="596"/>
      <c r="H4" s="596"/>
      <c r="I4" s="596"/>
      <c r="J4" s="596"/>
      <c r="K4" s="596"/>
      <c r="L4" s="596"/>
      <c r="M4" s="596"/>
      <c r="N4" s="596"/>
      <c r="O4" s="596"/>
      <c r="P4" s="596"/>
      <c r="Q4" s="596"/>
      <c r="R4" s="596"/>
      <c r="S4" s="596"/>
    </row>
    <row r="5" spans="1:23" ht="24" thickBot="1">
      <c r="A5" s="165"/>
      <c r="B5" s="194"/>
      <c r="C5" s="195" t="s">
        <v>360</v>
      </c>
      <c r="D5" s="195" t="s">
        <v>361</v>
      </c>
      <c r="E5" s="195" t="s">
        <v>362</v>
      </c>
      <c r="F5" s="195" t="s">
        <v>363</v>
      </c>
      <c r="G5" s="195" t="s">
        <v>364</v>
      </c>
      <c r="H5" s="195" t="s">
        <v>365</v>
      </c>
      <c r="I5" s="195" t="s">
        <v>366</v>
      </c>
      <c r="J5" s="597"/>
      <c r="L5" s="597"/>
      <c r="M5" s="597"/>
      <c r="N5" s="597"/>
      <c r="O5" s="597"/>
      <c r="P5" s="597"/>
      <c r="Q5" s="597"/>
      <c r="R5" s="597"/>
      <c r="U5" s="770" t="s">
        <v>367</v>
      </c>
      <c r="V5" s="770"/>
      <c r="W5" s="770"/>
    </row>
    <row r="6" spans="1:23" ht="20.65" customHeight="1" thickBot="1">
      <c r="A6" s="53"/>
      <c r="B6" s="53" t="s">
        <v>368</v>
      </c>
      <c r="C6" s="53" t="str">
        <f>YEAR(B15)-1 &amp; "/" &amp; YEAR(B15)-2000</f>
        <v>2023/24</v>
      </c>
      <c r="D6" s="53" t="str">
        <f t="shared" ref="D6:I6" si="0">LEFT(C6,4)+1 &amp; "/" &amp; RIGHT(C6,2)+1</f>
        <v>2024/25</v>
      </c>
      <c r="E6" s="53" t="str">
        <f t="shared" si="0"/>
        <v>2025/26</v>
      </c>
      <c r="F6" s="53" t="str">
        <f t="shared" si="0"/>
        <v>2026/27</v>
      </c>
      <c r="G6" s="53" t="str">
        <f t="shared" si="0"/>
        <v>2027/28</v>
      </c>
      <c r="H6" s="53" t="str">
        <f t="shared" si="0"/>
        <v>2028/29</v>
      </c>
      <c r="I6" s="53" t="str">
        <f t="shared" si="0"/>
        <v>2029/30</v>
      </c>
      <c r="J6" s="530"/>
      <c r="K6" s="530"/>
      <c r="L6" s="530"/>
      <c r="M6" s="530"/>
      <c r="N6" s="530"/>
      <c r="O6" s="530"/>
      <c r="P6" s="530"/>
      <c r="Q6" s="530"/>
      <c r="R6" s="530"/>
      <c r="U6" s="37"/>
      <c r="V6" s="707"/>
      <c r="W6" s="707"/>
    </row>
    <row r="7" spans="1:23" ht="15" thickBot="1">
      <c r="A7" s="54" t="s">
        <v>369</v>
      </c>
      <c r="B7" s="55"/>
      <c r="C7" s="55">
        <v>1</v>
      </c>
      <c r="D7" s="55">
        <v>2</v>
      </c>
      <c r="E7" s="55">
        <v>3</v>
      </c>
      <c r="F7" s="55">
        <v>4</v>
      </c>
      <c r="G7" s="55">
        <v>5</v>
      </c>
      <c r="H7" s="55">
        <v>6</v>
      </c>
      <c r="I7" s="55">
        <v>7</v>
      </c>
      <c r="U7" s="38">
        <f>C2</f>
        <v>0</v>
      </c>
    </row>
    <row r="8" spans="1:23" ht="15" thickBot="1">
      <c r="A8" s="54" t="s">
        <v>370</v>
      </c>
      <c r="B8" s="56"/>
      <c r="C8" s="56"/>
      <c r="D8" s="56"/>
      <c r="E8" s="55">
        <v>1</v>
      </c>
      <c r="F8" s="55">
        <v>2</v>
      </c>
      <c r="G8" s="55">
        <v>3</v>
      </c>
      <c r="H8" s="55">
        <v>4</v>
      </c>
      <c r="I8" s="55">
        <v>5</v>
      </c>
      <c r="U8" s="38" t="str">
        <f>C5</f>
        <v>Base</v>
      </c>
      <c r="V8" s="417"/>
      <c r="W8" s="417"/>
    </row>
    <row r="9" spans="1:23" ht="14.5">
      <c r="A9" s="57" t="s">
        <v>371</v>
      </c>
      <c r="B9" s="58"/>
      <c r="C9" s="59">
        <v>4.022988505747116E-2</v>
      </c>
      <c r="D9" s="59">
        <v>2.200000000000002E-2</v>
      </c>
      <c r="E9" s="59">
        <v>2.0999999999999908E-2</v>
      </c>
      <c r="F9" s="59">
        <v>2.0000000000000018E-2</v>
      </c>
      <c r="G9" s="59">
        <v>2.0000000000000018E-2</v>
      </c>
      <c r="H9" s="59">
        <v>2.0000000000000018E-2</v>
      </c>
      <c r="I9" s="59">
        <v>2.0000000000000018E-2</v>
      </c>
      <c r="J9" s="29"/>
      <c r="K9" s="29"/>
      <c r="L9" s="29"/>
      <c r="M9" s="29"/>
      <c r="N9" s="29"/>
      <c r="O9" s="29"/>
      <c r="P9" s="29"/>
      <c r="Q9" s="29"/>
      <c r="U9" s="735" t="str">
        <f>C6</f>
        <v>2023/24</v>
      </c>
      <c r="V9" s="707"/>
      <c r="W9" s="707"/>
    </row>
    <row r="10" spans="1:23" ht="14.5">
      <c r="A10" s="54" t="s">
        <v>372</v>
      </c>
      <c r="B10" s="58"/>
      <c r="C10" s="59"/>
      <c r="D10" s="59"/>
      <c r="E10" s="59">
        <v>2.2744928703593015E-2</v>
      </c>
      <c r="F10" s="59">
        <v>2.0000000000000018E-2</v>
      </c>
      <c r="G10" s="59">
        <v>2.0000000000000018E-2</v>
      </c>
      <c r="H10" s="59">
        <v>1.9999999999999796E-2</v>
      </c>
      <c r="I10" s="59">
        <v>2.000000000000024E-2</v>
      </c>
      <c r="K10" s="29"/>
      <c r="L10" s="29"/>
      <c r="M10" s="29"/>
      <c r="N10" s="29"/>
      <c r="O10" s="29"/>
      <c r="P10" s="29"/>
      <c r="Q10" s="29"/>
      <c r="U10" s="598" t="str">
        <f t="shared" ref="U10:U15" si="1">LEFT(U9,4)+1 &amp; "/" &amp; RIGHT(U9,2)+1</f>
        <v>2024/25</v>
      </c>
    </row>
    <row r="11" spans="1:23" ht="14.5">
      <c r="A11" s="54" t="s">
        <v>373</v>
      </c>
      <c r="B11" s="60"/>
      <c r="C11" s="60">
        <v>0.28000000000000003</v>
      </c>
      <c r="D11" s="60">
        <v>0.28000000000000003</v>
      </c>
      <c r="E11" s="60">
        <v>0.28000000000000003</v>
      </c>
      <c r="F11" s="60">
        <v>0.28000000000000003</v>
      </c>
      <c r="G11" s="60">
        <v>0.28000000000000003</v>
      </c>
      <c r="H11" s="60">
        <v>0.28000000000000003</v>
      </c>
      <c r="I11" s="60">
        <v>0.28000000000000003</v>
      </c>
      <c r="J11" s="29"/>
      <c r="K11" s="29"/>
      <c r="L11" s="29"/>
      <c r="M11" s="29"/>
      <c r="N11" s="29"/>
      <c r="O11" s="29"/>
      <c r="P11" s="29"/>
      <c r="Q11" s="29"/>
      <c r="U11" s="598" t="str">
        <f t="shared" si="1"/>
        <v>2025/26</v>
      </c>
    </row>
    <row r="12" spans="1:23" ht="14.5">
      <c r="A12" s="54" t="s">
        <v>374</v>
      </c>
      <c r="B12" s="61">
        <v>365</v>
      </c>
      <c r="C12" s="166"/>
      <c r="D12" s="166"/>
      <c r="E12" s="166"/>
      <c r="F12" s="166"/>
      <c r="G12" s="166"/>
      <c r="H12" s="166"/>
      <c r="I12" s="166"/>
      <c r="U12" s="598" t="str">
        <f t="shared" si="1"/>
        <v>2026/27</v>
      </c>
    </row>
    <row r="13" spans="1:23" ht="14.5">
      <c r="A13" s="54" t="s">
        <v>375</v>
      </c>
      <c r="B13" s="61">
        <v>182</v>
      </c>
      <c r="U13" s="598" t="str">
        <f t="shared" si="1"/>
        <v>2027/28</v>
      </c>
    </row>
    <row r="14" spans="1:23" ht="14.5">
      <c r="A14" s="54" t="s">
        <v>376</v>
      </c>
      <c r="B14" s="61">
        <v>148</v>
      </c>
      <c r="U14" s="598" t="str">
        <f t="shared" si="1"/>
        <v>2028/29</v>
      </c>
    </row>
    <row r="15" spans="1:23" ht="14.5">
      <c r="A15" s="54" t="s">
        <v>377</v>
      </c>
      <c r="B15" s="62">
        <v>45382</v>
      </c>
      <c r="C15" s="599" t="s">
        <v>378</v>
      </c>
      <c r="U15" s="598" t="str">
        <f t="shared" si="1"/>
        <v>2029/30</v>
      </c>
    </row>
    <row r="16" spans="1:23" ht="15" thickBot="1">
      <c r="A16" s="54" t="s">
        <v>379</v>
      </c>
      <c r="B16" s="59">
        <v>7.0999999999999994E-2</v>
      </c>
      <c r="C16" s="599" t="s">
        <v>380</v>
      </c>
      <c r="U16" s="417" t="str">
        <f>"PV at 1-Apr-" &amp; MID(U11,3,2) &amp; ")"</f>
        <v>PV at 1-Apr-25)</v>
      </c>
      <c r="V16" s="417"/>
      <c r="W16" s="417"/>
    </row>
    <row r="17" spans="1:23" ht="14.5">
      <c r="A17" s="54" t="s">
        <v>381</v>
      </c>
      <c r="B17" s="59">
        <v>5.74E-2</v>
      </c>
      <c r="C17" s="599" t="s">
        <v>382</v>
      </c>
      <c r="U17" s="707"/>
      <c r="V17" s="707"/>
      <c r="W17" s="707"/>
    </row>
    <row r="18" spans="1:23" ht="14.5">
      <c r="A18" s="54" t="s">
        <v>383</v>
      </c>
      <c r="B18" s="59">
        <v>0.41</v>
      </c>
    </row>
    <row r="19" spans="1:23" ht="14.5">
      <c r="A19" s="54" t="s">
        <v>384</v>
      </c>
      <c r="B19" s="121">
        <v>44</v>
      </c>
    </row>
    <row r="20" spans="1:23" ht="14.5">
      <c r="A20" s="64" t="s">
        <v>385</v>
      </c>
      <c r="B20" s="65">
        <v>0</v>
      </c>
      <c r="D20" s="523"/>
    </row>
    <row r="21" spans="1:23" ht="14.5">
      <c r="A21" s="196"/>
      <c r="B21" s="197"/>
    </row>
    <row r="22" spans="1:23" ht="23.5">
      <c r="A22" s="198" t="s">
        <v>386</v>
      </c>
      <c r="B22" s="199"/>
      <c r="C22" s="199"/>
      <c r="D22" s="199"/>
      <c r="E22" s="199"/>
      <c r="F22" s="199"/>
      <c r="G22" s="199"/>
      <c r="H22" s="199"/>
      <c r="I22" s="199"/>
      <c r="J22" s="199"/>
      <c r="K22" s="199"/>
      <c r="L22" s="199"/>
      <c r="M22" s="199"/>
      <c r="N22" s="199"/>
      <c r="O22" s="199"/>
      <c r="P22" s="199"/>
      <c r="Q22" s="199"/>
      <c r="R22" s="199"/>
      <c r="S22" s="199"/>
    </row>
    <row r="23" spans="1:23" ht="30" customHeight="1">
      <c r="A23" s="200" t="s">
        <v>387</v>
      </c>
      <c r="B23" s="200" t="s">
        <v>73</v>
      </c>
      <c r="C23" s="200" t="s">
        <v>74</v>
      </c>
      <c r="D23" s="200" t="s">
        <v>75</v>
      </c>
      <c r="E23" s="200" t="s">
        <v>76</v>
      </c>
      <c r="F23" s="200" t="s">
        <v>77</v>
      </c>
      <c r="G23" s="200" t="s">
        <v>78</v>
      </c>
      <c r="H23" s="200" t="s">
        <v>79</v>
      </c>
      <c r="I23" s="200" t="s">
        <v>80</v>
      </c>
      <c r="J23" s="200" t="s">
        <v>81</v>
      </c>
      <c r="K23" s="200" t="s">
        <v>82</v>
      </c>
      <c r="L23" s="200" t="s">
        <v>83</v>
      </c>
      <c r="M23" s="200" t="s">
        <v>84</v>
      </c>
      <c r="N23" s="200" t="s">
        <v>85</v>
      </c>
      <c r="O23" s="200" t="s">
        <v>86</v>
      </c>
      <c r="P23" s="200" t="s">
        <v>87</v>
      </c>
      <c r="Q23" s="200" t="s">
        <v>88</v>
      </c>
      <c r="R23" s="200"/>
      <c r="S23" s="200" t="s">
        <v>388</v>
      </c>
    </row>
    <row r="24" spans="1:23" ht="30" customHeight="1">
      <c r="A24" s="66" t="s">
        <v>389</v>
      </c>
      <c r="B24" s="67">
        <v>1</v>
      </c>
      <c r="C24" s="67">
        <v>2</v>
      </c>
      <c r="D24" s="67">
        <v>3</v>
      </c>
      <c r="E24" s="68">
        <v>4</v>
      </c>
      <c r="F24" s="67">
        <v>5</v>
      </c>
      <c r="G24" s="68">
        <v>6</v>
      </c>
      <c r="H24" s="67">
        <v>7</v>
      </c>
      <c r="I24" s="68">
        <v>8</v>
      </c>
      <c r="J24" s="67">
        <v>9</v>
      </c>
      <c r="K24" s="68">
        <v>10</v>
      </c>
      <c r="L24" s="67">
        <v>11</v>
      </c>
      <c r="M24" s="68">
        <v>12</v>
      </c>
      <c r="N24" s="67">
        <v>13</v>
      </c>
      <c r="O24" s="68">
        <v>14</v>
      </c>
      <c r="P24" s="67">
        <v>15</v>
      </c>
      <c r="Q24" s="67">
        <v>16</v>
      </c>
      <c r="R24" s="69"/>
      <c r="S24" s="66" t="str" cm="1">
        <f t="array" ref="S24">INDEX(A23:Q23,'EDB data'!$C$5+1)</f>
        <v>Wellington Electricity</v>
      </c>
    </row>
    <row r="25" spans="1:23" ht="21">
      <c r="A25" s="201" t="s">
        <v>390</v>
      </c>
      <c r="B25" s="202" t="s">
        <v>391</v>
      </c>
      <c r="C25" s="202" t="s">
        <v>392</v>
      </c>
      <c r="D25" s="202" t="s">
        <v>393</v>
      </c>
      <c r="E25" s="202" t="s">
        <v>394</v>
      </c>
      <c r="F25" s="202" t="s">
        <v>395</v>
      </c>
      <c r="G25" s="202" t="s">
        <v>396</v>
      </c>
      <c r="H25" s="202" t="s">
        <v>397</v>
      </c>
      <c r="I25" s="202" t="s">
        <v>398</v>
      </c>
      <c r="J25" s="202" t="s">
        <v>399</v>
      </c>
      <c r="K25" s="202" t="s">
        <v>400</v>
      </c>
      <c r="L25" s="202" t="s">
        <v>401</v>
      </c>
      <c r="M25" s="202" t="s">
        <v>402</v>
      </c>
      <c r="N25" s="202" t="s">
        <v>403</v>
      </c>
      <c r="O25" s="202" t="s">
        <v>404</v>
      </c>
      <c r="P25" s="202" t="s">
        <v>405</v>
      </c>
      <c r="Q25" s="202" t="s">
        <v>406</v>
      </c>
      <c r="R25" s="202"/>
      <c r="S25" s="202"/>
    </row>
    <row r="26" spans="1:23" ht="14.5">
      <c r="A26" s="54" t="s">
        <v>407</v>
      </c>
      <c r="B26" s="63">
        <v>293278.48618973268</v>
      </c>
      <c r="C26" s="68"/>
      <c r="D26" s="63">
        <v>343290</v>
      </c>
      <c r="E26" s="63">
        <v>107300.13322904368</v>
      </c>
      <c r="F26" s="63">
        <v>209446.27526732339</v>
      </c>
      <c r="G26" s="63">
        <v>161215.80895073505</v>
      </c>
      <c r="H26" s="63">
        <v>49284.292021663576</v>
      </c>
      <c r="I26" s="63">
        <v>209789</v>
      </c>
      <c r="J26" s="63">
        <v>1450078.6967497719</v>
      </c>
      <c r="K26" s="63">
        <v>263617</v>
      </c>
      <c r="L26" s="63">
        <v>2589536.8073477657</v>
      </c>
      <c r="M26" s="63">
        <v>263264.16739168274</v>
      </c>
      <c r="N26" s="63">
        <v>339120.86228217615</v>
      </c>
      <c r="O26" s="63">
        <v>805807.4551977379</v>
      </c>
      <c r="P26" s="63">
        <v>3891833</v>
      </c>
      <c r="Q26" s="63">
        <v>803430.16615239112</v>
      </c>
      <c r="R26" s="70"/>
      <c r="S26" s="70" cm="1">
        <f t="array" ref="S26">INDEX(A26:Q26,'EDB data'!$C$5+1)</f>
        <v>803430.16615239112</v>
      </c>
    </row>
    <row r="27" spans="1:23" ht="14.5">
      <c r="A27" s="54" t="s">
        <v>408</v>
      </c>
      <c r="B27" s="63">
        <v>11923.114640126058</v>
      </c>
      <c r="C27" s="63"/>
      <c r="D27" s="63">
        <v>12409</v>
      </c>
      <c r="E27" s="63">
        <v>4043.5835717992936</v>
      </c>
      <c r="F27" s="63">
        <v>7839.748040000015</v>
      </c>
      <c r="G27" s="63">
        <v>7490.9827899993534</v>
      </c>
      <c r="H27" s="63">
        <v>1771.3095832474833</v>
      </c>
      <c r="I27" s="63">
        <v>6754</v>
      </c>
      <c r="J27" s="63">
        <v>55548</v>
      </c>
      <c r="K27" s="63">
        <v>10555</v>
      </c>
      <c r="L27" s="63">
        <v>114918.98233620913</v>
      </c>
      <c r="M27" s="63">
        <v>11608.700520713041</v>
      </c>
      <c r="N27" s="63">
        <v>13135.539760208814</v>
      </c>
      <c r="O27" s="63">
        <v>36673.187508151372</v>
      </c>
      <c r="P27" s="63">
        <v>155500</v>
      </c>
      <c r="Q27" s="63">
        <v>32360.718320962555</v>
      </c>
      <c r="R27" s="70"/>
      <c r="S27" s="70" cm="1">
        <f t="array" ref="S27">INDEX(A27:Q27,'EDB data'!$C$5+1)</f>
        <v>32360.718320962555</v>
      </c>
    </row>
    <row r="28" spans="1:23" ht="14.5">
      <c r="A28" s="54" t="s">
        <v>409</v>
      </c>
      <c r="B28" s="63">
        <v>313091.827113776</v>
      </c>
      <c r="C28" s="63"/>
      <c r="D28" s="63">
        <v>360224</v>
      </c>
      <c r="E28" s="63">
        <v>113034.16577082705</v>
      </c>
      <c r="F28" s="63">
        <v>222586.97441318037</v>
      </c>
      <c r="G28" s="63">
        <v>167393.74454652003</v>
      </c>
      <c r="H28" s="63">
        <v>50132.169099393526</v>
      </c>
      <c r="I28" s="63">
        <v>225439</v>
      </c>
      <c r="J28" s="63">
        <v>1566054</v>
      </c>
      <c r="K28" s="63">
        <v>285678</v>
      </c>
      <c r="L28" s="63">
        <v>2796870.3776028738</v>
      </c>
      <c r="M28" s="63">
        <v>284366.11818556621</v>
      </c>
      <c r="N28" s="63">
        <v>362367.60345432052</v>
      </c>
      <c r="O28" s="63">
        <v>886494.92593372008</v>
      </c>
      <c r="P28" s="63">
        <v>4193945</v>
      </c>
      <c r="Q28" s="63">
        <v>847276.47559922794</v>
      </c>
      <c r="R28" s="70"/>
      <c r="S28" s="70" cm="1">
        <f t="array" ref="S28">INDEX(A28:Q28,'EDB data'!$C$5+1)</f>
        <v>847276.47559922794</v>
      </c>
    </row>
    <row r="29" spans="1:23" ht="14.5">
      <c r="A29" s="54" t="s">
        <v>410</v>
      </c>
      <c r="B29" s="63">
        <v>237625.61865016079</v>
      </c>
      <c r="C29" s="63"/>
      <c r="D29" s="63">
        <v>273613</v>
      </c>
      <c r="E29" s="63">
        <v>84867</v>
      </c>
      <c r="F29" s="63">
        <v>171771.68861999788</v>
      </c>
      <c r="G29" s="63">
        <v>130630.0464609575</v>
      </c>
      <c r="H29" s="63">
        <v>38945</v>
      </c>
      <c r="I29" s="63">
        <v>166965</v>
      </c>
      <c r="J29" s="63">
        <v>1162991</v>
      </c>
      <c r="K29" s="63">
        <v>213020</v>
      </c>
      <c r="L29" s="63">
        <v>2117854.0742570888</v>
      </c>
      <c r="M29" s="63">
        <v>189820.33983083803</v>
      </c>
      <c r="N29" s="63">
        <v>263857.27839380322</v>
      </c>
      <c r="O29" s="63">
        <v>647140.23297999823</v>
      </c>
      <c r="P29" s="63">
        <v>3078362</v>
      </c>
      <c r="Q29" s="63">
        <v>632965.60525552602</v>
      </c>
      <c r="R29" s="70"/>
      <c r="S29" s="70" cm="1">
        <f t="array" ref="S29">INDEX(A29:Q29,'EDB data'!$C$5+1)</f>
        <v>632965.60525552602</v>
      </c>
    </row>
    <row r="30" spans="1:23" ht="14.5">
      <c r="A30" s="54" t="s">
        <v>411</v>
      </c>
      <c r="B30" s="63">
        <v>9889.3407718929702</v>
      </c>
      <c r="C30" s="63"/>
      <c r="D30" s="63">
        <v>9670</v>
      </c>
      <c r="E30" s="63">
        <v>3183</v>
      </c>
      <c r="F30" s="63">
        <v>6467.3929599997173</v>
      </c>
      <c r="G30" s="63">
        <v>5392.8260100015596</v>
      </c>
      <c r="H30" s="63">
        <v>1312</v>
      </c>
      <c r="I30" s="63">
        <v>4841</v>
      </c>
      <c r="J30" s="63">
        <v>43593</v>
      </c>
      <c r="K30" s="63">
        <v>8299</v>
      </c>
      <c r="L30" s="63">
        <v>93584.561277447996</v>
      </c>
      <c r="M30" s="63">
        <v>9271.2097790874395</v>
      </c>
      <c r="N30" s="63">
        <v>9786.0391468231046</v>
      </c>
      <c r="O30" s="63">
        <v>28718.535000000065</v>
      </c>
      <c r="P30" s="63">
        <v>122389</v>
      </c>
      <c r="Q30" s="63">
        <v>26367.517077996272</v>
      </c>
      <c r="R30" s="70"/>
      <c r="S30" s="70" cm="1">
        <f t="array" ref="S30">INDEX(A30:Q30,'EDB data'!$C$5+1)</f>
        <v>26367.517077996272</v>
      </c>
    </row>
    <row r="31" spans="1:23" ht="14.5">
      <c r="A31" s="54" t="s">
        <v>412</v>
      </c>
      <c r="B31" s="63">
        <v>13141.032179998845</v>
      </c>
      <c r="C31" s="63"/>
      <c r="D31" s="63">
        <v>12383</v>
      </c>
      <c r="E31" s="63">
        <v>3992.1689999999999</v>
      </c>
      <c r="F31" s="63">
        <v>19106.898156210304</v>
      </c>
      <c r="G31" s="63">
        <v>5980.887028565975</v>
      </c>
      <c r="H31" s="63">
        <v>1426</v>
      </c>
      <c r="I31" s="63">
        <v>7042</v>
      </c>
      <c r="J31" s="63">
        <v>49825</v>
      </c>
      <c r="K31" s="63">
        <v>15918</v>
      </c>
      <c r="L31" s="63">
        <v>111265.93812344318</v>
      </c>
      <c r="M31" s="63">
        <v>7448.1407197804765</v>
      </c>
      <c r="N31" s="63">
        <v>12479.397641241205</v>
      </c>
      <c r="O31" s="63">
        <v>40078.257309999994</v>
      </c>
      <c r="P31" s="63">
        <v>161700</v>
      </c>
      <c r="Q31" s="63">
        <v>31481.720735161492</v>
      </c>
      <c r="R31" s="70"/>
      <c r="S31" s="70" cm="1">
        <f t="array" ref="S31">INDEX(A31:Q31,'EDB data'!$C$5+1)</f>
        <v>31481.720735161492</v>
      </c>
    </row>
    <row r="32" spans="1:23" ht="14.5">
      <c r="A32" s="54" t="s">
        <v>413</v>
      </c>
      <c r="B32" s="63">
        <v>139389.68938830742</v>
      </c>
      <c r="C32" s="63"/>
      <c r="D32" s="63">
        <v>154927</v>
      </c>
      <c r="E32" s="63">
        <v>48341.686119999998</v>
      </c>
      <c r="F32" s="63">
        <v>78284.717418256143</v>
      </c>
      <c r="G32" s="63">
        <v>65434.911870360353</v>
      </c>
      <c r="H32" s="63">
        <v>18988</v>
      </c>
      <c r="I32" s="63">
        <v>83893</v>
      </c>
      <c r="J32" s="63">
        <v>568706</v>
      </c>
      <c r="K32" s="63">
        <v>101474</v>
      </c>
      <c r="L32" s="63">
        <v>1463848.0123584855</v>
      </c>
      <c r="M32" s="63">
        <v>69145.044183300008</v>
      </c>
      <c r="N32" s="63">
        <v>157601.30229280831</v>
      </c>
      <c r="O32" s="63">
        <v>383709</v>
      </c>
      <c r="P32" s="63">
        <v>1447404</v>
      </c>
      <c r="Q32" s="63">
        <v>399511.9510478304</v>
      </c>
      <c r="R32" s="70"/>
      <c r="S32" s="70" cm="1">
        <f t="array" ref="S32">INDEX(A32:Q32,'EDB data'!$C$5+1)</f>
        <v>399511.9510478304</v>
      </c>
    </row>
    <row r="33" spans="1:19" ht="14.5">
      <c r="A33" s="54" t="s">
        <v>414</v>
      </c>
      <c r="B33" s="63">
        <v>2647.1338828367002</v>
      </c>
      <c r="C33" s="63"/>
      <c r="D33" s="63">
        <v>2067.6484057971015</v>
      </c>
      <c r="E33" s="63">
        <v>1248.5714285714287</v>
      </c>
      <c r="F33" s="63">
        <v>1900.5760598863596</v>
      </c>
      <c r="G33" s="63">
        <v>4218.9445353069559</v>
      </c>
      <c r="H33" s="63">
        <v>693.06666666666672</v>
      </c>
      <c r="I33" s="63">
        <v>3235.6024801184153</v>
      </c>
      <c r="J33" s="63">
        <v>15583.263157894737</v>
      </c>
      <c r="K33" s="63">
        <v>1327.0588235294117</v>
      </c>
      <c r="L33" s="63">
        <v>9617.45858716168</v>
      </c>
      <c r="M33" s="63">
        <v>4085.3023288235895</v>
      </c>
      <c r="N33" s="63">
        <v>3399.1052631578955</v>
      </c>
      <c r="O33" s="63">
        <v>5670.1333333333332</v>
      </c>
      <c r="P33" s="63">
        <v>31189.26923076923</v>
      </c>
      <c r="Q33" s="63">
        <v>7150.7843480592646</v>
      </c>
      <c r="R33" s="70"/>
      <c r="S33" s="70" cm="1">
        <f t="array" ref="S33">INDEX(A33:Q33,'EDB data'!$C$5+1)</f>
        <v>7150.7843480592646</v>
      </c>
    </row>
    <row r="34" spans="1:19" ht="14.5">
      <c r="A34" s="54" t="s">
        <v>415</v>
      </c>
      <c r="B34" s="63">
        <v>0</v>
      </c>
      <c r="C34" s="63"/>
      <c r="D34" s="63">
        <v>0</v>
      </c>
      <c r="E34" s="63">
        <v>0</v>
      </c>
      <c r="F34" s="63">
        <v>0</v>
      </c>
      <c r="G34" s="63">
        <v>0</v>
      </c>
      <c r="H34" s="63">
        <v>0</v>
      </c>
      <c r="I34" s="63">
        <v>0</v>
      </c>
      <c r="J34" s="63">
        <v>1551.233351400731</v>
      </c>
      <c r="K34" s="63">
        <v>0</v>
      </c>
      <c r="L34" s="63">
        <v>2577.9886640718864</v>
      </c>
      <c r="M34" s="63">
        <v>0</v>
      </c>
      <c r="N34" s="63">
        <v>0</v>
      </c>
      <c r="O34" s="63">
        <v>519.36918090455652</v>
      </c>
      <c r="P34" s="63">
        <v>4078.7010285151141</v>
      </c>
      <c r="Q34" s="63">
        <v>375.81537252885659</v>
      </c>
      <c r="R34" s="70"/>
      <c r="S34" s="70" cm="1">
        <f t="array" ref="S34">INDEX(A34:Q34,'EDB data'!$C$5+1)</f>
        <v>375.81537252885659</v>
      </c>
    </row>
    <row r="35" spans="1:19" ht="14.5">
      <c r="A35" s="54" t="s">
        <v>416</v>
      </c>
      <c r="B35" s="63">
        <v>-19140.525570482947</v>
      </c>
      <c r="C35" s="63"/>
      <c r="D35" s="63">
        <v>-17374.916064216039</v>
      </c>
      <c r="E35" s="63">
        <v>-5780.7846425336247</v>
      </c>
      <c r="F35" s="63">
        <v>-14443.512352977184</v>
      </c>
      <c r="G35" s="63">
        <v>0</v>
      </c>
      <c r="H35" s="63">
        <v>-2446</v>
      </c>
      <c r="I35" s="63">
        <v>-4576.8316891723362</v>
      </c>
      <c r="J35" s="63">
        <v>-70345</v>
      </c>
      <c r="K35" s="63">
        <v>-23927</v>
      </c>
      <c r="L35" s="63">
        <v>-106605.06986317765</v>
      </c>
      <c r="M35" s="63">
        <v>-20927.025403965181</v>
      </c>
      <c r="N35" s="63">
        <v>-19043.168057926352</v>
      </c>
      <c r="O35" s="63">
        <v>-44705</v>
      </c>
      <c r="P35" s="63">
        <v>-145959</v>
      </c>
      <c r="Q35" s="63">
        <v>-49298.299541630287</v>
      </c>
      <c r="R35" s="70"/>
      <c r="S35" s="70" cm="1">
        <f t="array" ref="S35">INDEX(A35:Q35,'EDB data'!$C$5+1)</f>
        <v>-49298.299541630287</v>
      </c>
    </row>
    <row r="36" spans="1:19" ht="14.5">
      <c r="A36" s="54" t="s">
        <v>417</v>
      </c>
      <c r="B36" s="70">
        <v>1</v>
      </c>
      <c r="C36" s="70"/>
      <c r="D36" s="70">
        <v>1</v>
      </c>
      <c r="E36" s="70">
        <v>1</v>
      </c>
      <c r="F36" s="70">
        <v>1</v>
      </c>
      <c r="G36" s="70">
        <v>1</v>
      </c>
      <c r="H36" s="70">
        <v>1</v>
      </c>
      <c r="I36" s="70">
        <v>1</v>
      </c>
      <c r="J36" s="70">
        <v>1</v>
      </c>
      <c r="K36" s="70">
        <v>1</v>
      </c>
      <c r="L36" s="70">
        <v>1</v>
      </c>
      <c r="M36" s="70">
        <v>1</v>
      </c>
      <c r="N36" s="70">
        <v>1</v>
      </c>
      <c r="O36" s="70">
        <v>1</v>
      </c>
      <c r="P36" s="70">
        <v>1</v>
      </c>
      <c r="Q36" s="70">
        <v>1</v>
      </c>
      <c r="R36" s="71"/>
      <c r="S36" s="72" cm="1">
        <f t="array" ref="S36">INDEX(A36:Q36,'EDB data'!$C$5+1)</f>
        <v>1</v>
      </c>
    </row>
    <row r="37" spans="1:19" ht="14.5">
      <c r="A37" s="54" t="str">
        <f>"Additional allowance (PV at 1-Apr-" &amp; MID(E6,3,2) &amp; ")"</f>
        <v>Additional allowance (PV at 1-Apr-25)</v>
      </c>
      <c r="B37" s="70">
        <v>0</v>
      </c>
      <c r="C37" s="70"/>
      <c r="D37" s="70">
        <v>0</v>
      </c>
      <c r="E37" s="70">
        <v>0</v>
      </c>
      <c r="F37" s="70">
        <v>0</v>
      </c>
      <c r="G37" s="70">
        <v>0</v>
      </c>
      <c r="H37" s="70">
        <v>0</v>
      </c>
      <c r="I37" s="70">
        <v>0</v>
      </c>
      <c r="J37" s="70">
        <v>0</v>
      </c>
      <c r="K37" s="70">
        <v>0</v>
      </c>
      <c r="L37" s="70">
        <v>0</v>
      </c>
      <c r="M37" s="70">
        <v>0</v>
      </c>
      <c r="N37" s="70">
        <v>0</v>
      </c>
      <c r="O37" s="70">
        <v>0</v>
      </c>
      <c r="P37" s="70">
        <v>0</v>
      </c>
      <c r="Q37" s="70">
        <v>0</v>
      </c>
      <c r="R37" s="71"/>
      <c r="S37" s="70" cm="1">
        <f t="array" ref="S37">INDEX(A37:Q37,'EDB data'!$C$5+1)</f>
        <v>0</v>
      </c>
    </row>
    <row r="38" spans="1:19" ht="14.5">
      <c r="A38" s="54" t="s">
        <v>118</v>
      </c>
      <c r="B38" s="73">
        <v>0</v>
      </c>
      <c r="C38" s="73"/>
      <c r="D38" s="73">
        <v>-0.107</v>
      </c>
      <c r="E38" s="73">
        <v>-7.6999999999999999E-2</v>
      </c>
      <c r="F38" s="73">
        <v>-0.10199999999999999</v>
      </c>
      <c r="G38" s="73">
        <v>-2.4E-2</v>
      </c>
      <c r="H38" s="73">
        <v>-7.0999999999999994E-2</v>
      </c>
      <c r="I38" s="73">
        <v>-8.3000000000000004E-2</v>
      </c>
      <c r="J38" s="73">
        <v>-9.8000000000000004E-2</v>
      </c>
      <c r="K38" s="73">
        <v>-0.123</v>
      </c>
      <c r="L38" s="73">
        <v>-3.9E-2</v>
      </c>
      <c r="M38" s="73">
        <v>-0.06</v>
      </c>
      <c r="N38" s="73">
        <v>-0.13500000000000001</v>
      </c>
      <c r="O38" s="73">
        <v>-0.11799999999999999</v>
      </c>
      <c r="P38" s="73">
        <v>-0.08</v>
      </c>
      <c r="Q38" s="73">
        <v>-9.6000000000000002E-2</v>
      </c>
      <c r="R38" s="70"/>
      <c r="S38" s="73" cm="1">
        <f t="array" ref="S38">INDEX(A38:Q38,'EDB data'!$C$5+1)</f>
        <v>-9.6000000000000002E-2</v>
      </c>
    </row>
    <row r="39" spans="1:19" ht="21">
      <c r="A39" s="201" t="s">
        <v>418</v>
      </c>
      <c r="B39" s="202"/>
      <c r="C39" s="202"/>
      <c r="D39" s="202"/>
      <c r="E39" s="202"/>
      <c r="F39" s="202"/>
      <c r="G39" s="202"/>
      <c r="H39" s="202"/>
      <c r="I39" s="202"/>
      <c r="J39" s="202"/>
      <c r="K39" s="202"/>
      <c r="L39" s="202"/>
      <c r="M39" s="202"/>
      <c r="N39" s="202"/>
      <c r="O39" s="202"/>
      <c r="P39" s="202"/>
      <c r="Q39" s="202"/>
      <c r="R39" s="202"/>
      <c r="S39" s="202"/>
    </row>
    <row r="40" spans="1:19" ht="14.5">
      <c r="A40" s="54" t="str">
        <f>"Operating expenditure, " &amp; U11</f>
        <v>Operating expenditure, 2025/26</v>
      </c>
      <c r="B40" s="70">
        <v>35194.997539617427</v>
      </c>
      <c r="C40" s="70"/>
      <c r="D40" s="70">
        <v>17306.3451714441</v>
      </c>
      <c r="E40" s="70">
        <v>6808.2903980837391</v>
      </c>
      <c r="F40" s="70">
        <v>17203.128308232914</v>
      </c>
      <c r="G40" s="70">
        <v>14517.204610192384</v>
      </c>
      <c r="H40" s="70">
        <v>2729.9007052136967</v>
      </c>
      <c r="I40" s="70">
        <v>17074.018252262686</v>
      </c>
      <c r="J40" s="70">
        <v>94623.96876824231</v>
      </c>
      <c r="K40" s="70">
        <v>11772.850368850826</v>
      </c>
      <c r="L40" s="70">
        <v>137742.38439876764</v>
      </c>
      <c r="M40" s="70">
        <v>20290.837873884851</v>
      </c>
      <c r="N40" s="70">
        <v>26345.734307394901</v>
      </c>
      <c r="O40" s="70">
        <v>58104.596113817548</v>
      </c>
      <c r="P40" s="70">
        <v>194846.70939330594</v>
      </c>
      <c r="Q40" s="70">
        <v>45192.983484661345</v>
      </c>
      <c r="R40" s="70"/>
      <c r="S40" s="70" cm="1">
        <f t="array" ref="S40">INDEX(A40:Q40,'EDB data'!$C$5+1)</f>
        <v>45192.983484661345</v>
      </c>
    </row>
    <row r="41" spans="1:19" ht="14.5">
      <c r="A41" s="54" t="str">
        <f>"Operating expenditure, " &amp; U12</f>
        <v>Operating expenditure, 2026/27</v>
      </c>
      <c r="B41" s="70">
        <v>36447.670421973708</v>
      </c>
      <c r="C41" s="70"/>
      <c r="D41" s="70">
        <v>17657.562941724165</v>
      </c>
      <c r="E41" s="70">
        <v>7064.1201796096857</v>
      </c>
      <c r="F41" s="70">
        <v>17707.796202874088</v>
      </c>
      <c r="G41" s="70">
        <v>15697.197272343003</v>
      </c>
      <c r="H41" s="70">
        <v>2818.0707376484884</v>
      </c>
      <c r="I41" s="70">
        <v>17687.637336600168</v>
      </c>
      <c r="J41" s="70">
        <v>98624.433764956542</v>
      </c>
      <c r="K41" s="70">
        <v>12315.40597296393</v>
      </c>
      <c r="L41" s="70">
        <v>143835.98608613922</v>
      </c>
      <c r="M41" s="70">
        <v>21181.235878734988</v>
      </c>
      <c r="N41" s="70">
        <v>27080.44229363952</v>
      </c>
      <c r="O41" s="70">
        <v>61492.117136374189</v>
      </c>
      <c r="P41" s="70">
        <v>202840.85929367359</v>
      </c>
      <c r="Q41" s="70">
        <v>46782.328321386522</v>
      </c>
      <c r="R41" s="70"/>
      <c r="S41" s="70" cm="1">
        <f t="array" ref="S41">INDEX(A41:Q41,'EDB data'!$C$5+1)</f>
        <v>46782.328321386522</v>
      </c>
    </row>
    <row r="42" spans="1:19" ht="14.5">
      <c r="A42" s="54" t="str">
        <f>"Operating expenditure, " &amp; U13</f>
        <v>Operating expenditure, 2027/28</v>
      </c>
      <c r="B42" s="70">
        <v>37760.704356829738</v>
      </c>
      <c r="C42" s="70"/>
      <c r="D42" s="70">
        <v>18024.548714111665</v>
      </c>
      <c r="E42" s="70">
        <v>7306.1911130207845</v>
      </c>
      <c r="F42" s="70">
        <v>18234.591324152545</v>
      </c>
      <c r="G42" s="70">
        <v>14777.4764987002</v>
      </c>
      <c r="H42" s="70">
        <v>2909.9767247815853</v>
      </c>
      <c r="I42" s="70">
        <v>18330.313202876849</v>
      </c>
      <c r="J42" s="70">
        <v>102887.53168209951</v>
      </c>
      <c r="K42" s="70">
        <v>12817.505067714816</v>
      </c>
      <c r="L42" s="70">
        <v>151198.46196696261</v>
      </c>
      <c r="M42" s="70">
        <v>21857.090662274975</v>
      </c>
      <c r="N42" s="70">
        <v>27845.49167117256</v>
      </c>
      <c r="O42" s="70">
        <v>62895.554405962641</v>
      </c>
      <c r="P42" s="70">
        <v>211305.25832594605</v>
      </c>
      <c r="Q42" s="70">
        <v>48443.687192979196</v>
      </c>
      <c r="R42" s="70"/>
      <c r="S42" s="70" cm="1">
        <f t="array" ref="S42">INDEX(A42:Q42,'EDB data'!$C$5+1)</f>
        <v>48443.687192979196</v>
      </c>
    </row>
    <row r="43" spans="1:19" ht="14.5">
      <c r="A43" s="54" t="str">
        <f>"Operating expenditure, " &amp; U14</f>
        <v>Operating expenditure, 2028/29</v>
      </c>
      <c r="B43" s="70">
        <v>39152.325345629506</v>
      </c>
      <c r="C43" s="70"/>
      <c r="D43" s="70">
        <v>18415.045062714751</v>
      </c>
      <c r="E43" s="70">
        <v>7562.0656587718368</v>
      </c>
      <c r="F43" s="70">
        <v>18791.805690394591</v>
      </c>
      <c r="G43" s="70">
        <v>15095.723704873802</v>
      </c>
      <c r="H43" s="70">
        <v>3006.9822022581684</v>
      </c>
      <c r="I43" s="70">
        <v>19010.923120454136</v>
      </c>
      <c r="J43" s="70">
        <v>108278.04804010864</v>
      </c>
      <c r="K43" s="70">
        <v>13349.748990273114</v>
      </c>
      <c r="L43" s="70">
        <v>157357.21737714304</v>
      </c>
      <c r="M43" s="70">
        <v>22571.934909078223</v>
      </c>
      <c r="N43" s="70">
        <v>28653.363773061206</v>
      </c>
      <c r="O43" s="70">
        <v>65885.460749138772</v>
      </c>
      <c r="P43" s="70">
        <v>220359.95339929574</v>
      </c>
      <c r="Q43" s="70">
        <v>50200.368639512206</v>
      </c>
      <c r="R43" s="70"/>
      <c r="S43" s="70" cm="1">
        <f t="array" ref="S43">INDEX(A43:Q43,'EDB data'!$C$5+1)</f>
        <v>50200.368639512206</v>
      </c>
    </row>
    <row r="44" spans="1:19" ht="14.5">
      <c r="A44" s="54" t="str">
        <f>"Operating expenditure, " &amp; U15</f>
        <v>Operating expenditure, 2029/30</v>
      </c>
      <c r="B44" s="70">
        <v>40607.450836352975</v>
      </c>
      <c r="C44" s="70"/>
      <c r="D44" s="70">
        <v>18820.879194000267</v>
      </c>
      <c r="E44" s="70">
        <v>7828.7407777448734</v>
      </c>
      <c r="F44" s="70">
        <v>19371.619022062496</v>
      </c>
      <c r="G44" s="70">
        <v>15639.753169896379</v>
      </c>
      <c r="H44" s="70">
        <v>3107.8659684580962</v>
      </c>
      <c r="I44" s="70">
        <v>19722.147592891815</v>
      </c>
      <c r="J44" s="70">
        <v>112791.7525098974</v>
      </c>
      <c r="K44" s="70">
        <v>13907.320399104156</v>
      </c>
      <c r="L44" s="70">
        <v>164307.82957042457</v>
      </c>
      <c r="M44" s="70">
        <v>23316.560080598312</v>
      </c>
      <c r="N44" s="70">
        <v>29491.88260243932</v>
      </c>
      <c r="O44" s="70">
        <v>69138.713820008226</v>
      </c>
      <c r="P44" s="70">
        <v>229945.58025796677</v>
      </c>
      <c r="Q44" s="70">
        <v>52032.749796498567</v>
      </c>
      <c r="R44" s="70"/>
      <c r="S44" s="70" cm="1">
        <f t="array" ref="S44">INDEX(A44:Q44,'EDB data'!$C$5+1)</f>
        <v>52032.749796498567</v>
      </c>
    </row>
    <row r="45" spans="1:19" ht="21">
      <c r="A45" s="201" t="s">
        <v>419</v>
      </c>
      <c r="B45" s="202"/>
      <c r="C45" s="202"/>
      <c r="D45" s="202"/>
      <c r="E45" s="202"/>
      <c r="F45" s="202"/>
      <c r="G45" s="202"/>
      <c r="H45" s="202"/>
      <c r="I45" s="202"/>
      <c r="J45" s="202"/>
      <c r="K45" s="202"/>
      <c r="L45" s="202"/>
      <c r="M45" s="202"/>
      <c r="N45" s="202"/>
      <c r="O45" s="202"/>
      <c r="P45" s="202"/>
      <c r="Q45" s="202"/>
      <c r="R45" s="202"/>
      <c r="S45" s="202"/>
    </row>
    <row r="46" spans="1:19" ht="14.5">
      <c r="A46" s="54" t="str">
        <f t="shared" ref="A46:A52" si="2">"Value of commissioned assets, " &amp; U9</f>
        <v>Value of commissioned assets, 2023/24</v>
      </c>
      <c r="B46" s="70">
        <v>25370.243006673911</v>
      </c>
      <c r="C46" s="70"/>
      <c r="D46" s="70">
        <v>16101</v>
      </c>
      <c r="E46" s="70">
        <v>6602.2959999999994</v>
      </c>
      <c r="F46" s="70">
        <v>14110.918479999998</v>
      </c>
      <c r="G46" s="70">
        <v>9342.1899999999987</v>
      </c>
      <c r="H46" s="70">
        <v>1755.4071799999999</v>
      </c>
      <c r="I46" s="70">
        <v>15016</v>
      </c>
      <c r="J46" s="70">
        <v>131614</v>
      </c>
      <c r="K46" s="70">
        <v>19787</v>
      </c>
      <c r="L46" s="70">
        <v>238086.97769068414</v>
      </c>
      <c r="M46" s="70">
        <v>21089.354539357719</v>
      </c>
      <c r="N46" s="70">
        <v>18577.518919999991</v>
      </c>
      <c r="O46" s="70">
        <v>88256.018649998121</v>
      </c>
      <c r="P46" s="70">
        <v>305660</v>
      </c>
      <c r="Q46" s="70">
        <v>53542.807699831377</v>
      </c>
      <c r="R46" s="71"/>
      <c r="S46" s="70" cm="1">
        <f t="array" ref="S46">INDEX(A46:Q46,'EDB data'!$C$5+1)</f>
        <v>53542.807699831377</v>
      </c>
    </row>
    <row r="47" spans="1:19" ht="14.5">
      <c r="A47" s="54" t="str">
        <f t="shared" si="2"/>
        <v>Value of commissioned assets, 2024/25</v>
      </c>
      <c r="B47" s="70">
        <v>33458.94939673008</v>
      </c>
      <c r="C47" s="70"/>
      <c r="D47" s="70">
        <v>14289.032923846278</v>
      </c>
      <c r="E47" s="70">
        <v>6364.2984863325855</v>
      </c>
      <c r="F47" s="70">
        <v>21200.053008337756</v>
      </c>
      <c r="G47" s="70">
        <v>12144.628449129328</v>
      </c>
      <c r="H47" s="70">
        <v>3018.1850341382087</v>
      </c>
      <c r="I47" s="70">
        <v>20972.251487213787</v>
      </c>
      <c r="J47" s="70">
        <v>128866.20583640985</v>
      </c>
      <c r="K47" s="70">
        <v>16760.485541330301</v>
      </c>
      <c r="L47" s="70">
        <v>283102.69723551325</v>
      </c>
      <c r="M47" s="70">
        <v>29222.9414840153</v>
      </c>
      <c r="N47" s="70">
        <v>32126.804248200071</v>
      </c>
      <c r="O47" s="70">
        <v>84341.25857881979</v>
      </c>
      <c r="P47" s="70">
        <v>264162.41658279713</v>
      </c>
      <c r="Q47" s="70">
        <v>47330.141592528431</v>
      </c>
      <c r="R47" s="71"/>
      <c r="S47" s="70" cm="1">
        <f t="array" ref="S47">INDEX(A47:Q47,'EDB data'!$C$5+1)</f>
        <v>47330.141592528431</v>
      </c>
    </row>
    <row r="48" spans="1:19" ht="14.5">
      <c r="A48" s="54" t="str">
        <f t="shared" si="2"/>
        <v>Value of commissioned assets, 2025/26</v>
      </c>
      <c r="B48" s="70">
        <v>33806.991940575914</v>
      </c>
      <c r="C48" s="70"/>
      <c r="D48" s="70">
        <v>18566.878931161478</v>
      </c>
      <c r="E48" s="70">
        <v>6900.8360046755615</v>
      </c>
      <c r="F48" s="70">
        <v>18611.839458048093</v>
      </c>
      <c r="G48" s="70">
        <v>11816.66639788559</v>
      </c>
      <c r="H48" s="70">
        <v>2259.8422261403603</v>
      </c>
      <c r="I48" s="70">
        <v>25319.671181390197</v>
      </c>
      <c r="J48" s="70">
        <v>120360.86593445308</v>
      </c>
      <c r="K48" s="70">
        <v>23507.63336147747</v>
      </c>
      <c r="L48" s="70">
        <v>309756.04925921722</v>
      </c>
      <c r="M48" s="70">
        <v>29411.710783165938</v>
      </c>
      <c r="N48" s="70">
        <v>26152.893313240624</v>
      </c>
      <c r="O48" s="70">
        <v>82704.05868860973</v>
      </c>
      <c r="P48" s="70">
        <v>356171.98633721273</v>
      </c>
      <c r="Q48" s="70">
        <v>63757.498375313931</v>
      </c>
      <c r="R48" s="71"/>
      <c r="S48" s="70" cm="1">
        <f t="array" ref="S48">INDEX(A48:Q48,'EDB data'!$C$5+1)</f>
        <v>63757.498375313931</v>
      </c>
    </row>
    <row r="49" spans="1:19" ht="14.5">
      <c r="A49" s="54" t="str">
        <f t="shared" si="2"/>
        <v>Value of commissioned assets, 2026/27</v>
      </c>
      <c r="B49" s="70">
        <v>31634.1931540923</v>
      </c>
      <c r="C49" s="70"/>
      <c r="D49" s="70">
        <v>16034.826832809218</v>
      </c>
      <c r="E49" s="70">
        <v>9274.0912335542962</v>
      </c>
      <c r="F49" s="70">
        <v>18902.872689781714</v>
      </c>
      <c r="G49" s="70">
        <v>13846.967141669151</v>
      </c>
      <c r="H49" s="70">
        <v>2733.2873765094459</v>
      </c>
      <c r="I49" s="70">
        <v>21606.71457534708</v>
      </c>
      <c r="J49" s="70">
        <v>147674.33034100532</v>
      </c>
      <c r="K49" s="70">
        <v>32543.263860410349</v>
      </c>
      <c r="L49" s="70">
        <v>332459.30935362302</v>
      </c>
      <c r="M49" s="70">
        <v>27168.456121698062</v>
      </c>
      <c r="N49" s="70">
        <v>24209.844779332372</v>
      </c>
      <c r="O49" s="70">
        <v>93763.552056457949</v>
      </c>
      <c r="P49" s="70">
        <v>347752.74118202709</v>
      </c>
      <c r="Q49" s="70">
        <v>98923.984290555265</v>
      </c>
      <c r="R49" s="71"/>
      <c r="S49" s="70" cm="1">
        <f t="array" ref="S49">INDEX(A49:Q49,'EDB data'!$C$5+1)</f>
        <v>98923.984290555265</v>
      </c>
    </row>
    <row r="50" spans="1:19" ht="14.5">
      <c r="A50" s="54" t="str">
        <f t="shared" si="2"/>
        <v>Value of commissioned assets, 2027/28</v>
      </c>
      <c r="B50" s="70">
        <v>28622.661266694133</v>
      </c>
      <c r="C50" s="70"/>
      <c r="D50" s="70">
        <v>16081.982466742709</v>
      </c>
      <c r="E50" s="70">
        <v>9938.8552776088636</v>
      </c>
      <c r="F50" s="70">
        <v>14929.741879422743</v>
      </c>
      <c r="G50" s="70">
        <v>13388.38161441633</v>
      </c>
      <c r="H50" s="70">
        <v>2861.2236416614855</v>
      </c>
      <c r="I50" s="70">
        <v>19196.716119157656</v>
      </c>
      <c r="J50" s="70">
        <v>140489.22762962783</v>
      </c>
      <c r="K50" s="70">
        <v>33332.747970352939</v>
      </c>
      <c r="L50" s="70">
        <v>361289.85253944318</v>
      </c>
      <c r="M50" s="70">
        <v>23544.605110725715</v>
      </c>
      <c r="N50" s="70">
        <v>24626.117896735159</v>
      </c>
      <c r="O50" s="70">
        <v>91072.783339258312</v>
      </c>
      <c r="P50" s="70">
        <v>303643.79696185078</v>
      </c>
      <c r="Q50" s="70">
        <v>93105.213283671779</v>
      </c>
      <c r="R50" s="71"/>
      <c r="S50" s="70" cm="1">
        <f t="array" ref="S50">INDEX(A50:Q50,'EDB data'!$C$5+1)</f>
        <v>93105.213283671779</v>
      </c>
    </row>
    <row r="51" spans="1:19" ht="14.5">
      <c r="A51" s="54" t="str">
        <f t="shared" si="2"/>
        <v>Value of commissioned assets, 2028/29</v>
      </c>
      <c r="B51" s="70">
        <v>25578.15710555053</v>
      </c>
      <c r="C51" s="70"/>
      <c r="D51" s="70">
        <v>15972.182197976585</v>
      </c>
      <c r="E51" s="70">
        <v>8196.960383745567</v>
      </c>
      <c r="F51" s="70">
        <v>17173.285060670132</v>
      </c>
      <c r="G51" s="70">
        <v>12257.67163256479</v>
      </c>
      <c r="H51" s="70">
        <v>2463.5985887455445</v>
      </c>
      <c r="I51" s="70">
        <v>16928.871235479415</v>
      </c>
      <c r="J51" s="70">
        <v>147353.13622385589</v>
      </c>
      <c r="K51" s="70">
        <v>35965.28262858354</v>
      </c>
      <c r="L51" s="70">
        <v>369744.59826055006</v>
      </c>
      <c r="M51" s="70">
        <v>24912.541199034546</v>
      </c>
      <c r="N51" s="70">
        <v>25349.108404155544</v>
      </c>
      <c r="O51" s="70">
        <v>93754.675260715623</v>
      </c>
      <c r="P51" s="70">
        <v>263077.40542581951</v>
      </c>
      <c r="Q51" s="70">
        <v>94087.486257688506</v>
      </c>
      <c r="R51" s="71"/>
      <c r="S51" s="70" cm="1">
        <f t="array" ref="S51">INDEX(A51:Q51,'EDB data'!$C$5+1)</f>
        <v>94087.486257688506</v>
      </c>
    </row>
    <row r="52" spans="1:19" ht="14.5">
      <c r="A52" s="54" t="str">
        <f t="shared" si="2"/>
        <v>Value of commissioned assets, 2029/30</v>
      </c>
      <c r="B52" s="70">
        <v>30227.973511146622</v>
      </c>
      <c r="C52" s="70"/>
      <c r="D52" s="70">
        <v>16161.523360063267</v>
      </c>
      <c r="E52" s="70">
        <v>9826.0514060183214</v>
      </c>
      <c r="F52" s="70">
        <v>16722.188800555425</v>
      </c>
      <c r="G52" s="70">
        <v>12210.006524563731</v>
      </c>
      <c r="H52" s="70">
        <v>2462.3486937053426</v>
      </c>
      <c r="I52" s="70">
        <v>17036.926092483198</v>
      </c>
      <c r="J52" s="70">
        <v>151493.17177620015</v>
      </c>
      <c r="K52" s="70">
        <v>37734.023706052358</v>
      </c>
      <c r="L52" s="70">
        <v>387880.19892404648</v>
      </c>
      <c r="M52" s="70">
        <v>24008.825044876678</v>
      </c>
      <c r="N52" s="70">
        <v>24401.739102363998</v>
      </c>
      <c r="O52" s="70">
        <v>114647.11963807618</v>
      </c>
      <c r="P52" s="70">
        <v>271317.34176238667</v>
      </c>
      <c r="Q52" s="70">
        <v>75812.503670278325</v>
      </c>
      <c r="R52" s="71"/>
      <c r="S52" s="70" cm="1">
        <f t="array" ref="S52">INDEX(A52:Q52,'EDB data'!$C$5+1)</f>
        <v>75812.503670278325</v>
      </c>
    </row>
    <row r="53" spans="1:19" ht="21">
      <c r="A53" s="201" t="s">
        <v>420</v>
      </c>
      <c r="B53" s="202"/>
      <c r="C53" s="202"/>
      <c r="D53" s="202"/>
      <c r="E53" s="202"/>
      <c r="F53" s="202"/>
      <c r="G53" s="202"/>
      <c r="H53" s="202"/>
      <c r="I53" s="202"/>
      <c r="J53" s="202"/>
      <c r="K53" s="202"/>
      <c r="L53" s="202"/>
      <c r="M53" s="202"/>
      <c r="N53" s="202"/>
      <c r="O53" s="202"/>
      <c r="P53" s="202"/>
      <c r="Q53" s="202"/>
      <c r="R53" s="202"/>
      <c r="S53" s="202"/>
    </row>
    <row r="54" spans="1:19" ht="14.5">
      <c r="A54" s="54" t="str">
        <f t="shared" ref="A54:A60" si="3">"Value of disposed assets, " &amp; U9</f>
        <v>Value of disposed assets, 2023/24</v>
      </c>
      <c r="B54" s="63">
        <v>328.06080285240199</v>
      </c>
      <c r="C54" s="63"/>
      <c r="D54" s="63">
        <v>1374</v>
      </c>
      <c r="E54" s="63">
        <v>163.154883781969</v>
      </c>
      <c r="F54" s="63">
        <v>39.5122</v>
      </c>
      <c r="G54" s="63">
        <v>323.51000719500001</v>
      </c>
      <c r="H54" s="63">
        <v>864.08210034126898</v>
      </c>
      <c r="I54" s="63">
        <v>2275</v>
      </c>
      <c r="J54" s="63">
        <v>783</v>
      </c>
      <c r="K54" s="63">
        <v>111</v>
      </c>
      <c r="L54" s="63">
        <v>20095.844386339901</v>
      </c>
      <c r="M54" s="63">
        <v>390.87094840831202</v>
      </c>
      <c r="N54" s="63">
        <v>2.26271000000005</v>
      </c>
      <c r="O54" s="63">
        <v>2129.5619799999899</v>
      </c>
      <c r="P54" s="63">
        <v>18055</v>
      </c>
      <c r="Q54" s="63">
        <v>0</v>
      </c>
      <c r="R54" s="70"/>
      <c r="S54" s="70" cm="1">
        <f t="array" ref="S54">INDEX(A54:Q54,'EDB data'!$C$5+1)</f>
        <v>0</v>
      </c>
    </row>
    <row r="55" spans="1:19" ht="14.5">
      <c r="A55" s="54" t="str">
        <f t="shared" si="3"/>
        <v>Value of disposed assets, 2024/25</v>
      </c>
      <c r="B55" s="63">
        <v>81.600493992394291</v>
      </c>
      <c r="C55" s="63"/>
      <c r="D55" s="63">
        <v>998.70724421244586</v>
      </c>
      <c r="E55" s="63">
        <v>119.20157799443933</v>
      </c>
      <c r="F55" s="63">
        <v>33.049067004921909</v>
      </c>
      <c r="G55" s="63">
        <v>516.79639923219668</v>
      </c>
      <c r="H55" s="63">
        <v>178.80065865041831</v>
      </c>
      <c r="I55" s="63">
        <v>1228.3745634395748</v>
      </c>
      <c r="J55" s="63">
        <v>1003.368580328835</v>
      </c>
      <c r="K55" s="63">
        <v>117.13733167038677</v>
      </c>
      <c r="L55" s="63">
        <v>19152.948449464253</v>
      </c>
      <c r="M55" s="63">
        <v>270.21478686612619</v>
      </c>
      <c r="N55" s="63">
        <v>337.01576194416344</v>
      </c>
      <c r="O55" s="63">
        <v>1693.0415346159966</v>
      </c>
      <c r="P55" s="63">
        <v>17002.190964339079</v>
      </c>
      <c r="Q55" s="63">
        <v>0</v>
      </c>
      <c r="R55" s="70"/>
      <c r="S55" s="70" cm="1">
        <f t="array" ref="S55">INDEX(A55:Q55,'EDB data'!$C$5+1)</f>
        <v>0</v>
      </c>
    </row>
    <row r="56" spans="1:19" ht="14.5">
      <c r="A56" s="54" t="str">
        <f t="shared" si="3"/>
        <v>Value of disposed assets, 2025/26</v>
      </c>
      <c r="B56" s="63">
        <v>83.31410436623456</v>
      </c>
      <c r="C56" s="63"/>
      <c r="D56" s="63">
        <v>1019.6800963409071</v>
      </c>
      <c r="E56" s="63">
        <v>121.70481113232255</v>
      </c>
      <c r="F56" s="63">
        <v>33.743097412025264</v>
      </c>
      <c r="G56" s="63">
        <v>527.64912361607276</v>
      </c>
      <c r="H56" s="63">
        <v>182.55547248207708</v>
      </c>
      <c r="I56" s="63">
        <v>1254.1704292718057</v>
      </c>
      <c r="J56" s="63">
        <v>1024.4393205157405</v>
      </c>
      <c r="K56" s="63">
        <v>119.59721563546488</v>
      </c>
      <c r="L56" s="63">
        <v>19555.160366903001</v>
      </c>
      <c r="M56" s="63">
        <v>275.88929739031482</v>
      </c>
      <c r="N56" s="63">
        <v>344.09309294499081</v>
      </c>
      <c r="O56" s="63">
        <v>1728.5954068429323</v>
      </c>
      <c r="P56" s="63">
        <v>17359.236974590196</v>
      </c>
      <c r="Q56" s="63">
        <v>0</v>
      </c>
      <c r="R56" s="70"/>
      <c r="S56" s="70" cm="1">
        <f t="array" ref="S56">INDEX(A56:Q56,'EDB data'!$C$5+1)</f>
        <v>0</v>
      </c>
    </row>
    <row r="57" spans="1:19" ht="14.5">
      <c r="A57" s="54" t="str">
        <f t="shared" si="3"/>
        <v>Value of disposed assets, 2026/27</v>
      </c>
      <c r="B57" s="63">
        <v>84.980386453559262</v>
      </c>
      <c r="C57" s="63"/>
      <c r="D57" s="63">
        <v>1040.0736982677254</v>
      </c>
      <c r="E57" s="63">
        <v>124.13890735496901</v>
      </c>
      <c r="F57" s="63">
        <v>34.417959360265769</v>
      </c>
      <c r="G57" s="63">
        <v>538.20210608839432</v>
      </c>
      <c r="H57" s="63">
        <v>186.20658193171863</v>
      </c>
      <c r="I57" s="63">
        <v>1279.2538378572419</v>
      </c>
      <c r="J57" s="63">
        <v>1044.9281069260553</v>
      </c>
      <c r="K57" s="63">
        <v>121.98915994817419</v>
      </c>
      <c r="L57" s="63">
        <v>19946.26357424106</v>
      </c>
      <c r="M57" s="63">
        <v>281.40708333812114</v>
      </c>
      <c r="N57" s="63">
        <v>350.97495480389068</v>
      </c>
      <c r="O57" s="63">
        <v>1763.1673149797912</v>
      </c>
      <c r="P57" s="63">
        <v>17706.421714082004</v>
      </c>
      <c r="Q57" s="63">
        <v>0</v>
      </c>
      <c r="R57" s="70"/>
      <c r="S57" s="70" cm="1">
        <f t="array" ref="S57">INDEX(A57:Q57,'EDB data'!$C$5+1)</f>
        <v>0</v>
      </c>
    </row>
    <row r="58" spans="1:19" ht="14.5">
      <c r="A58" s="54" t="str">
        <f t="shared" si="3"/>
        <v>Value of disposed assets, 2027/28</v>
      </c>
      <c r="B58" s="63">
        <v>86.679994182630452</v>
      </c>
      <c r="C58" s="63"/>
      <c r="D58" s="63">
        <v>1060.8751722330799</v>
      </c>
      <c r="E58" s="63">
        <v>126.6216855020684</v>
      </c>
      <c r="F58" s="63">
        <v>35.106318547471091</v>
      </c>
      <c r="G58" s="63">
        <v>548.96614821016226</v>
      </c>
      <c r="H58" s="63">
        <v>189.93071357035302</v>
      </c>
      <c r="I58" s="63">
        <v>1304.838914614387</v>
      </c>
      <c r="J58" s="63">
        <v>1065.8266690645767</v>
      </c>
      <c r="K58" s="63">
        <v>124.42894314713769</v>
      </c>
      <c r="L58" s="63">
        <v>20345.188845725886</v>
      </c>
      <c r="M58" s="63">
        <v>287.03522500488361</v>
      </c>
      <c r="N58" s="63">
        <v>357.99445389996851</v>
      </c>
      <c r="O58" s="63">
        <v>1798.4306612793873</v>
      </c>
      <c r="P58" s="63">
        <v>18060.550148363647</v>
      </c>
      <c r="Q58" s="63">
        <v>0</v>
      </c>
      <c r="R58" s="70"/>
      <c r="S58" s="70" cm="1">
        <f t="array" ref="S58">INDEX(A58:Q58,'EDB data'!$C$5+1)</f>
        <v>0</v>
      </c>
    </row>
    <row r="59" spans="1:19" ht="14.5">
      <c r="A59" s="54" t="str">
        <f t="shared" si="3"/>
        <v>Value of disposed assets, 2028/29</v>
      </c>
      <c r="B59" s="63">
        <v>88.413594066283068</v>
      </c>
      <c r="C59" s="63"/>
      <c r="D59" s="63">
        <v>1082.0926756777417</v>
      </c>
      <c r="E59" s="63">
        <v>129.15411921210978</v>
      </c>
      <c r="F59" s="63">
        <v>35.808444918420513</v>
      </c>
      <c r="G59" s="63">
        <v>559.94547117436548</v>
      </c>
      <c r="H59" s="63">
        <v>193.7293278417601</v>
      </c>
      <c r="I59" s="63">
        <v>1330.9356929066748</v>
      </c>
      <c r="J59" s="63">
        <v>1087.1432024458682</v>
      </c>
      <c r="K59" s="63">
        <v>126.91752201008045</v>
      </c>
      <c r="L59" s="63">
        <v>20752.092622640404</v>
      </c>
      <c r="M59" s="63">
        <v>292.77592950498126</v>
      </c>
      <c r="N59" s="63">
        <v>365.15434297796793</v>
      </c>
      <c r="O59" s="63">
        <v>1834.3992745049752</v>
      </c>
      <c r="P59" s="63">
        <v>18421.76115133092</v>
      </c>
      <c r="Q59" s="63">
        <v>0</v>
      </c>
      <c r="R59" s="70"/>
      <c r="S59" s="70" cm="1">
        <f t="array" ref="S59">INDEX(A59:Q59,'EDB data'!$C$5+1)</f>
        <v>0</v>
      </c>
    </row>
    <row r="60" spans="1:19" ht="14.5">
      <c r="A60" s="54" t="str">
        <f t="shared" si="3"/>
        <v>Value of disposed assets, 2029/30</v>
      </c>
      <c r="B60" s="63">
        <v>90.181865947608728</v>
      </c>
      <c r="C60" s="63"/>
      <c r="D60" s="63">
        <v>1103.7345291912966</v>
      </c>
      <c r="E60" s="63">
        <v>131.73720159635198</v>
      </c>
      <c r="F60" s="63">
        <v>36.524613816788928</v>
      </c>
      <c r="G60" s="63">
        <v>571.14438059785289</v>
      </c>
      <c r="H60" s="63">
        <v>197.60391439859532</v>
      </c>
      <c r="I60" s="63">
        <v>1357.5544067648084</v>
      </c>
      <c r="J60" s="63">
        <v>1108.8860664947856</v>
      </c>
      <c r="K60" s="63">
        <v>129.45587245028207</v>
      </c>
      <c r="L60" s="63">
        <v>21167.134475093215</v>
      </c>
      <c r="M60" s="63">
        <v>298.63144809508094</v>
      </c>
      <c r="N60" s="63">
        <v>372.45742983752729</v>
      </c>
      <c r="O60" s="63">
        <v>1871.0872599950746</v>
      </c>
      <c r="P60" s="63">
        <v>18790.19637435754</v>
      </c>
      <c r="Q60" s="63">
        <v>0</v>
      </c>
      <c r="R60" s="70"/>
      <c r="S60" s="70" cm="1">
        <f t="array" ref="S60">INDEX(A60:Q60,'EDB data'!$C$5+1)</f>
        <v>0</v>
      </c>
    </row>
    <row r="61" spans="1:19" ht="21">
      <c r="A61" s="201" t="s">
        <v>421</v>
      </c>
      <c r="B61" s="202"/>
      <c r="C61" s="202"/>
      <c r="D61" s="202"/>
      <c r="E61" s="202"/>
      <c r="F61" s="202"/>
      <c r="G61" s="202"/>
      <c r="H61" s="202"/>
      <c r="I61" s="202"/>
      <c r="J61" s="202"/>
      <c r="K61" s="202"/>
      <c r="L61" s="202"/>
      <c r="M61" s="202"/>
      <c r="N61" s="202"/>
      <c r="O61" s="202"/>
      <c r="P61" s="202"/>
      <c r="Q61" s="202"/>
      <c r="R61" s="202"/>
      <c r="S61" s="202"/>
    </row>
    <row r="62" spans="1:19" ht="14.5" customHeight="1">
      <c r="A62" s="54" t="str">
        <f t="shared" ref="A62:A67" si="4">"The sum of depreciation for existing assets, " &amp; U10</f>
        <v>The sum of depreciation for existing assets, 2024/25</v>
      </c>
      <c r="B62" s="70">
        <v>12488.96284</v>
      </c>
      <c r="C62" s="70"/>
      <c r="D62" s="70">
        <v>13098.069319444652</v>
      </c>
      <c r="E62" s="70">
        <v>4296.6213138680441</v>
      </c>
      <c r="F62" s="70">
        <v>8496.5562184689315</v>
      </c>
      <c r="G62" s="70">
        <v>7940.4468999999999</v>
      </c>
      <c r="H62" s="70">
        <v>2118.0865797309061</v>
      </c>
      <c r="I62" s="70">
        <v>8449.7000000000007</v>
      </c>
      <c r="J62" s="70">
        <v>58459.242090000007</v>
      </c>
      <c r="K62" s="70">
        <v>11443</v>
      </c>
      <c r="L62" s="70">
        <v>113914.97376048448</v>
      </c>
      <c r="M62" s="70">
        <v>12271.736323853864</v>
      </c>
      <c r="N62" s="70">
        <v>13351.169619816821</v>
      </c>
      <c r="O62" s="70">
        <v>41174.032705414465</v>
      </c>
      <c r="P62" s="70">
        <v>175923.13146999999</v>
      </c>
      <c r="Q62" s="70">
        <v>32841.67495485871</v>
      </c>
      <c r="R62" s="70"/>
      <c r="S62" s="70" cm="1">
        <f t="array" ref="S62">INDEX(A62:Q62,'EDB data'!$C$5+1)</f>
        <v>32841.67495485871</v>
      </c>
    </row>
    <row r="63" spans="1:19" ht="14.5" customHeight="1">
      <c r="A63" s="54" t="str">
        <f t="shared" si="4"/>
        <v>The sum of depreciation for existing assets, 2025/26</v>
      </c>
      <c r="B63" s="70">
        <v>12361.619672928204</v>
      </c>
      <c r="C63" s="70"/>
      <c r="D63" s="70">
        <v>13274.072358183452</v>
      </c>
      <c r="E63" s="70">
        <v>4337.2635790327386</v>
      </c>
      <c r="F63" s="70">
        <v>8519.8639825701503</v>
      </c>
      <c r="G63" s="70">
        <v>7836.0737811522549</v>
      </c>
      <c r="H63" s="70">
        <v>2142.3099366813058</v>
      </c>
      <c r="I63" s="70">
        <v>7962.7037850632187</v>
      </c>
      <c r="J63" s="70">
        <v>58098.129028263742</v>
      </c>
      <c r="K63" s="70">
        <v>11148.01198223475</v>
      </c>
      <c r="L63" s="70">
        <v>108305.7702960858</v>
      </c>
      <c r="M63" s="70">
        <v>11654.562841608617</v>
      </c>
      <c r="N63" s="70">
        <v>13336.451049770802</v>
      </c>
      <c r="O63" s="70">
        <v>39456.554669820354</v>
      </c>
      <c r="P63" s="70">
        <v>169179.1456703867</v>
      </c>
      <c r="Q63" s="70">
        <v>32843.935174099599</v>
      </c>
      <c r="R63" s="70"/>
      <c r="S63" s="70" cm="1">
        <f t="array" ref="S63">INDEX(A63:Q63,'EDB data'!$C$5+1)</f>
        <v>32843.935174099599</v>
      </c>
    </row>
    <row r="64" spans="1:19" ht="14.5" customHeight="1">
      <c r="A64" s="54" t="str">
        <f t="shared" si="4"/>
        <v>The sum of depreciation for existing assets, 2026/27</v>
      </c>
      <c r="B64" s="70">
        <v>12251.32475143806</v>
      </c>
      <c r="C64" s="70"/>
      <c r="D64" s="70">
        <v>13381.102000129842</v>
      </c>
      <c r="E64" s="70">
        <v>4368.1359376747596</v>
      </c>
      <c r="F64" s="70">
        <v>8511.5505362370677</v>
      </c>
      <c r="G64" s="70">
        <v>7669.0302132127945</v>
      </c>
      <c r="H64" s="70">
        <v>2170.4102919159486</v>
      </c>
      <c r="I64" s="70">
        <v>7102.9011655534669</v>
      </c>
      <c r="J64" s="70">
        <v>56973.913738288829</v>
      </c>
      <c r="K64" s="70">
        <v>10941.501016186943</v>
      </c>
      <c r="L64" s="70">
        <v>103780.78859754206</v>
      </c>
      <c r="M64" s="70">
        <v>10617.708935992196</v>
      </c>
      <c r="N64" s="70">
        <v>13072.014989903868</v>
      </c>
      <c r="O64" s="70">
        <v>38115.251569949061</v>
      </c>
      <c r="P64" s="70">
        <v>161754.80249277854</v>
      </c>
      <c r="Q64" s="70">
        <v>31024.924098898093</v>
      </c>
      <c r="R64" s="70"/>
      <c r="S64" s="70" cm="1">
        <f t="array" ref="S64">INDEX(A64:Q64,'EDB data'!$C$5+1)</f>
        <v>31024.924098898093</v>
      </c>
    </row>
    <row r="65" spans="1:19" ht="14.5" customHeight="1">
      <c r="A65" s="54" t="str">
        <f t="shared" si="4"/>
        <v>The sum of depreciation for existing assets, 2027/28</v>
      </c>
      <c r="B65" s="70">
        <v>12189.700404972729</v>
      </c>
      <c r="C65" s="70"/>
      <c r="D65" s="70">
        <v>13501.530640758312</v>
      </c>
      <c r="E65" s="70">
        <v>4404.2840974781257</v>
      </c>
      <c r="F65" s="70">
        <v>8280.0364016425538</v>
      </c>
      <c r="G65" s="70">
        <v>7524.7068836466451</v>
      </c>
      <c r="H65" s="70">
        <v>1871.3034348209151</v>
      </c>
      <c r="I65" s="70">
        <v>6908.7004472796762</v>
      </c>
      <c r="J65" s="70">
        <v>56422.60575164223</v>
      </c>
      <c r="K65" s="70">
        <v>10876.198958387246</v>
      </c>
      <c r="L65" s="70">
        <v>100656.36613941893</v>
      </c>
      <c r="M65" s="70">
        <v>10544.757277943792</v>
      </c>
      <c r="N65" s="70">
        <v>12987.681426555866</v>
      </c>
      <c r="O65" s="70">
        <v>35950.355783942556</v>
      </c>
      <c r="P65" s="70">
        <v>157291.86188379131</v>
      </c>
      <c r="Q65" s="70">
        <v>30680.486949881928</v>
      </c>
      <c r="R65" s="70"/>
      <c r="S65" s="70" cm="1">
        <f t="array" ref="S65">INDEX(A65:Q65,'EDB data'!$C$5+1)</f>
        <v>30680.486949881928</v>
      </c>
    </row>
    <row r="66" spans="1:19" ht="14.5" customHeight="1">
      <c r="A66" s="54" t="str">
        <f t="shared" si="4"/>
        <v>The sum of depreciation for existing assets, 2028/29</v>
      </c>
      <c r="B66" s="70">
        <v>12242.790777876851</v>
      </c>
      <c r="C66" s="70"/>
      <c r="D66" s="70">
        <v>13633.900127633626</v>
      </c>
      <c r="E66" s="70">
        <v>4433.1490589388341</v>
      </c>
      <c r="F66" s="70">
        <v>8349.8421377450468</v>
      </c>
      <c r="G66" s="70">
        <v>7247.1226318667168</v>
      </c>
      <c r="H66" s="70">
        <v>1857.9299767726991</v>
      </c>
      <c r="I66" s="70">
        <v>6878.3504844635181</v>
      </c>
      <c r="J66" s="70">
        <v>55770.282217896412</v>
      </c>
      <c r="K66" s="70">
        <v>10912.62864874749</v>
      </c>
      <c r="L66" s="70">
        <v>99440.5707466514</v>
      </c>
      <c r="M66" s="70">
        <v>10364.742530997884</v>
      </c>
      <c r="N66" s="70">
        <v>13104.543880399162</v>
      </c>
      <c r="O66" s="70">
        <v>34615.511309640126</v>
      </c>
      <c r="P66" s="70">
        <v>157085.23323067298</v>
      </c>
      <c r="Q66" s="70">
        <v>30537.541696831402</v>
      </c>
      <c r="R66" s="70"/>
      <c r="S66" s="70" cm="1">
        <f t="array" ref="S66">INDEX(A66:Q66,'EDB data'!$C$5+1)</f>
        <v>30537.541696831402</v>
      </c>
    </row>
    <row r="67" spans="1:19" ht="14.5" customHeight="1">
      <c r="A67" s="54" t="str">
        <f t="shared" si="4"/>
        <v>The sum of depreciation for existing assets, 2029/30</v>
      </c>
      <c r="B67" s="70">
        <v>12296.616720370119</v>
      </c>
      <c r="C67" s="70"/>
      <c r="D67" s="70">
        <v>13786.427058061112</v>
      </c>
      <c r="E67" s="70">
        <v>4375.5124542348758</v>
      </c>
      <c r="F67" s="70">
        <v>8190.5565407929589</v>
      </c>
      <c r="G67" s="70">
        <v>7134.8320702990923</v>
      </c>
      <c r="H67" s="70">
        <v>1782.4498178979695</v>
      </c>
      <c r="I67" s="70">
        <v>6888.9069572393892</v>
      </c>
      <c r="J67" s="70">
        <v>55310.551200152579</v>
      </c>
      <c r="K67" s="70">
        <v>10782.562176295412</v>
      </c>
      <c r="L67" s="70">
        <v>98824.059355688631</v>
      </c>
      <c r="M67" s="70">
        <v>10300.21495102613</v>
      </c>
      <c r="N67" s="70">
        <v>13063.454015054735</v>
      </c>
      <c r="O67" s="70">
        <v>33944.059574645609</v>
      </c>
      <c r="P67" s="70">
        <v>151141.88401549764</v>
      </c>
      <c r="Q67" s="70">
        <v>30361.688414321037</v>
      </c>
      <c r="R67" s="70"/>
      <c r="S67" s="70" cm="1">
        <f t="array" ref="S67">INDEX(A67:Q67,'EDB data'!$C$5+1)</f>
        <v>30361.688414321037</v>
      </c>
    </row>
    <row r="68" spans="1:19" ht="14.5" customHeight="1">
      <c r="A68" s="203"/>
      <c r="B68" s="166"/>
      <c r="C68" s="166"/>
      <c r="D68" s="166"/>
      <c r="E68" s="166"/>
      <c r="F68" s="166"/>
      <c r="G68" s="166"/>
      <c r="H68" s="166"/>
      <c r="I68" s="166"/>
      <c r="J68" s="166"/>
      <c r="K68" s="166"/>
      <c r="L68" s="166"/>
      <c r="M68" s="166"/>
      <c r="N68" s="166"/>
      <c r="O68" s="166"/>
      <c r="P68" s="166"/>
      <c r="Q68" s="166"/>
      <c r="R68" s="166"/>
      <c r="S68" s="204"/>
    </row>
    <row r="69" spans="1:19" ht="18.75" customHeight="1">
      <c r="A69" s="9"/>
    </row>
    <row r="76" spans="1:19" ht="18.75" customHeight="1">
      <c r="B76" s="527"/>
      <c r="C76" s="527"/>
      <c r="D76" s="527"/>
      <c r="E76" s="527"/>
      <c r="F76" s="527"/>
      <c r="G76" s="527"/>
      <c r="H76" s="527"/>
      <c r="I76" s="527"/>
      <c r="J76" s="527"/>
      <c r="K76" s="527"/>
      <c r="L76" s="527"/>
      <c r="M76" s="527"/>
      <c r="N76" s="527"/>
      <c r="O76" s="527"/>
      <c r="P76" s="527"/>
      <c r="Q76" s="527"/>
      <c r="R76" s="527"/>
      <c r="S76" s="527"/>
    </row>
    <row r="77" spans="1:19" ht="18.75" customHeight="1">
      <c r="B77" s="527"/>
      <c r="C77" s="527"/>
      <c r="D77" s="527"/>
      <c r="E77" s="527"/>
      <c r="F77" s="527"/>
      <c r="G77" s="527"/>
      <c r="H77" s="527"/>
      <c r="I77" s="527"/>
      <c r="J77" s="527"/>
      <c r="K77" s="527"/>
      <c r="L77" s="527"/>
      <c r="M77" s="527"/>
      <c r="N77" s="527"/>
      <c r="O77" s="527"/>
      <c r="P77" s="527"/>
      <c r="Q77" s="527"/>
      <c r="R77" s="527"/>
      <c r="S77" s="527"/>
    </row>
    <row r="78" spans="1:19" ht="18.75" customHeight="1">
      <c r="B78" s="527"/>
      <c r="C78" s="527"/>
      <c r="D78" s="527"/>
      <c r="E78" s="527"/>
      <c r="F78" s="527"/>
      <c r="G78" s="527"/>
      <c r="H78" s="527"/>
      <c r="I78" s="527"/>
      <c r="J78" s="527"/>
      <c r="K78" s="527"/>
      <c r="L78" s="527"/>
      <c r="M78" s="527"/>
      <c r="N78" s="527"/>
      <c r="O78" s="527"/>
      <c r="P78" s="527"/>
      <c r="Q78" s="527"/>
      <c r="R78" s="527"/>
      <c r="S78" s="527"/>
    </row>
    <row r="79" spans="1:19" ht="18.75" customHeight="1">
      <c r="B79" s="527"/>
      <c r="C79" s="527"/>
      <c r="D79" s="527"/>
      <c r="E79" s="527"/>
      <c r="F79" s="527"/>
      <c r="G79" s="527"/>
      <c r="H79" s="527"/>
      <c r="I79" s="527"/>
      <c r="J79" s="527"/>
      <c r="K79" s="527"/>
      <c r="L79" s="527"/>
      <c r="M79" s="527"/>
      <c r="N79" s="527"/>
      <c r="O79" s="527"/>
      <c r="P79" s="527"/>
      <c r="Q79" s="527"/>
      <c r="R79" s="527"/>
      <c r="S79" s="527"/>
    </row>
    <row r="80" spans="1:19" ht="18.75" customHeight="1">
      <c r="B80" s="527"/>
      <c r="C80" s="527"/>
      <c r="D80" s="527"/>
      <c r="E80" s="527"/>
      <c r="F80" s="527"/>
      <c r="G80" s="527"/>
      <c r="H80" s="527"/>
      <c r="I80" s="527"/>
      <c r="J80" s="527"/>
      <c r="K80" s="527"/>
      <c r="L80" s="527"/>
      <c r="M80" s="527"/>
      <c r="N80" s="527"/>
      <c r="O80" s="527"/>
      <c r="P80" s="527"/>
      <c r="Q80" s="527"/>
      <c r="R80" s="527"/>
      <c r="S80" s="527"/>
    </row>
    <row r="81" spans="2:19" ht="18.75" customHeight="1">
      <c r="B81" s="527"/>
      <c r="C81" s="527"/>
      <c r="D81" s="527"/>
      <c r="E81" s="527"/>
      <c r="F81" s="527"/>
      <c r="G81" s="527"/>
      <c r="H81" s="527"/>
      <c r="I81" s="527"/>
      <c r="J81" s="527"/>
      <c r="K81" s="527"/>
      <c r="L81" s="527"/>
      <c r="M81" s="527"/>
      <c r="N81" s="527"/>
      <c r="O81" s="527"/>
      <c r="P81" s="527"/>
      <c r="Q81" s="527"/>
      <c r="R81" s="527"/>
      <c r="S81" s="527"/>
    </row>
  </sheetData>
  <mergeCells count="1">
    <mergeCell ref="U5:W5"/>
  </mergeCells>
  <phoneticPr fontId="34" type="noConversion"/>
  <pageMargins left="0.25" right="0.25" top="0.75" bottom="0.75" header="0.3" footer="0.3"/>
  <pageSetup paperSize="9" scale="52" fitToHeight="0" orientation="landscape" r:id="rId1"/>
  <rowBreaks count="1" manualBreakCount="1">
    <brk id="44" max="16383" man="1"/>
  </rowBreaks>
  <legacyDrawing r:id="rId2"/>
</worksheet>
</file>

<file path=customXML/item.xml><?xml version="1.0" encoding="utf-8"?>
<properties xmlns="http://www.imanage.com/work/xmlschema">
  <documentid>iManage!5928475.1</documentid>
  <senderid>LARAP</senderid>
  <senderemail>LARA.PENNINGTON@COMCOM.GOVT.NZ</senderemail>
  <lastmodified>2026-08-13T16:41:42.0000000+12:00</lastmodified>
  <database>iManage</database>
</properties>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24</vt:i4>
      </vt:variant>
    </vt:vector>
  </HeadingPairs>
  <TitlesOfParts>
    <vt:vector size="40" baseType="lpstr">
      <vt:lpstr>CoverSheet</vt:lpstr>
      <vt:lpstr>Table of Contents</vt:lpstr>
      <vt:lpstr>Description</vt:lpstr>
      <vt:lpstr>Reopener</vt:lpstr>
      <vt:lpstr>ANAR guidance</vt:lpstr>
      <vt:lpstr>CPI</vt:lpstr>
      <vt:lpstr>Historical</vt:lpstr>
      <vt:lpstr>Thresholds</vt:lpstr>
      <vt:lpstr>Inputs</vt:lpstr>
      <vt:lpstr>EDB data</vt:lpstr>
      <vt:lpstr>Timing</vt:lpstr>
      <vt:lpstr>RAB</vt:lpstr>
      <vt:lpstr>TAX</vt:lpstr>
      <vt:lpstr>BBAR</vt:lpstr>
      <vt:lpstr>MAR</vt:lpstr>
      <vt:lpstr>IRR</vt:lpstr>
      <vt:lpstr>EDB_Name</vt:lpstr>
      <vt:lpstr>'ANAR guidance'!Print_Area</vt:lpstr>
      <vt:lpstr>BBAR!Print_Area</vt:lpstr>
      <vt:lpstr>CoverSheet!Print_Area</vt:lpstr>
      <vt:lpstr>CPI!Print_Area</vt:lpstr>
      <vt:lpstr>Description!Print_Area</vt:lpstr>
      <vt:lpstr>'EDB data'!Print_Area</vt:lpstr>
      <vt:lpstr>Historical!Print_Area</vt:lpstr>
      <vt:lpstr>Inputs!Print_Area</vt:lpstr>
      <vt:lpstr>IRR!Print_Area</vt:lpstr>
      <vt:lpstr>MAR!Print_Area</vt:lpstr>
      <vt:lpstr>RAB!Print_Area</vt:lpstr>
      <vt:lpstr>Reopener!Print_Area</vt:lpstr>
      <vt:lpstr>'Table of Contents'!Print_Area</vt:lpstr>
      <vt:lpstr>TAX!Print_Area</vt:lpstr>
      <vt:lpstr>Thresholds!Print_Area</vt:lpstr>
      <vt:lpstr>Timing!Print_Area</vt:lpstr>
      <vt:lpstr>rEDBNames</vt:lpstr>
      <vt:lpstr>ReopCapex</vt:lpstr>
      <vt:lpstr>ReopMAR</vt:lpstr>
      <vt:lpstr>ReopOpex</vt:lpstr>
      <vt:lpstr>SelectedEDB</vt:lpstr>
      <vt:lpstr>WACC</vt:lpstr>
      <vt:lpstr>XfactorAnchor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2026-03-31T20:00:12Z</dcterms:created>
  <dcterms:modified xsi:type="dcterms:W3CDTF">2026-08-13T04:41:42Z</dcterms:modified>
  <cp:category/>
  <cp:contentStatus/>
</cp:coreProperties>
</file>