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fileSharing readOnlyRecommended="1"/>
  <workbookPr filterPrivacy="1"/>
  <xr:revisionPtr revIDLastSave="0" documentId="8_{59D704BC-1843-4368-B0ED-E236364BB729}" xr6:coauthVersionLast="47" xr6:coauthVersionMax="47" xr10:uidLastSave="{00000000-0000-0000-0000-000000000000}"/>
  <bookViews>
    <workbookView xWindow="80" yWindow="-14950" windowWidth="38700" windowHeight="15370" xr2:uid="{A5F07C28-7C9E-4BF0-A137-A839D6C18C7D}"/>
  </bookViews>
  <sheets>
    <sheet name="CoverSheet" sheetId="4" r:id="rId1"/>
    <sheet name="Table of Contents" sheetId="6" r:id="rId2"/>
    <sheet name="Description" sheetId="5" r:id="rId3"/>
    <sheet name="Govt lookup" sheetId="2" r:id="rId4"/>
    <sheet name="RFR" sheetId="1" r:id="rId5"/>
    <sheet name="WACC" sheetId="3" r:id="rId6"/>
  </sheets>
  <definedNames>
    <definedName name="_xlnm._FilterDatabase" hidden="1">#REF!</definedName>
    <definedName name="ExternalData_2" localSheetId="4" hidden="1">RFR!#REF!</definedName>
    <definedName name="_xlnm.Print_Area" localSheetId="0">CoverSheet!$A$1:$D$6</definedName>
    <definedName name="_xlnm.Print_Area" localSheetId="2">Description!$A$1:$D$22</definedName>
    <definedName name="_xlnm.Print_Area" localSheetId="3">'Govt lookup'!$A$1:$H$18</definedName>
    <definedName name="_xlnm.Print_Area" localSheetId="4">RFR!$A$1:$F$10</definedName>
    <definedName name="_xlnm.Print_Area" localSheetId="5">WACC!$A$1:$C$18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B10" i="1" l="1"/>
  <c r="E116" i="1" a="1"/>
  <c r="E116" i="1" s="1"/>
  <c r="B5" i="1"/>
  <c r="B8" i="3"/>
  <c r="E105" i="1" a="1"/>
  <c r="E105" i="1" s="1"/>
  <c r="E94" i="1" a="1"/>
  <c r="E94" i="1" s="1"/>
  <c r="E93" i="1" a="1"/>
  <c r="E93" i="1" s="1"/>
  <c r="E82" i="1" a="1"/>
  <c r="E82" i="1" s="1"/>
  <c r="E81" i="1" a="1"/>
  <c r="E81" i="1" s="1"/>
  <c r="E70" i="1" a="1"/>
  <c r="E70" i="1" s="1"/>
  <c r="E69" i="1" a="1"/>
  <c r="E69" i="1" s="1"/>
  <c r="E58" i="1" a="1"/>
  <c r="E58" i="1" s="1"/>
  <c r="E57" i="1" a="1"/>
  <c r="E57" i="1" s="1"/>
  <c r="E46" i="1" a="1"/>
  <c r="E46" i="1" s="1"/>
  <c r="E45" i="1" a="1"/>
  <c r="E45" i="1" s="1"/>
  <c r="E34" i="1" a="1"/>
  <c r="E34" i="1" s="1"/>
  <c r="E33" i="1" a="1"/>
  <c r="E33" i="1" s="1"/>
  <c r="E22" i="1" a="1"/>
  <c r="E22" i="1" s="1"/>
  <c r="E21" i="1" a="1"/>
  <c r="E21" i="1" s="1"/>
  <c r="E106" i="1" l="1" a="1"/>
  <c r="E106" i="1" s="1"/>
  <c r="E23" i="1" a="1"/>
  <c r="E23" i="1" s="1"/>
  <c r="E35" i="1" a="1"/>
  <c r="E35" i="1" s="1"/>
  <c r="F35" i="1" s="1"/>
  <c r="G35" i="1" s="1"/>
  <c r="H35" i="1" s="1"/>
  <c r="E47" i="1" a="1"/>
  <c r="E47" i="1" s="1"/>
  <c r="E59" i="1" a="1"/>
  <c r="E59" i="1" s="1"/>
  <c r="F59" i="1" s="1"/>
  <c r="G59" i="1" s="1"/>
  <c r="H59" i="1" s="1"/>
  <c r="E71" i="1" a="1"/>
  <c r="E71" i="1" s="1"/>
  <c r="F71" i="1" s="1"/>
  <c r="G71" i="1" s="1"/>
  <c r="H71" i="1" s="1"/>
  <c r="E83" i="1" a="1"/>
  <c r="E83" i="1" s="1"/>
  <c r="F83" i="1" s="1"/>
  <c r="G83" i="1" s="1"/>
  <c r="H83" i="1" s="1"/>
  <c r="E95" i="1" a="1"/>
  <c r="E95" i="1" s="1"/>
  <c r="F95" i="1" s="1"/>
  <c r="G95" i="1" s="1"/>
  <c r="H95" i="1" s="1"/>
  <c r="E107" i="1" a="1"/>
  <c r="E107" i="1" s="1"/>
  <c r="E24" i="1" a="1"/>
  <c r="E24" i="1" s="1"/>
  <c r="E36" i="1" a="1"/>
  <c r="E36" i="1" s="1"/>
  <c r="F36" i="1" s="1"/>
  <c r="G36" i="1" s="1"/>
  <c r="H36" i="1" s="1"/>
  <c r="E48" i="1" a="1"/>
  <c r="E48" i="1" s="1"/>
  <c r="F48" i="1" s="1"/>
  <c r="G48" i="1" s="1"/>
  <c r="H48" i="1" s="1"/>
  <c r="E60" i="1" a="1"/>
  <c r="E60" i="1" s="1"/>
  <c r="E72" i="1" a="1"/>
  <c r="E72" i="1" s="1"/>
  <c r="E84" i="1" a="1"/>
  <c r="E84" i="1" s="1"/>
  <c r="E96" i="1" a="1"/>
  <c r="E96" i="1" s="1"/>
  <c r="F96" i="1" s="1"/>
  <c r="G96" i="1" s="1"/>
  <c r="H96" i="1" s="1"/>
  <c r="E108" i="1" a="1"/>
  <c r="E108" i="1" s="1"/>
  <c r="E25" i="1" a="1"/>
  <c r="E25" i="1" s="1"/>
  <c r="E37" i="1" a="1"/>
  <c r="E37" i="1" s="1"/>
  <c r="F37" i="1" s="1"/>
  <c r="G37" i="1" s="1"/>
  <c r="H37" i="1" s="1"/>
  <c r="E49" i="1" a="1"/>
  <c r="E49" i="1" s="1"/>
  <c r="F49" i="1" s="1"/>
  <c r="G49" i="1" s="1"/>
  <c r="H49" i="1" s="1"/>
  <c r="E61" i="1" a="1"/>
  <c r="E61" i="1" s="1"/>
  <c r="E73" i="1" a="1"/>
  <c r="E73" i="1" s="1"/>
  <c r="F73" i="1" s="1"/>
  <c r="G73" i="1" s="1"/>
  <c r="H73" i="1" s="1"/>
  <c r="E85" i="1" a="1"/>
  <c r="E85" i="1" s="1"/>
  <c r="E97" i="1" a="1"/>
  <c r="E97" i="1" s="1"/>
  <c r="F97" i="1" s="1"/>
  <c r="G97" i="1" s="1"/>
  <c r="H97" i="1" s="1"/>
  <c r="E109" i="1" a="1"/>
  <c r="E109" i="1" s="1"/>
  <c r="E26" i="1" a="1"/>
  <c r="E26" i="1" s="1"/>
  <c r="E38" i="1" a="1"/>
  <c r="E38" i="1" s="1"/>
  <c r="E50" i="1" a="1"/>
  <c r="E50" i="1" s="1"/>
  <c r="F50" i="1" s="1"/>
  <c r="G50" i="1" s="1"/>
  <c r="H50" i="1" s="1"/>
  <c r="E62" i="1" a="1"/>
  <c r="E62" i="1" s="1"/>
  <c r="F62" i="1" s="1"/>
  <c r="G62" i="1" s="1"/>
  <c r="H62" i="1" s="1"/>
  <c r="E74" i="1" a="1"/>
  <c r="E74" i="1" s="1"/>
  <c r="F74" i="1" s="1"/>
  <c r="G74" i="1" s="1"/>
  <c r="H74" i="1" s="1"/>
  <c r="E86" i="1" a="1"/>
  <c r="E86" i="1" s="1"/>
  <c r="F86" i="1" s="1"/>
  <c r="G86" i="1" s="1"/>
  <c r="H86" i="1" s="1"/>
  <c r="E98" i="1" a="1"/>
  <c r="E98" i="1" s="1"/>
  <c r="F98" i="1" s="1"/>
  <c r="G98" i="1" s="1"/>
  <c r="H98" i="1" s="1"/>
  <c r="E110" i="1" a="1"/>
  <c r="E110" i="1" s="1"/>
  <c r="F110" i="1" s="1"/>
  <c r="G110" i="1" s="1"/>
  <c r="H110" i="1" s="1"/>
  <c r="E27" i="1" a="1"/>
  <c r="E27" i="1" s="1"/>
  <c r="F27" i="1" s="1"/>
  <c r="G27" i="1" s="1"/>
  <c r="H27" i="1" s="1"/>
  <c r="E39" i="1" a="1"/>
  <c r="E39" i="1" s="1"/>
  <c r="F39" i="1" s="1"/>
  <c r="G39" i="1" s="1"/>
  <c r="H39" i="1" s="1"/>
  <c r="E51" i="1" a="1"/>
  <c r="E51" i="1" s="1"/>
  <c r="F51" i="1" s="1"/>
  <c r="G51" i="1" s="1"/>
  <c r="H51" i="1" s="1"/>
  <c r="E63" i="1" a="1"/>
  <c r="E63" i="1" s="1"/>
  <c r="E75" i="1" a="1"/>
  <c r="E75" i="1" s="1"/>
  <c r="F75" i="1" s="1"/>
  <c r="G75" i="1" s="1"/>
  <c r="H75" i="1" s="1"/>
  <c r="E87" i="1" a="1"/>
  <c r="E87" i="1" s="1"/>
  <c r="E99" i="1" a="1"/>
  <c r="E99" i="1" s="1"/>
  <c r="F99" i="1" s="1"/>
  <c r="G99" i="1" s="1"/>
  <c r="H99" i="1" s="1"/>
  <c r="E111" i="1" a="1"/>
  <c r="E111" i="1" s="1"/>
  <c r="E28" i="1" a="1"/>
  <c r="E28" i="1" s="1"/>
  <c r="F28" i="1" s="1"/>
  <c r="G28" i="1" s="1"/>
  <c r="H28" i="1" s="1"/>
  <c r="E40" i="1" a="1"/>
  <c r="E40" i="1" s="1"/>
  <c r="F40" i="1" s="1"/>
  <c r="G40" i="1" s="1"/>
  <c r="H40" i="1" s="1"/>
  <c r="E52" i="1" a="1"/>
  <c r="E52" i="1" s="1"/>
  <c r="F52" i="1" s="1"/>
  <c r="G52" i="1" s="1"/>
  <c r="H52" i="1" s="1"/>
  <c r="E64" i="1" a="1"/>
  <c r="E64" i="1" s="1"/>
  <c r="E76" i="1" a="1"/>
  <c r="E76" i="1" s="1"/>
  <c r="E88" i="1" a="1"/>
  <c r="E88" i="1" s="1"/>
  <c r="F88" i="1" s="1"/>
  <c r="G88" i="1" s="1"/>
  <c r="H88" i="1" s="1"/>
  <c r="E100" i="1" a="1"/>
  <c r="E100" i="1" s="1"/>
  <c r="F100" i="1" s="1"/>
  <c r="G100" i="1" s="1"/>
  <c r="H100" i="1" s="1"/>
  <c r="E112" i="1" a="1"/>
  <c r="E112" i="1" s="1"/>
  <c r="E17" i="1" a="1"/>
  <c r="E17" i="1" s="1"/>
  <c r="F17" i="1" s="1"/>
  <c r="G17" i="1" s="1"/>
  <c r="H17" i="1" s="1"/>
  <c r="I17" i="1" s="1" a="1"/>
  <c r="I17" i="1" s="1"/>
  <c r="E29" i="1" a="1"/>
  <c r="E29" i="1" s="1"/>
  <c r="F29" i="1" s="1"/>
  <c r="G29" i="1" s="1"/>
  <c r="H29" i="1" s="1"/>
  <c r="E41" i="1" a="1"/>
  <c r="E41" i="1" s="1"/>
  <c r="F41" i="1" s="1"/>
  <c r="G41" i="1" s="1"/>
  <c r="H41" i="1" s="1"/>
  <c r="E53" i="1" a="1"/>
  <c r="E53" i="1" s="1"/>
  <c r="F53" i="1" s="1"/>
  <c r="G53" i="1" s="1"/>
  <c r="H53" i="1" s="1"/>
  <c r="E65" i="1" a="1"/>
  <c r="E65" i="1" s="1"/>
  <c r="E77" i="1" a="1"/>
  <c r="E77" i="1" s="1"/>
  <c r="F77" i="1" s="1"/>
  <c r="G77" i="1" s="1"/>
  <c r="H77" i="1" s="1"/>
  <c r="E89" i="1" a="1"/>
  <c r="E89" i="1" s="1"/>
  <c r="F89" i="1" s="1"/>
  <c r="G89" i="1" s="1"/>
  <c r="H89" i="1" s="1"/>
  <c r="E101" i="1" a="1"/>
  <c r="E101" i="1" s="1"/>
  <c r="E113" i="1" a="1"/>
  <c r="E113" i="1" s="1"/>
  <c r="F113" i="1" s="1"/>
  <c r="G113" i="1" s="1"/>
  <c r="H113" i="1" s="1"/>
  <c r="E18" i="1" a="1"/>
  <c r="E18" i="1" s="1"/>
  <c r="E30" i="1" a="1"/>
  <c r="E30" i="1" s="1"/>
  <c r="F30" i="1" s="1"/>
  <c r="G30" i="1" s="1"/>
  <c r="H30" i="1" s="1"/>
  <c r="E42" i="1" a="1"/>
  <c r="E42" i="1" s="1"/>
  <c r="E54" i="1" a="1"/>
  <c r="E54" i="1" s="1"/>
  <c r="E66" i="1" a="1"/>
  <c r="E66" i="1" s="1"/>
  <c r="F66" i="1" s="1"/>
  <c r="G66" i="1" s="1"/>
  <c r="H66" i="1" s="1"/>
  <c r="E78" i="1" a="1"/>
  <c r="E78" i="1" s="1"/>
  <c r="E90" i="1" a="1"/>
  <c r="E90" i="1" s="1"/>
  <c r="E102" i="1" a="1"/>
  <c r="E102" i="1" s="1"/>
  <c r="F102" i="1" s="1"/>
  <c r="G102" i="1" s="1"/>
  <c r="H102" i="1" s="1"/>
  <c r="E114" i="1" a="1"/>
  <c r="E114" i="1" s="1"/>
  <c r="F114" i="1" s="1"/>
  <c r="G114" i="1" s="1"/>
  <c r="H114" i="1" s="1"/>
  <c r="E19" i="1" a="1"/>
  <c r="E19" i="1" s="1"/>
  <c r="F19" i="1" s="1"/>
  <c r="G19" i="1" s="1"/>
  <c r="H19" i="1" s="1"/>
  <c r="E31" i="1" a="1"/>
  <c r="E31" i="1" s="1"/>
  <c r="F31" i="1" s="1"/>
  <c r="G31" i="1" s="1"/>
  <c r="H31" i="1" s="1"/>
  <c r="E43" i="1" a="1"/>
  <c r="E43" i="1" s="1"/>
  <c r="F43" i="1" s="1"/>
  <c r="G43" i="1" s="1"/>
  <c r="H43" i="1" s="1"/>
  <c r="E55" i="1" a="1"/>
  <c r="E55" i="1" s="1"/>
  <c r="F55" i="1" s="1"/>
  <c r="G55" i="1" s="1"/>
  <c r="H55" i="1" s="1"/>
  <c r="E67" i="1" a="1"/>
  <c r="E67" i="1" s="1"/>
  <c r="F67" i="1" s="1"/>
  <c r="G67" i="1" s="1"/>
  <c r="H67" i="1" s="1"/>
  <c r="E79" i="1" a="1"/>
  <c r="E79" i="1" s="1"/>
  <c r="E91" i="1" a="1"/>
  <c r="E91" i="1" s="1"/>
  <c r="F91" i="1" s="1"/>
  <c r="G91" i="1" s="1"/>
  <c r="H91" i="1" s="1"/>
  <c r="E103" i="1" a="1"/>
  <c r="E103" i="1" s="1"/>
  <c r="F103" i="1" s="1"/>
  <c r="G103" i="1" s="1"/>
  <c r="H103" i="1" s="1"/>
  <c r="E115" i="1" a="1"/>
  <c r="E115" i="1" s="1"/>
  <c r="F115" i="1" s="1"/>
  <c r="G115" i="1" s="1"/>
  <c r="H115" i="1" s="1"/>
  <c r="E20" i="1" a="1"/>
  <c r="E20" i="1" s="1"/>
  <c r="F20" i="1" s="1"/>
  <c r="G20" i="1" s="1"/>
  <c r="H20" i="1" s="1"/>
  <c r="E32" i="1" a="1"/>
  <c r="E32" i="1" s="1"/>
  <c r="F32" i="1" s="1"/>
  <c r="G32" i="1" s="1"/>
  <c r="H32" i="1" s="1"/>
  <c r="E44" i="1" a="1"/>
  <c r="E44" i="1" s="1"/>
  <c r="F44" i="1" s="1"/>
  <c r="G44" i="1" s="1"/>
  <c r="H44" i="1" s="1"/>
  <c r="E56" i="1" a="1"/>
  <c r="E56" i="1" s="1"/>
  <c r="F56" i="1" s="1"/>
  <c r="G56" i="1" s="1"/>
  <c r="H56" i="1" s="1"/>
  <c r="E68" i="1" a="1"/>
  <c r="E68" i="1" s="1"/>
  <c r="F68" i="1" s="1"/>
  <c r="G68" i="1" s="1"/>
  <c r="H68" i="1" s="1"/>
  <c r="E80" i="1" a="1"/>
  <c r="E80" i="1" s="1"/>
  <c r="F80" i="1" s="1"/>
  <c r="G80" i="1" s="1"/>
  <c r="H80" i="1" s="1"/>
  <c r="E92" i="1" a="1"/>
  <c r="E92" i="1" s="1"/>
  <c r="F92" i="1" s="1"/>
  <c r="G92" i="1" s="1"/>
  <c r="H92" i="1" s="1"/>
  <c r="E104" i="1" a="1"/>
  <c r="E104" i="1" s="1"/>
  <c r="F104" i="1" s="1"/>
  <c r="G104" i="1" s="1"/>
  <c r="H104" i="1" s="1"/>
  <c r="F94" i="1"/>
  <c r="G94" i="1" s="1"/>
  <c r="H94" i="1" s="1"/>
  <c r="F112" i="1"/>
  <c r="G112" i="1" s="1"/>
  <c r="H112" i="1" s="1"/>
  <c r="F93" i="1"/>
  <c r="G93" i="1" s="1"/>
  <c r="H93" i="1" s="1"/>
  <c r="F116" i="1"/>
  <c r="G116" i="1" s="1"/>
  <c r="H116" i="1" s="1"/>
  <c r="F111" i="1"/>
  <c r="G111" i="1" s="1"/>
  <c r="H111" i="1" s="1"/>
  <c r="F107" i="1"/>
  <c r="G107" i="1" s="1"/>
  <c r="H107" i="1" s="1"/>
  <c r="F108" i="1"/>
  <c r="G108" i="1" s="1"/>
  <c r="H108" i="1" s="1"/>
  <c r="F106" i="1"/>
  <c r="G106" i="1" s="1"/>
  <c r="H106" i="1" s="1"/>
  <c r="F109" i="1"/>
  <c r="G109" i="1" s="1"/>
  <c r="H109" i="1" s="1"/>
  <c r="F105" i="1"/>
  <c r="G105" i="1" s="1"/>
  <c r="H105" i="1" s="1"/>
  <c r="F79" i="1"/>
  <c r="G79" i="1" s="1"/>
  <c r="H79" i="1" s="1"/>
  <c r="F84" i="1"/>
  <c r="G84" i="1" s="1"/>
  <c r="H84" i="1" s="1"/>
  <c r="F101" i="1"/>
  <c r="G101" i="1" s="1"/>
  <c r="H101" i="1" s="1"/>
  <c r="F78" i="1"/>
  <c r="G78" i="1" s="1"/>
  <c r="H78" i="1" s="1"/>
  <c r="F90" i="1"/>
  <c r="G90" i="1" s="1"/>
  <c r="H90" i="1" s="1"/>
  <c r="F82" i="1"/>
  <c r="G82" i="1" s="1"/>
  <c r="H82" i="1" s="1"/>
  <c r="F81" i="1"/>
  <c r="G81" i="1" s="1"/>
  <c r="H81" i="1" s="1"/>
  <c r="F70" i="1"/>
  <c r="G70" i="1" s="1"/>
  <c r="H70" i="1" s="1"/>
  <c r="F87" i="1"/>
  <c r="G87" i="1" s="1"/>
  <c r="H87" i="1" s="1"/>
  <c r="F76" i="1"/>
  <c r="G76" i="1" s="1"/>
  <c r="H76" i="1" s="1"/>
  <c r="F85" i="1"/>
  <c r="G85" i="1" s="1"/>
  <c r="H85" i="1" s="1"/>
  <c r="F72" i="1"/>
  <c r="G72" i="1" s="1"/>
  <c r="H72" i="1" s="1"/>
  <c r="F65" i="1"/>
  <c r="G65" i="1" s="1"/>
  <c r="H65" i="1" s="1"/>
  <c r="F69" i="1"/>
  <c r="G69" i="1" s="1"/>
  <c r="H69" i="1" s="1"/>
  <c r="F63" i="1"/>
  <c r="G63" i="1" s="1"/>
  <c r="H63" i="1" s="1"/>
  <c r="F64" i="1"/>
  <c r="G64" i="1" s="1"/>
  <c r="H64" i="1" s="1"/>
  <c r="F58" i="1"/>
  <c r="G58" i="1" s="1"/>
  <c r="H58" i="1" s="1"/>
  <c r="F57" i="1"/>
  <c r="G57" i="1" s="1"/>
  <c r="H57" i="1" s="1"/>
  <c r="F38" i="1"/>
  <c r="G38" i="1" s="1"/>
  <c r="H38" i="1" s="1"/>
  <c r="F61" i="1"/>
  <c r="G61" i="1" s="1"/>
  <c r="H61" i="1" s="1"/>
  <c r="F60" i="1"/>
  <c r="G60" i="1" s="1"/>
  <c r="H60" i="1" s="1"/>
  <c r="F54" i="1"/>
  <c r="G54" i="1" s="1"/>
  <c r="H54" i="1" s="1"/>
  <c r="F46" i="1"/>
  <c r="G46" i="1" s="1"/>
  <c r="H46" i="1" s="1"/>
  <c r="F45" i="1"/>
  <c r="G45" i="1" s="1"/>
  <c r="H45" i="1" s="1"/>
  <c r="F42" i="1"/>
  <c r="G42" i="1" s="1"/>
  <c r="H42" i="1" s="1"/>
  <c r="F23" i="1"/>
  <c r="G23" i="1" s="1"/>
  <c r="H23" i="1" s="1"/>
  <c r="F33" i="1"/>
  <c r="G33" i="1" s="1"/>
  <c r="H33" i="1" s="1"/>
  <c r="F26" i="1"/>
  <c r="G26" i="1" s="1"/>
  <c r="H26" i="1" s="1"/>
  <c r="F34" i="1"/>
  <c r="G34" i="1" s="1"/>
  <c r="H34" i="1" s="1"/>
  <c r="F25" i="1"/>
  <c r="G25" i="1" s="1"/>
  <c r="H25" i="1" s="1"/>
  <c r="F24" i="1"/>
  <c r="G24" i="1" s="1"/>
  <c r="H24" i="1" s="1"/>
  <c r="F47" i="1"/>
  <c r="G47" i="1" s="1"/>
  <c r="H47" i="1" s="1"/>
  <c r="F21" i="1"/>
  <c r="G21" i="1" s="1"/>
  <c r="H21" i="1" s="1"/>
  <c r="F22" i="1"/>
  <c r="G22" i="1" s="1"/>
  <c r="H22" i="1" s="1"/>
  <c r="F6" i="1" l="1"/>
  <c r="F18" i="1"/>
  <c r="G18" i="1"/>
  <c r="H18" i="1" s="1"/>
  <c r="I18" i="1" s="1" a="1"/>
  <c r="I18" i="1" s="1"/>
  <c r="J17" i="1"/>
  <c r="K17" i="1" s="1"/>
  <c r="L17" i="1" s="1" a="1"/>
  <c r="L17" i="1" s="1"/>
  <c r="J24" i="1"/>
  <c r="K24" i="1" s="1"/>
  <c r="L24" i="1" s="1" a="1"/>
  <c r="L24" i="1" s="1"/>
  <c r="I24" i="1" a="1"/>
  <c r="I24" i="1" s="1"/>
  <c r="J23" i="1"/>
  <c r="K23" i="1" s="1"/>
  <c r="L23" i="1" s="1" a="1"/>
  <c r="L23" i="1" s="1"/>
  <c r="I23" i="1" a="1"/>
  <c r="I23" i="1" s="1"/>
  <c r="I54" i="1" a="1"/>
  <c r="I54" i="1" s="1"/>
  <c r="J54" i="1"/>
  <c r="K54" i="1" s="1"/>
  <c r="L54" i="1" s="1" a="1"/>
  <c r="L54" i="1" s="1"/>
  <c r="J64" i="1"/>
  <c r="K64" i="1" s="1"/>
  <c r="L64" i="1" s="1" a="1"/>
  <c r="L64" i="1" s="1"/>
  <c r="I64" i="1" a="1"/>
  <c r="I64" i="1" s="1"/>
  <c r="I72" i="1" a="1"/>
  <c r="I72" i="1" s="1"/>
  <c r="J72" i="1"/>
  <c r="K72" i="1" s="1"/>
  <c r="L72" i="1" s="1" a="1"/>
  <c r="L72" i="1" s="1"/>
  <c r="J78" i="1"/>
  <c r="K78" i="1" s="1"/>
  <c r="L78" i="1" s="1" a="1"/>
  <c r="L78" i="1" s="1"/>
  <c r="I78" i="1" a="1"/>
  <c r="I78" i="1" s="1"/>
  <c r="I105" i="1" a="1"/>
  <c r="I105" i="1" s="1"/>
  <c r="J105" i="1"/>
  <c r="K105" i="1" s="1"/>
  <c r="L105" i="1" s="1" a="1"/>
  <c r="L105" i="1" s="1"/>
  <c r="J102" i="1"/>
  <c r="K102" i="1" s="1"/>
  <c r="L102" i="1" s="1" a="1"/>
  <c r="L102" i="1" s="1"/>
  <c r="I102" i="1" a="1"/>
  <c r="I102" i="1" s="1"/>
  <c r="I20" i="1" a="1"/>
  <c r="I20" i="1" s="1"/>
  <c r="J20" i="1"/>
  <c r="K20" i="1" s="1"/>
  <c r="L20" i="1" s="1" a="1"/>
  <c r="L20" i="1" s="1"/>
  <c r="I28" i="1" a="1"/>
  <c r="I28" i="1" s="1"/>
  <c r="J28" i="1"/>
  <c r="K28" i="1" s="1"/>
  <c r="L28" i="1" s="1" a="1"/>
  <c r="L28" i="1" s="1"/>
  <c r="I60" i="1" a="1"/>
  <c r="I60" i="1" s="1"/>
  <c r="J60" i="1"/>
  <c r="K60" i="1" s="1"/>
  <c r="L60" i="1" s="1" a="1"/>
  <c r="L60" i="1" s="1"/>
  <c r="I62" i="1" a="1"/>
  <c r="I62" i="1" s="1"/>
  <c r="J62" i="1"/>
  <c r="K62" i="1" s="1"/>
  <c r="L62" i="1" s="1" a="1"/>
  <c r="L62" i="1" s="1"/>
  <c r="I85" i="1" a="1"/>
  <c r="I85" i="1" s="1"/>
  <c r="J85" i="1"/>
  <c r="K85" i="1" s="1"/>
  <c r="L85" i="1" s="1" a="1"/>
  <c r="L85" i="1" s="1"/>
  <c r="J101" i="1"/>
  <c r="K101" i="1" s="1"/>
  <c r="L101" i="1" s="1" a="1"/>
  <c r="L101" i="1" s="1"/>
  <c r="I101" i="1" a="1"/>
  <c r="I101" i="1" s="1"/>
  <c r="J109" i="1"/>
  <c r="K109" i="1" s="1"/>
  <c r="L109" i="1" s="1" a="1"/>
  <c r="L109" i="1" s="1"/>
  <c r="I109" i="1" a="1"/>
  <c r="I109" i="1" s="1"/>
  <c r="I108" i="1" a="1"/>
  <c r="I108" i="1" s="1"/>
  <c r="J108" i="1"/>
  <c r="K108" i="1" s="1"/>
  <c r="L108" i="1" s="1" a="1"/>
  <c r="L108" i="1" s="1"/>
  <c r="J25" i="1"/>
  <c r="K25" i="1" s="1"/>
  <c r="L25" i="1" s="1" a="1"/>
  <c r="L25" i="1" s="1"/>
  <c r="I25" i="1" a="1"/>
  <c r="I25" i="1" s="1"/>
  <c r="J29" i="1"/>
  <c r="K29" i="1" s="1"/>
  <c r="L29" i="1" s="1" a="1"/>
  <c r="L29" i="1" s="1"/>
  <c r="I29" i="1" a="1"/>
  <c r="I29" i="1" s="1"/>
  <c r="J51" i="1"/>
  <c r="K51" i="1" s="1"/>
  <c r="L51" i="1" s="1" a="1"/>
  <c r="L51" i="1" s="1"/>
  <c r="I51" i="1" a="1"/>
  <c r="I51" i="1" s="1"/>
  <c r="J53" i="1"/>
  <c r="K53" i="1" s="1"/>
  <c r="L53" i="1" s="1" a="1"/>
  <c r="L53" i="1" s="1"/>
  <c r="I53" i="1" a="1"/>
  <c r="I53" i="1" s="1"/>
  <c r="J76" i="1"/>
  <c r="K76" i="1" s="1"/>
  <c r="L76" i="1" s="1" a="1"/>
  <c r="L76" i="1" s="1"/>
  <c r="I76" i="1" a="1"/>
  <c r="I76" i="1" s="1"/>
  <c r="I84" i="1" a="1"/>
  <c r="I84" i="1" s="1"/>
  <c r="J84" i="1"/>
  <c r="K84" i="1" s="1"/>
  <c r="L84" i="1" s="1" a="1"/>
  <c r="L84" i="1" s="1"/>
  <c r="J97" i="1"/>
  <c r="K97" i="1" s="1"/>
  <c r="L97" i="1" s="1" a="1"/>
  <c r="L97" i="1" s="1"/>
  <c r="I97" i="1" a="1"/>
  <c r="I97" i="1" s="1"/>
  <c r="I107" i="1" a="1"/>
  <c r="I107" i="1" s="1"/>
  <c r="J107" i="1"/>
  <c r="K107" i="1" s="1"/>
  <c r="L107" i="1" s="1" a="1"/>
  <c r="L107" i="1" s="1"/>
  <c r="J34" i="1"/>
  <c r="K34" i="1" s="1"/>
  <c r="L34" i="1" s="1" a="1"/>
  <c r="L34" i="1" s="1"/>
  <c r="I34" i="1" a="1"/>
  <c r="I34" i="1" s="1"/>
  <c r="I40" i="1" a="1"/>
  <c r="I40" i="1" s="1"/>
  <c r="J40" i="1"/>
  <c r="K40" i="1" s="1"/>
  <c r="L40" i="1" s="1" a="1"/>
  <c r="L40" i="1" s="1"/>
  <c r="I61" i="1" a="1"/>
  <c r="I61" i="1" s="1"/>
  <c r="J61" i="1"/>
  <c r="K61" i="1" s="1"/>
  <c r="L61" i="1" s="1" a="1"/>
  <c r="L61" i="1" s="1"/>
  <c r="I59" i="1" a="1"/>
  <c r="I59" i="1" s="1"/>
  <c r="J59" i="1"/>
  <c r="K59" i="1" s="1"/>
  <c r="L59" i="1" s="1" a="1"/>
  <c r="L59" i="1" s="1"/>
  <c r="J71" i="1"/>
  <c r="K71" i="1" s="1"/>
  <c r="L71" i="1" s="1" a="1"/>
  <c r="L71" i="1" s="1"/>
  <c r="I71" i="1" a="1"/>
  <c r="I71" i="1" s="1"/>
  <c r="J80" i="1"/>
  <c r="K80" i="1" s="1"/>
  <c r="L80" i="1" s="1" a="1"/>
  <c r="L80" i="1" s="1"/>
  <c r="I80" i="1" a="1"/>
  <c r="I80" i="1" s="1"/>
  <c r="J100" i="1"/>
  <c r="K100" i="1" s="1"/>
  <c r="L100" i="1" s="1" a="1"/>
  <c r="L100" i="1" s="1"/>
  <c r="I100" i="1" a="1"/>
  <c r="I100" i="1" s="1"/>
  <c r="J111" i="1"/>
  <c r="K111" i="1" s="1"/>
  <c r="L111" i="1" s="1" a="1"/>
  <c r="L111" i="1" s="1"/>
  <c r="I111" i="1" a="1"/>
  <c r="I111" i="1" s="1"/>
  <c r="I22" i="1" a="1"/>
  <c r="I22" i="1" s="1"/>
  <c r="J22" i="1"/>
  <c r="K22" i="1" s="1"/>
  <c r="L22" i="1" s="1" a="1"/>
  <c r="L22" i="1" s="1"/>
  <c r="J26" i="1"/>
  <c r="K26" i="1" s="1"/>
  <c r="L26" i="1" s="1" a="1"/>
  <c r="L26" i="1" s="1"/>
  <c r="I26" i="1" a="1"/>
  <c r="I26" i="1" s="1"/>
  <c r="J42" i="1"/>
  <c r="K42" i="1" s="1"/>
  <c r="L42" i="1" s="1" a="1"/>
  <c r="L42" i="1" s="1"/>
  <c r="I42" i="1" a="1"/>
  <c r="I42" i="1" s="1"/>
  <c r="I38" i="1" a="1"/>
  <c r="I38" i="1" s="1"/>
  <c r="J38" i="1"/>
  <c r="K38" i="1" s="1"/>
  <c r="L38" i="1" s="1" a="1"/>
  <c r="L38" i="1" s="1"/>
  <c r="J55" i="1"/>
  <c r="K55" i="1" s="1"/>
  <c r="L55" i="1" s="1" a="1"/>
  <c r="L55" i="1" s="1"/>
  <c r="I55" i="1" a="1"/>
  <c r="I55" i="1" s="1"/>
  <c r="J77" i="1"/>
  <c r="K77" i="1" s="1"/>
  <c r="L77" i="1" s="1" a="1"/>
  <c r="L77" i="1" s="1"/>
  <c r="I77" i="1" a="1"/>
  <c r="I77" i="1" s="1"/>
  <c r="J96" i="1"/>
  <c r="K96" i="1" s="1"/>
  <c r="L96" i="1" s="1" a="1"/>
  <c r="L96" i="1" s="1"/>
  <c r="I96" i="1" a="1"/>
  <c r="I96" i="1" s="1"/>
  <c r="I110" i="1" a="1"/>
  <c r="I110" i="1" s="1"/>
  <c r="J110" i="1"/>
  <c r="K110" i="1" s="1"/>
  <c r="L110" i="1" s="1" a="1"/>
  <c r="L110" i="1" s="1"/>
  <c r="J116" i="1"/>
  <c r="K116" i="1" s="1"/>
  <c r="L116" i="1" s="1" a="1"/>
  <c r="L116" i="1" s="1"/>
  <c r="I116" i="1" a="1"/>
  <c r="I116" i="1" s="1"/>
  <c r="J32" i="1"/>
  <c r="K32" i="1" s="1"/>
  <c r="L32" i="1" s="1" a="1"/>
  <c r="L32" i="1" s="1"/>
  <c r="I32" i="1" a="1"/>
  <c r="I32" i="1" s="1"/>
  <c r="I45" i="1" a="1"/>
  <c r="I45" i="1" s="1"/>
  <c r="J45" i="1"/>
  <c r="K45" i="1" s="1"/>
  <c r="L45" i="1" s="1" a="1"/>
  <c r="L45" i="1" s="1"/>
  <c r="I50" i="1" a="1"/>
  <c r="I50" i="1" s="1"/>
  <c r="J50" i="1"/>
  <c r="K50" i="1" s="1"/>
  <c r="L50" i="1" s="1" a="1"/>
  <c r="L50" i="1" s="1"/>
  <c r="J63" i="1"/>
  <c r="K63" i="1" s="1"/>
  <c r="L63" i="1" s="1" a="1"/>
  <c r="L63" i="1" s="1"/>
  <c r="I63" i="1" a="1"/>
  <c r="I63" i="1" s="1"/>
  <c r="J87" i="1"/>
  <c r="K87" i="1" s="1"/>
  <c r="L87" i="1" s="1" a="1"/>
  <c r="L87" i="1" s="1"/>
  <c r="I87" i="1" a="1"/>
  <c r="I87" i="1" s="1"/>
  <c r="J88" i="1"/>
  <c r="K88" i="1" s="1"/>
  <c r="L88" i="1" s="1" a="1"/>
  <c r="L88" i="1" s="1"/>
  <c r="I88" i="1" a="1"/>
  <c r="I88" i="1" s="1"/>
  <c r="J104" i="1"/>
  <c r="K104" i="1" s="1"/>
  <c r="L104" i="1" s="1" a="1"/>
  <c r="L104" i="1" s="1"/>
  <c r="I104" i="1" a="1"/>
  <c r="I104" i="1" s="1"/>
  <c r="J93" i="1"/>
  <c r="K93" i="1" s="1"/>
  <c r="L93" i="1" s="1" a="1"/>
  <c r="L93" i="1" s="1"/>
  <c r="I93" i="1" a="1"/>
  <c r="I93" i="1" s="1"/>
  <c r="J33" i="1"/>
  <c r="K33" i="1" s="1"/>
  <c r="L33" i="1" s="1" a="1"/>
  <c r="L33" i="1" s="1"/>
  <c r="I33" i="1" a="1"/>
  <c r="I33" i="1" s="1"/>
  <c r="J18" i="1"/>
  <c r="K18" i="1" s="1"/>
  <c r="L18" i="1" s="1" a="1"/>
  <c r="L18" i="1" s="1"/>
  <c r="I43" i="1" a="1"/>
  <c r="I43" i="1" s="1"/>
  <c r="J43" i="1"/>
  <c r="K43" i="1" s="1"/>
  <c r="L43" i="1" s="1" a="1"/>
  <c r="L43" i="1" s="1"/>
  <c r="J68" i="1"/>
  <c r="K68" i="1" s="1"/>
  <c r="L68" i="1" s="1" a="1"/>
  <c r="L68" i="1" s="1"/>
  <c r="I68" i="1" a="1"/>
  <c r="I68" i="1" s="1"/>
  <c r="J74" i="1"/>
  <c r="K74" i="1" s="1"/>
  <c r="L74" i="1" s="1" a="1"/>
  <c r="L74" i="1" s="1"/>
  <c r="I74" i="1" a="1"/>
  <c r="I74" i="1" s="1"/>
  <c r="I83" i="1" a="1"/>
  <c r="I83" i="1" s="1"/>
  <c r="J83" i="1"/>
  <c r="K83" i="1" s="1"/>
  <c r="L83" i="1" s="1" a="1"/>
  <c r="L83" i="1" s="1"/>
  <c r="J106" i="1"/>
  <c r="K106" i="1" s="1"/>
  <c r="L106" i="1" s="1" a="1"/>
  <c r="L106" i="1" s="1"/>
  <c r="I106" i="1" a="1"/>
  <c r="I106" i="1" s="1"/>
  <c r="I112" i="1" a="1"/>
  <c r="I112" i="1" s="1"/>
  <c r="J112" i="1"/>
  <c r="K112" i="1" s="1"/>
  <c r="L112" i="1" s="1" a="1"/>
  <c r="L112" i="1" s="1"/>
  <c r="J21" i="1"/>
  <c r="K21" i="1" s="1"/>
  <c r="L21" i="1" s="1" a="1"/>
  <c r="L21" i="1" s="1"/>
  <c r="I21" i="1" a="1"/>
  <c r="I21" i="1" s="1"/>
  <c r="J36" i="1"/>
  <c r="K36" i="1" s="1"/>
  <c r="L36" i="1" s="1" a="1"/>
  <c r="L36" i="1" s="1"/>
  <c r="I36" i="1" a="1"/>
  <c r="I36" i="1" s="1"/>
  <c r="J44" i="1"/>
  <c r="K44" i="1" s="1"/>
  <c r="L44" i="1" s="1" a="1"/>
  <c r="L44" i="1" s="1"/>
  <c r="I44" i="1" a="1"/>
  <c r="I44" i="1" s="1"/>
  <c r="I48" i="1" a="1"/>
  <c r="I48" i="1" s="1"/>
  <c r="J48" i="1"/>
  <c r="K48" i="1" s="1"/>
  <c r="L48" i="1" s="1" a="1"/>
  <c r="L48" i="1" s="1"/>
  <c r="J69" i="1"/>
  <c r="K69" i="1" s="1"/>
  <c r="L69" i="1" s="1" a="1"/>
  <c r="L69" i="1" s="1"/>
  <c r="I69" i="1" a="1"/>
  <c r="I69" i="1" s="1"/>
  <c r="I70" i="1" a="1"/>
  <c r="I70" i="1" s="1"/>
  <c r="J70" i="1"/>
  <c r="K70" i="1" s="1"/>
  <c r="L70" i="1" s="1" a="1"/>
  <c r="L70" i="1" s="1"/>
  <c r="I86" i="1" a="1"/>
  <c r="I86" i="1" s="1"/>
  <c r="J86" i="1"/>
  <c r="K86" i="1" s="1"/>
  <c r="L86" i="1" s="1" a="1"/>
  <c r="L86" i="1" s="1"/>
  <c r="J92" i="1"/>
  <c r="K92" i="1" s="1"/>
  <c r="L92" i="1" s="1" a="1"/>
  <c r="L92" i="1" s="1"/>
  <c r="I92" i="1" a="1"/>
  <c r="I92" i="1" s="1"/>
  <c r="I113" i="1" a="1"/>
  <c r="I113" i="1" s="1"/>
  <c r="J113" i="1"/>
  <c r="K113" i="1" s="1"/>
  <c r="L113" i="1" s="1" a="1"/>
  <c r="L113" i="1" s="1"/>
  <c r="I30" i="1" a="1"/>
  <c r="I30" i="1" s="1"/>
  <c r="J30" i="1"/>
  <c r="K30" i="1" s="1"/>
  <c r="L30" i="1" s="1" a="1"/>
  <c r="L30" i="1" s="1"/>
  <c r="I52" i="1" a="1"/>
  <c r="I52" i="1" s="1"/>
  <c r="J52" i="1"/>
  <c r="K52" i="1" s="1"/>
  <c r="L52" i="1" s="1" a="1"/>
  <c r="L52" i="1" s="1"/>
  <c r="I49" i="1" a="1"/>
  <c r="I49" i="1" s="1"/>
  <c r="J49" i="1"/>
  <c r="K49" i="1" s="1"/>
  <c r="L49" i="1" s="1" a="1"/>
  <c r="L49" i="1" s="1"/>
  <c r="J75" i="1"/>
  <c r="K75" i="1" s="1"/>
  <c r="L75" i="1" s="1" a="1"/>
  <c r="L75" i="1" s="1"/>
  <c r="I75" i="1" a="1"/>
  <c r="I75" i="1" s="1"/>
  <c r="J81" i="1"/>
  <c r="K81" i="1" s="1"/>
  <c r="L81" i="1" s="1" a="1"/>
  <c r="L81" i="1" s="1"/>
  <c r="I81" i="1" a="1"/>
  <c r="I81" i="1" s="1"/>
  <c r="J91" i="1"/>
  <c r="K91" i="1" s="1"/>
  <c r="L91" i="1" s="1" a="1"/>
  <c r="L91" i="1" s="1"/>
  <c r="I91" i="1" a="1"/>
  <c r="I91" i="1" s="1"/>
  <c r="J103" i="1"/>
  <c r="K103" i="1" s="1"/>
  <c r="L103" i="1" s="1" a="1"/>
  <c r="L103" i="1" s="1"/>
  <c r="I103" i="1" a="1"/>
  <c r="I103" i="1" s="1"/>
  <c r="I94" i="1" a="1"/>
  <c r="I94" i="1" s="1"/>
  <c r="J94" i="1"/>
  <c r="K94" i="1" s="1"/>
  <c r="L94" i="1" s="1" a="1"/>
  <c r="L94" i="1" s="1"/>
  <c r="I47" i="1" a="1"/>
  <c r="I47" i="1" s="1"/>
  <c r="J47" i="1"/>
  <c r="K47" i="1" s="1"/>
  <c r="L47" i="1" s="1" a="1"/>
  <c r="L47" i="1" s="1"/>
  <c r="J31" i="1"/>
  <c r="K31" i="1" s="1"/>
  <c r="L31" i="1" s="1" a="1"/>
  <c r="L31" i="1" s="1"/>
  <c r="I31" i="1" a="1"/>
  <c r="I31" i="1" s="1"/>
  <c r="J37" i="1"/>
  <c r="K37" i="1" s="1"/>
  <c r="L37" i="1" s="1" a="1"/>
  <c r="L37" i="1" s="1"/>
  <c r="I37" i="1" a="1"/>
  <c r="I37" i="1" s="1"/>
  <c r="I57" i="1" a="1"/>
  <c r="I57" i="1" s="1"/>
  <c r="J57" i="1"/>
  <c r="K57" i="1" s="1"/>
  <c r="L57" i="1" s="1" a="1"/>
  <c r="L57" i="1" s="1"/>
  <c r="J67" i="1"/>
  <c r="K67" i="1" s="1"/>
  <c r="L67" i="1" s="1" a="1"/>
  <c r="L67" i="1" s="1"/>
  <c r="I67" i="1" a="1"/>
  <c r="I67" i="1" s="1"/>
  <c r="J82" i="1"/>
  <c r="K82" i="1" s="1"/>
  <c r="L82" i="1" s="1" a="1"/>
  <c r="L82" i="1" s="1"/>
  <c r="I82" i="1" a="1"/>
  <c r="I82" i="1" s="1"/>
  <c r="J98" i="1"/>
  <c r="K98" i="1" s="1"/>
  <c r="L98" i="1" s="1" a="1"/>
  <c r="L98" i="1" s="1"/>
  <c r="I98" i="1" a="1"/>
  <c r="I98" i="1" s="1"/>
  <c r="I95" i="1" a="1"/>
  <c r="I95" i="1" s="1"/>
  <c r="J95" i="1"/>
  <c r="K95" i="1" s="1"/>
  <c r="L95" i="1" s="1" a="1"/>
  <c r="L95" i="1" s="1"/>
  <c r="I99" i="1" a="1"/>
  <c r="I99" i="1" s="1"/>
  <c r="J99" i="1"/>
  <c r="K99" i="1" s="1"/>
  <c r="L99" i="1" s="1" a="1"/>
  <c r="L99" i="1" s="1"/>
  <c r="J19" i="1"/>
  <c r="K19" i="1" s="1"/>
  <c r="L19" i="1" s="1" a="1"/>
  <c r="L19" i="1" s="1"/>
  <c r="I19" i="1" a="1"/>
  <c r="I19" i="1" s="1"/>
  <c r="J27" i="1"/>
  <c r="K27" i="1" s="1"/>
  <c r="L27" i="1" s="1" a="1"/>
  <c r="L27" i="1" s="1"/>
  <c r="I27" i="1" a="1"/>
  <c r="I27" i="1" s="1"/>
  <c r="I41" i="1" a="1"/>
  <c r="I41" i="1" s="1"/>
  <c r="J41" i="1"/>
  <c r="K41" i="1" s="1"/>
  <c r="L41" i="1" s="1" a="1"/>
  <c r="L41" i="1" s="1"/>
  <c r="I56" i="1" a="1"/>
  <c r="I56" i="1" s="1"/>
  <c r="J56" i="1"/>
  <c r="K56" i="1" s="1"/>
  <c r="L56" i="1" s="1" a="1"/>
  <c r="L56" i="1" s="1"/>
  <c r="J65" i="1"/>
  <c r="K65" i="1" s="1"/>
  <c r="L65" i="1" s="1" a="1"/>
  <c r="L65" i="1" s="1"/>
  <c r="I65" i="1" a="1"/>
  <c r="I65" i="1" s="1"/>
  <c r="J89" i="1"/>
  <c r="K89" i="1" s="1"/>
  <c r="L89" i="1" s="1" a="1"/>
  <c r="L89" i="1" s="1"/>
  <c r="I89" i="1" a="1"/>
  <c r="I89" i="1" s="1"/>
  <c r="I73" i="1" a="1"/>
  <c r="I73" i="1" s="1"/>
  <c r="J73" i="1"/>
  <c r="K73" i="1" s="1"/>
  <c r="L73" i="1" s="1" a="1"/>
  <c r="L73" i="1" s="1"/>
  <c r="J114" i="1"/>
  <c r="K114" i="1" s="1"/>
  <c r="L114" i="1" s="1" a="1"/>
  <c r="L114" i="1" s="1"/>
  <c r="I114" i="1" a="1"/>
  <c r="I114" i="1" s="1"/>
  <c r="J35" i="1"/>
  <c r="K35" i="1" s="1"/>
  <c r="L35" i="1" s="1" a="1"/>
  <c r="L35" i="1" s="1"/>
  <c r="I35" i="1" a="1"/>
  <c r="I35" i="1" s="1"/>
  <c r="I39" i="1" a="1"/>
  <c r="I39" i="1" s="1"/>
  <c r="J39" i="1"/>
  <c r="K39" i="1" s="1"/>
  <c r="L39" i="1" s="1" a="1"/>
  <c r="L39" i="1" s="1"/>
  <c r="J46" i="1"/>
  <c r="K46" i="1" s="1"/>
  <c r="L46" i="1" s="1" a="1"/>
  <c r="L46" i="1" s="1"/>
  <c r="I46" i="1" a="1"/>
  <c r="I46" i="1" s="1"/>
  <c r="J58" i="1"/>
  <c r="K58" i="1" s="1"/>
  <c r="L58" i="1" s="1" a="1"/>
  <c r="L58" i="1" s="1"/>
  <c r="I58" i="1" a="1"/>
  <c r="I58" i="1" s="1"/>
  <c r="J66" i="1"/>
  <c r="K66" i="1" s="1"/>
  <c r="L66" i="1" s="1" a="1"/>
  <c r="L66" i="1" s="1"/>
  <c r="I66" i="1" a="1"/>
  <c r="I66" i="1" s="1"/>
  <c r="J90" i="1"/>
  <c r="K90" i="1" s="1"/>
  <c r="L90" i="1" s="1" a="1"/>
  <c r="L90" i="1" s="1"/>
  <c r="I90" i="1" a="1"/>
  <c r="I90" i="1" s="1"/>
  <c r="J79" i="1"/>
  <c r="K79" i="1" s="1"/>
  <c r="L79" i="1" s="1" a="1"/>
  <c r="L79" i="1" s="1"/>
  <c r="I79" i="1" a="1"/>
  <c r="I79" i="1" s="1"/>
  <c r="J115" i="1"/>
  <c r="K115" i="1" s="1"/>
  <c r="L115" i="1" s="1" a="1"/>
  <c r="L115" i="1" s="1"/>
  <c r="I115" i="1" a="1"/>
  <c r="I115" i="1" s="1"/>
  <c r="M17" i="1" l="1"/>
  <c r="M53" i="1"/>
  <c r="N53" i="1" s="1"/>
  <c r="O53" i="1" s="1"/>
  <c r="M73" i="1"/>
  <c r="N73" i="1" s="1"/>
  <c r="O73" i="1" s="1"/>
  <c r="M75" i="1"/>
  <c r="N75" i="1" s="1"/>
  <c r="O75" i="1" s="1"/>
  <c r="M21" i="1"/>
  <c r="N21" i="1" s="1"/>
  <c r="O21" i="1" s="1"/>
  <c r="M90" i="1"/>
  <c r="N90" i="1" s="1"/>
  <c r="O90" i="1" s="1"/>
  <c r="M89" i="1"/>
  <c r="N89" i="1" s="1"/>
  <c r="O89" i="1" s="1"/>
  <c r="M57" i="1"/>
  <c r="N57" i="1" s="1"/>
  <c r="O57" i="1" s="1"/>
  <c r="M41" i="1"/>
  <c r="N41" i="1" s="1"/>
  <c r="O41" i="1" s="1"/>
  <c r="M92" i="1"/>
  <c r="N92" i="1" s="1"/>
  <c r="O92" i="1" s="1"/>
  <c r="M95" i="1"/>
  <c r="N95" i="1" s="1"/>
  <c r="O95" i="1" s="1"/>
  <c r="M37" i="1"/>
  <c r="N37" i="1" s="1"/>
  <c r="O37" i="1" s="1"/>
  <c r="M49" i="1"/>
  <c r="N49" i="1" s="1"/>
  <c r="O49" i="1" s="1"/>
  <c r="M46" i="1"/>
  <c r="N46" i="1" s="1"/>
  <c r="O46" i="1" s="1"/>
  <c r="M98" i="1"/>
  <c r="N98" i="1" s="1"/>
  <c r="O98" i="1" s="1"/>
  <c r="M94" i="1"/>
  <c r="N94" i="1" s="1"/>
  <c r="O94" i="1" s="1"/>
  <c r="M45" i="1"/>
  <c r="N45" i="1" s="1"/>
  <c r="O45" i="1" s="1"/>
  <c r="M52" i="1"/>
  <c r="N52" i="1" s="1"/>
  <c r="O52" i="1" s="1"/>
  <c r="M110" i="1"/>
  <c r="N110" i="1" s="1"/>
  <c r="O110" i="1" s="1"/>
  <c r="M105" i="1"/>
  <c r="N105" i="1" s="1"/>
  <c r="O105" i="1" s="1"/>
  <c r="M39" i="1"/>
  <c r="N39" i="1" s="1"/>
  <c r="O39" i="1" s="1"/>
  <c r="M30" i="1"/>
  <c r="N30" i="1" s="1"/>
  <c r="O30" i="1" s="1"/>
  <c r="M100" i="1"/>
  <c r="N100" i="1" s="1"/>
  <c r="O100" i="1" s="1"/>
  <c r="M34" i="1"/>
  <c r="N34" i="1" s="1"/>
  <c r="O34" i="1" s="1"/>
  <c r="M24" i="1"/>
  <c r="N24" i="1" s="1"/>
  <c r="O24" i="1" s="1"/>
  <c r="M67" i="1"/>
  <c r="N67" i="1" s="1"/>
  <c r="O67" i="1" s="1"/>
  <c r="M22" i="1"/>
  <c r="N22" i="1" s="1"/>
  <c r="O22" i="1" s="1"/>
  <c r="M99" i="1"/>
  <c r="N99" i="1" s="1"/>
  <c r="O99" i="1" s="1"/>
  <c r="M48" i="1"/>
  <c r="N48" i="1" s="1"/>
  <c r="O48" i="1" s="1"/>
  <c r="M106" i="1"/>
  <c r="N106" i="1" s="1"/>
  <c r="O106" i="1" s="1"/>
  <c r="M64" i="1"/>
  <c r="N64" i="1" s="1"/>
  <c r="O64" i="1" s="1"/>
  <c r="M33" i="1"/>
  <c r="N33" i="1" s="1"/>
  <c r="O33" i="1" s="1"/>
  <c r="M28" i="1"/>
  <c r="N28" i="1" s="1"/>
  <c r="O28" i="1" s="1"/>
  <c r="M116" i="1"/>
  <c r="N116" i="1" s="1"/>
  <c r="O116" i="1" s="1"/>
  <c r="M65" i="1"/>
  <c r="N65" i="1" s="1"/>
  <c r="O65" i="1" s="1"/>
  <c r="M62" i="1"/>
  <c r="N62" i="1" s="1"/>
  <c r="O62" i="1" s="1"/>
  <c r="M56" i="1"/>
  <c r="N56" i="1" s="1"/>
  <c r="O56" i="1" s="1"/>
  <c r="M31" i="1"/>
  <c r="N31" i="1" s="1"/>
  <c r="O31" i="1" s="1"/>
  <c r="M44" i="1"/>
  <c r="N44" i="1" s="1"/>
  <c r="O44" i="1" s="1"/>
  <c r="M18" i="1"/>
  <c r="N18" i="1" s="1"/>
  <c r="O18" i="1" s="1"/>
  <c r="M50" i="1"/>
  <c r="N50" i="1" s="1"/>
  <c r="O50" i="1" s="1"/>
  <c r="M96" i="1"/>
  <c r="N96" i="1" s="1"/>
  <c r="O96" i="1" s="1"/>
  <c r="M42" i="1"/>
  <c r="N42" i="1" s="1"/>
  <c r="O42" i="1" s="1"/>
  <c r="M25" i="1"/>
  <c r="N25" i="1" s="1"/>
  <c r="O25" i="1" s="1"/>
  <c r="M79" i="1"/>
  <c r="N79" i="1" s="1"/>
  <c r="O79" i="1" s="1"/>
  <c r="M86" i="1"/>
  <c r="N86" i="1" s="1"/>
  <c r="O86" i="1" s="1"/>
  <c r="M104" i="1"/>
  <c r="N104" i="1" s="1"/>
  <c r="O104" i="1" s="1"/>
  <c r="M71" i="1"/>
  <c r="N71" i="1" s="1"/>
  <c r="O71" i="1" s="1"/>
  <c r="M76" i="1"/>
  <c r="N76" i="1" s="1"/>
  <c r="O76" i="1" s="1"/>
  <c r="M114" i="1"/>
  <c r="N114" i="1" s="1"/>
  <c r="O114" i="1" s="1"/>
  <c r="M82" i="1"/>
  <c r="N82" i="1" s="1"/>
  <c r="O82" i="1" s="1"/>
  <c r="M70" i="1"/>
  <c r="N70" i="1" s="1"/>
  <c r="O70" i="1" s="1"/>
  <c r="M36" i="1"/>
  <c r="N36" i="1" s="1"/>
  <c r="O36" i="1" s="1"/>
  <c r="M83" i="1"/>
  <c r="N83" i="1" s="1"/>
  <c r="O83" i="1" s="1"/>
  <c r="M109" i="1"/>
  <c r="N109" i="1" s="1"/>
  <c r="O109" i="1" s="1"/>
  <c r="M60" i="1"/>
  <c r="N60" i="1" s="1"/>
  <c r="O60" i="1" s="1"/>
  <c r="M54" i="1"/>
  <c r="N54" i="1" s="1"/>
  <c r="O54" i="1" s="1"/>
  <c r="M81" i="1"/>
  <c r="N81" i="1" s="1"/>
  <c r="O81" i="1" s="1"/>
  <c r="M47" i="1"/>
  <c r="N47" i="1" s="1"/>
  <c r="O47" i="1" s="1"/>
  <c r="M88" i="1"/>
  <c r="N88" i="1" s="1"/>
  <c r="O88" i="1" s="1"/>
  <c r="M26" i="1"/>
  <c r="N26" i="1" s="1"/>
  <c r="O26" i="1" s="1"/>
  <c r="M111" i="1"/>
  <c r="N111" i="1" s="1"/>
  <c r="O111" i="1" s="1"/>
  <c r="M59" i="1"/>
  <c r="N59" i="1" s="1"/>
  <c r="O59" i="1" s="1"/>
  <c r="M107" i="1"/>
  <c r="N107" i="1" s="1"/>
  <c r="O107" i="1" s="1"/>
  <c r="M23" i="1"/>
  <c r="N23" i="1" s="1"/>
  <c r="O23" i="1" s="1"/>
  <c r="M35" i="1"/>
  <c r="N35" i="1" s="1"/>
  <c r="O35" i="1" s="1"/>
  <c r="M74" i="1"/>
  <c r="N74" i="1" s="1"/>
  <c r="O74" i="1" s="1"/>
  <c r="M32" i="1"/>
  <c r="N32" i="1" s="1"/>
  <c r="O32" i="1" s="1"/>
  <c r="M77" i="1"/>
  <c r="N77" i="1" s="1"/>
  <c r="O77" i="1" s="1"/>
  <c r="M51" i="1"/>
  <c r="N51" i="1" s="1"/>
  <c r="O51" i="1" s="1"/>
  <c r="M101" i="1"/>
  <c r="N101" i="1" s="1"/>
  <c r="O101" i="1" s="1"/>
  <c r="M78" i="1"/>
  <c r="N78" i="1" s="1"/>
  <c r="O78" i="1" s="1"/>
  <c r="M66" i="1"/>
  <c r="N66" i="1" s="1"/>
  <c r="O66" i="1" s="1"/>
  <c r="M27" i="1"/>
  <c r="N27" i="1" s="1"/>
  <c r="O27" i="1" s="1"/>
  <c r="M68" i="1"/>
  <c r="N68" i="1" s="1"/>
  <c r="O68" i="1" s="1"/>
  <c r="F8" i="1" a="1"/>
  <c r="F8" i="1" s="1"/>
  <c r="M113" i="1"/>
  <c r="N113" i="1" s="1"/>
  <c r="O113" i="1" s="1"/>
  <c r="M69" i="1"/>
  <c r="N69" i="1" s="1"/>
  <c r="O69" i="1" s="1"/>
  <c r="M112" i="1"/>
  <c r="N112" i="1" s="1"/>
  <c r="O112" i="1" s="1"/>
  <c r="M87" i="1"/>
  <c r="N87" i="1" s="1"/>
  <c r="O87" i="1" s="1"/>
  <c r="M61" i="1"/>
  <c r="N61" i="1" s="1"/>
  <c r="O61" i="1" s="1"/>
  <c r="F5" i="1"/>
  <c r="F7" i="1" s="1"/>
  <c r="M97" i="1"/>
  <c r="N97" i="1" s="1"/>
  <c r="O97" i="1" s="1"/>
  <c r="M72" i="1"/>
  <c r="N72" i="1" s="1"/>
  <c r="O72" i="1" s="1"/>
  <c r="M55" i="1"/>
  <c r="N55" i="1" s="1"/>
  <c r="O55" i="1" s="1"/>
  <c r="M80" i="1"/>
  <c r="N80" i="1" s="1"/>
  <c r="O80" i="1" s="1"/>
  <c r="M84" i="1"/>
  <c r="N84" i="1" s="1"/>
  <c r="O84" i="1" s="1"/>
  <c r="M29" i="1"/>
  <c r="N29" i="1" s="1"/>
  <c r="O29" i="1" s="1"/>
  <c r="M85" i="1"/>
  <c r="N85" i="1" s="1"/>
  <c r="O85" i="1" s="1"/>
  <c r="M20" i="1"/>
  <c r="N20" i="1" s="1"/>
  <c r="O20" i="1" s="1"/>
  <c r="M103" i="1"/>
  <c r="N103" i="1" s="1"/>
  <c r="O103" i="1" s="1"/>
  <c r="M115" i="1"/>
  <c r="N115" i="1" s="1"/>
  <c r="O115" i="1" s="1"/>
  <c r="M58" i="1"/>
  <c r="N58" i="1" s="1"/>
  <c r="O58" i="1" s="1"/>
  <c r="M19" i="1"/>
  <c r="N19" i="1" s="1"/>
  <c r="O19" i="1" s="1"/>
  <c r="M91" i="1"/>
  <c r="N91" i="1" s="1"/>
  <c r="O91" i="1" s="1"/>
  <c r="M43" i="1"/>
  <c r="N43" i="1" s="1"/>
  <c r="O43" i="1" s="1"/>
  <c r="M93" i="1"/>
  <c r="N93" i="1" s="1"/>
  <c r="O93" i="1" s="1"/>
  <c r="M63" i="1"/>
  <c r="N63" i="1" s="1"/>
  <c r="O63" i="1" s="1"/>
  <c r="M38" i="1"/>
  <c r="N38" i="1" s="1"/>
  <c r="O38" i="1" s="1"/>
  <c r="N17" i="1"/>
  <c r="O17" i="1" s="1"/>
  <c r="M40" i="1"/>
  <c r="N40" i="1" s="1"/>
  <c r="O40" i="1" s="1"/>
  <c r="M108" i="1"/>
  <c r="N108" i="1" s="1"/>
  <c r="O108" i="1" s="1"/>
  <c r="M102" i="1"/>
  <c r="N102" i="1" s="1"/>
  <c r="O102" i="1" s="1"/>
  <c r="F4" i="1" l="1"/>
  <c r="B4" i="3" s="1"/>
  <c r="B13" i="3" l="1"/>
  <c r="B14" i="3"/>
  <c r="B16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<sst xmlns="http://schemas.openxmlformats.org/spreadsheetml/2006/main" count="234" uniqueCount="163">
  <si>
    <t>Risk-free rate calculations</t>
  </si>
  <si>
    <t>Input parameters</t>
  </si>
  <si>
    <t xml:space="preserve">Output summary </t>
  </si>
  <si>
    <t>Parameter</t>
  </si>
  <si>
    <t>Length of risk-free rate reference window (months)</t>
  </si>
  <si>
    <t>RFR result</t>
  </si>
  <si>
    <t>Calculation</t>
  </si>
  <si>
    <t>Yield count</t>
  </si>
  <si>
    <t>Trading day count</t>
  </si>
  <si>
    <t>Check RFR liquidity</t>
  </si>
  <si>
    <t>Modelling decision</t>
  </si>
  <si>
    <t>Start date</t>
  </si>
  <si>
    <t>End date</t>
  </si>
  <si>
    <t>Calculations</t>
  </si>
  <si>
    <t>Sort by date</t>
  </si>
  <si>
    <t>Calc</t>
  </si>
  <si>
    <t>Lookup Govt bond name</t>
  </si>
  <si>
    <t>Lookup Govt bond yield</t>
  </si>
  <si>
    <t>Lookup Govt maturity after target</t>
  </si>
  <si>
    <t>IDENTIFIER</t>
  </si>
  <si>
    <t>DATE</t>
  </si>
  <si>
    <t>YLD_YTM_BID</t>
  </si>
  <si>
    <t>Target date</t>
  </si>
  <si>
    <t>Maturity before target</t>
  </si>
  <si>
    <t>Govt bond before</t>
  </si>
  <si>
    <t>Prior yield on Actual Date</t>
  </si>
  <si>
    <t>Maturity after target</t>
  </si>
  <si>
    <t>Govt bond after</t>
  </si>
  <si>
    <t>post yield on Actual Date</t>
  </si>
  <si>
    <t>Interpolation factor</t>
  </si>
  <si>
    <t>Interpolated yield</t>
  </si>
  <si>
    <t>Annualised yield</t>
  </si>
  <si>
    <t>EI703520 Corp</t>
  </si>
  <si>
    <t>BK008949 Corp</t>
  </si>
  <si>
    <t>JK597058 Corp</t>
  </si>
  <si>
    <t>BN787929 Corp</t>
  </si>
  <si>
    <t>EK350867 Corp</t>
  </si>
  <si>
    <t>BM049358 Corp</t>
  </si>
  <si>
    <t>AR670289 Corp</t>
  </si>
  <si>
    <t>ZL440345 Corp</t>
  </si>
  <si>
    <t>ZR609878 Corp</t>
  </si>
  <si>
    <t>BP914526 Corp</t>
  </si>
  <si>
    <t>QJ109447 Corp</t>
  </si>
  <si>
    <t>ZN271569 Corp</t>
  </si>
  <si>
    <t>ZB141058 Corp</t>
  </si>
  <si>
    <t>YV174476 Corp</t>
  </si>
  <si>
    <t>QZ292796 Corp</t>
  </si>
  <si>
    <t>NZ Government bonds closing bid yield for the required date range.</t>
  </si>
  <si>
    <t>Date range</t>
  </si>
  <si>
    <t>Find Govt maturity date immediately before target date</t>
  </si>
  <si>
    <t>idType,</t>
  </si>
  <si>
    <t>identifier</t>
  </si>
  <si>
    <t>Security name</t>
  </si>
  <si>
    <t>Bond credit rating</t>
  </si>
  <si>
    <t>Coupon frequency</t>
  </si>
  <si>
    <t>Maturity date</t>
  </si>
  <si>
    <t>Coupon type</t>
  </si>
  <si>
    <t>Updated name</t>
  </si>
  <si>
    <t>TICKER,</t>
  </si>
  <si>
    <t>NZGB 5 1/2 04/15/23</t>
  </si>
  <si>
    <t>NZGB 5.5 04/15/2023 REGS Govt</t>
  </si>
  <si>
    <t>NZGB 0 1/2 05/15/24</t>
  </si>
  <si>
    <t>NZGB 0.5 05/15/2024 Govt</t>
  </si>
  <si>
    <t>NZGB 2 3/4 04/15/25</t>
  </si>
  <si>
    <t>NZGB 2.75 04/15/2025 REGS Govt</t>
  </si>
  <si>
    <t>NZGB 0 1/2 05/15/26</t>
  </si>
  <si>
    <t>NZGB 0.5 05/15/2026 Govt</t>
  </si>
  <si>
    <t>NZGB 4 1/2 04/15/27</t>
  </si>
  <si>
    <t>NZGB 4.5 04/15/2027 REGS Govt</t>
  </si>
  <si>
    <t>NZGB 0 1/4 05/15/28</t>
  </si>
  <si>
    <t>NZGB 0.25 05/15/2028 Govt</t>
  </si>
  <si>
    <t>NZGB 3 04/20/29</t>
  </si>
  <si>
    <t>NZGB 3 04/20/2029 Govt</t>
  </si>
  <si>
    <t>NZGB 4 1/2 05/15/30</t>
  </si>
  <si>
    <t>NZGB 4.5 05/15/2030 Govt</t>
  </si>
  <si>
    <t>NZGB 1 1/2 05/15/31</t>
  </si>
  <si>
    <t>NZGB 1.5 05/15/2031 Govt</t>
  </si>
  <si>
    <t>NZGB 2 05/15/32</t>
  </si>
  <si>
    <t>NZGB 2 05/15/2032 Govt</t>
  </si>
  <si>
    <t>NZGB 3 1/2 04/14/33</t>
  </si>
  <si>
    <t>NZGB 3.5 04/14/2033 REGS Govt</t>
  </si>
  <si>
    <t>NZGB 4 1/4 05/15/34</t>
  </si>
  <si>
    <t>NZGB 4.25 05/15/2034 Govt</t>
  </si>
  <si>
    <t>NZGB 4 1/2 05/15/35</t>
  </si>
  <si>
    <t>NZGB 4.5 05/15/2035 Govt</t>
  </si>
  <si>
    <t>NZGB 4 1/4 05/15/36</t>
  </si>
  <si>
    <t>NZGB 4.25 05/15/2036 Govt</t>
  </si>
  <si>
    <t>NZGB 2 3/4 04/15/37</t>
  </si>
  <si>
    <t>NZGB 2.75 04/15/2037 REGS Govt</t>
  </si>
  <si>
    <t>Value</t>
  </si>
  <si>
    <t>Risk-free rate</t>
  </si>
  <si>
    <t>*Calculated in this model</t>
  </si>
  <si>
    <t>Average debt premium</t>
  </si>
  <si>
    <t>Leverage</t>
  </si>
  <si>
    <t>Asset beta</t>
  </si>
  <si>
    <t>Equity beta</t>
  </si>
  <si>
    <t>Tax-adjusted market risk premium</t>
  </si>
  <si>
    <t>Average corporate tax rate</t>
  </si>
  <si>
    <t>Average investor tax rate</t>
  </si>
  <si>
    <t>Debt issuance costs</t>
  </si>
  <si>
    <t>Cost of debt</t>
  </si>
  <si>
    <t>Cost of equity</t>
  </si>
  <si>
    <t>Mid-point vanilla WACC</t>
  </si>
  <si>
    <t>This table has 100 rows whereas the required calculation range is approximately 60-65 rows (trading days within 3 months). The additional rows will show as #VALUE!. Other error types should be checked.</t>
  </si>
  <si>
    <t>*Paras 5.38</t>
  </si>
  <si>
    <t>*Paras 5.27</t>
  </si>
  <si>
    <t>*Paras 5.25</t>
  </si>
  <si>
    <t>*Paras 5.23</t>
  </si>
  <si>
    <t>*Paras 5.40</t>
  </si>
  <si>
    <t>*Paras 5.28, no rounding</t>
  </si>
  <si>
    <t>Description</t>
  </si>
  <si>
    <t>General description</t>
  </si>
  <si>
    <t>High-level calculation steps</t>
  </si>
  <si>
    <t>Model's worksheets including:</t>
  </si>
  <si>
    <t>Notes</t>
  </si>
  <si>
    <t>This model should not be used for purposes other than those stated under 'general description' above.</t>
  </si>
  <si>
    <r>
      <t>Govt Lookup:</t>
    </r>
    <r>
      <rPr>
        <sz val="11"/>
        <color rgb="FF000000"/>
        <rFont val="Aptos"/>
        <family val="2"/>
        <scheme val="minor"/>
      </rPr>
      <t xml:space="preserve"> a reference table for finding the Government bonds (Govt) with maturity dates immediately before or after the target dates.</t>
    </r>
  </si>
  <si>
    <r>
      <t xml:space="preserve">RFR: </t>
    </r>
    <r>
      <rPr>
        <sz val="11"/>
        <color rgb="FF000000"/>
        <rFont val="Aptos"/>
        <family val="2"/>
        <scheme val="minor"/>
      </rPr>
      <t>demonstrates the calculation of risk-free rates.</t>
    </r>
  </si>
  <si>
    <r>
      <rPr>
        <b/>
        <sz val="11"/>
        <color rgb="FF000000"/>
        <rFont val="Aptos"/>
        <family val="2"/>
      </rPr>
      <t xml:space="preserve">WACC: </t>
    </r>
    <r>
      <rPr>
        <sz val="11"/>
        <color rgb="FF000000"/>
        <rFont val="Aptos"/>
        <family val="2"/>
      </rPr>
      <t>calculates WACC based on the RFR estimate and other parameters.</t>
    </r>
  </si>
  <si>
    <t>Govt bid yield inputs</t>
  </si>
  <si>
    <t>WACC calculation</t>
  </si>
  <si>
    <t>WACC parameters and calculation</t>
  </si>
  <si>
    <t>Table of Contents</t>
  </si>
  <si>
    <t>Section</t>
  </si>
  <si>
    <t xml:space="preserve">    Calculations</t>
  </si>
  <si>
    <t>Govt lookup</t>
  </si>
  <si>
    <t xml:space="preserve">    Government bond reference table</t>
  </si>
  <si>
    <t>RFR</t>
  </si>
  <si>
    <t xml:space="preserve">    Input parameters</t>
  </si>
  <si>
    <t xml:space="preserve">    Govt bid yield inputs</t>
  </si>
  <si>
    <t xml:space="preserve">    Output summary</t>
  </si>
  <si>
    <t>WACC</t>
  </si>
  <si>
    <t xml:space="preserve">    WACC parameters and calculation</t>
  </si>
  <si>
    <t>References</t>
  </si>
  <si>
    <t>Result</t>
  </si>
  <si>
    <t>Govt maturity used (up to 3)</t>
  </si>
  <si>
    <t>*The numbers shown in the papers will be rounded to two decimal points, except for tax-adjusted market risk premium.</t>
  </si>
  <si>
    <t>Government bond name and maturity lookup</t>
  </si>
  <si>
    <t>Due to Bloomberg licensing restrictions, the data cannot be released externally.</t>
  </si>
  <si>
    <t>2/07/2026 v1</t>
  </si>
  <si>
    <t>This model demonstrates the risk-free rate (RFR) for Commerce Commission's weighted average cost of capital (WACC) calculation, and calculates WACC using the estimated RFR and other pre-defined parameters.</t>
  </si>
  <si>
    <t>This model calculates the RFR and the resulting WACC, assuming all other parameters are known.</t>
  </si>
  <si>
    <t>Number of days in the RFR term (3 years)</t>
  </si>
  <si>
    <t>Threshold used to assess RFR market liquidity</t>
  </si>
  <si>
    <t>(1) Target date = each trading date plus regulatory period; (2) find the two Govt bonds straddling each target date as per Guidelines 45.4; (3) Calculate the interpolated bid yield to maturity on each day as per 45.5; (4) annualise each interpolated yield as per 45.6.</t>
  </si>
  <si>
    <t>Red font indicates hard-coded inputs and black font indicates calculated values.</t>
  </si>
  <si>
    <t>In the RFR sheet, the output summary is located at the top of the worksheet to improve usability, as the input data and calculation sections extend over a large number of rows.</t>
  </si>
  <si>
    <t>The WACC parameters other than the RFR are discussed in the Watercare PQP Emerging Views Paper. References to the relevant paragraphs are shown as "Paras x.xx" throughout this model.</t>
  </si>
  <si>
    <t>The detailed calculation methodology is set out in the Commerce Commission's Guidelines for WACC Determinations (post-IM review version), available on the Commerce Commission website.</t>
  </si>
  <si>
    <t>References to the relevant guideline sections are shown as "Guidelines x.xx" throughout this model.</t>
  </si>
  <si>
    <t>Bloomberg yield inputs should be entered in decimal format. For example, a yield of 2.000% should be entered as 2.000.</t>
  </si>
  <si>
    <t>Government bonds may have different identifiers or security names across Bloomberg datasets and functions; however, the maturity date should remain unchanged.</t>
  </si>
  <si>
    <t>Government bond identifier, linked to Govt lookup sheet</t>
  </si>
  <si>
    <t>Trading date</t>
  </si>
  <si>
    <t>Bid yield</t>
  </si>
  <si>
    <t>Additional data should be appended to the Excel Table "BB_Govt_RFR" below.</t>
  </si>
  <si>
    <t>All Bloomberg data are not displayed due to licensing restrictions. As a result, some downstream calculations may display expected error messages.</t>
  </si>
  <si>
    <t>Paras 1.1</t>
  </si>
  <si>
    <t>Regulatory period in years</t>
  </si>
  <si>
    <t>Guidelines 44</t>
  </si>
  <si>
    <t>Excel Tables are used to accommodate potentially varying numbers of input rows, automatically extend formulas to new records, and facilitate formula auditing.</t>
  </si>
  <si>
    <t xml:space="preserve">Risk-free rate for WACC
Demonstration model
</t>
  </si>
  <si>
    <t xml:space="preserve">Price-Quality Path 
for Watercare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</si>
</sst>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@_)"/>
    <numFmt numFmtId="165" formatCode="_(* #,##0_);_(* \(#,##0\);_(* &quot;–&quot;???_);_(* @_)"/>
    <numFmt numFmtId="166" formatCode="_(* #,##0%_);_(* \(#,##0%\);_(* &quot;–&quot;???_);_(* @_)"/>
    <numFmt numFmtId="167" formatCode="_(* #,##0.00%_);_(* \(#,##0.00%\);_(* &quot;–&quot;???_);_(* @_)"/>
    <numFmt numFmtId="168" formatCode="_(* #,##0.00_);_(* \(#,##0.00\);_(* &quot;–&quot;???_);_(* @_)"/>
    <numFmt numFmtId="169" formatCode="0.000%"/>
    <numFmt numFmtId="170" formatCode="_(* #,##0_);_(* \(#,##0\);_(* &quot;-&quot;_);_(@_)"/>
    <numFmt numFmtId="171" formatCode="[$-1409]d\ mmm\ yy;@"/>
    <numFmt numFmtId="172" formatCode="dd\-mmm\-yy"/>
    <numFmt numFmtId="173" formatCode="_(* #,##0%_);_(* \(#,##0%\);_(* &quot;–&quot;??_);_(* @_)"/>
    <numFmt numFmtId="174" formatCode="_(* #,##0.0%_);_(* \(#,##0.0%\);_(* &quot;–&quot;???_);_(* @_)"/>
    <numFmt numFmtId="175" formatCode="_(* #,##0.0000_);_(* \(#,##0.0000\);_(* &quot;–&quot;???_);_(* @_)"/>
    <numFmt numFmtId="176" formatCode="[$-1409]d\ mmmm\ yyyy;@"/>
  </numFmts>
  <fonts count="31" x14ac:knownFonts="1">
    <font>
      <sz val="11"/>
      <color theme="1"/>
      <name val="Aptos"/>
      <family val="2"/>
      <scheme val="minor"/>
    </font>
    <font>
      <sz val="11"/>
      <color theme="1"/>
      <name val="Aptos"/>
      <family val="2"/>
      <scheme val="minor"/>
    </font>
    <font>
      <sz val="11"/>
      <color rgb="FF3F3F76"/>
      <name val="Aptos"/>
      <family val="2"/>
      <scheme val="minor"/>
    </font>
    <font>
      <b/>
      <sz val="11"/>
      <color rgb="FF3F3F3F"/>
      <name val="Aptos"/>
      <family val="2"/>
      <scheme val="minor"/>
    </font>
    <font>
      <b/>
      <sz val="11"/>
      <color theme="1"/>
      <name val="Aptos"/>
      <family val="2"/>
      <scheme val="minor"/>
    </font>
    <font>
      <b/>
      <sz val="18"/>
      <name val="Aptos"/>
      <family val="2"/>
      <scheme val="minor"/>
    </font>
    <font>
      <sz val="11"/>
      <name val="Aptos"/>
      <family val="2"/>
      <scheme val="minor"/>
    </font>
    <font>
      <b/>
      <sz val="11"/>
      <name val="Aptos"/>
      <family val="2"/>
      <scheme val="minor"/>
    </font>
    <font>
      <b/>
      <sz val="14"/>
      <name val="Aptos"/>
      <family val="2"/>
      <scheme val="minor"/>
    </font>
    <font>
      <sz val="11"/>
      <name val="Calibri"/>
      <family val="2"/>
    </font>
    <font>
      <b/>
      <sz val="16"/>
      <name val="Aptos"/>
      <family val="2"/>
      <scheme val="minor"/>
    </font>
    <font>
      <sz val="11"/>
      <color theme="1"/>
      <name val="Calibri"/>
      <family val="2"/>
    </font>
    <font>
      <sz val="11"/>
      <color theme="4"/>
      <name val="Aptos"/>
      <family val="2"/>
      <scheme val="minor"/>
    </font>
    <font>
      <sz val="11"/>
      <color theme="9"/>
      <name val="Aptos"/>
      <family val="2"/>
      <scheme val="minor"/>
    </font>
    <font>
      <i/>
      <sz val="11"/>
      <name val="Calibri"/>
      <family val="2"/>
    </font>
    <font>
      <i/>
      <sz val="11"/>
      <color theme="1"/>
      <name val="Aptos"/>
      <family val="2"/>
      <scheme val="minor"/>
    </font>
    <font>
      <b/>
      <sz val="10"/>
      <name val="Aptos"/>
      <family val="2"/>
      <scheme val="minor"/>
    </font>
    <font>
      <b/>
      <sz val="10"/>
      <name val="Aptos"/>
      <family val="4"/>
      <scheme val="minor"/>
    </font>
    <font>
      <b/>
      <sz val="12"/>
      <name val="Aptos"/>
      <family val="2"/>
      <scheme val="major"/>
    </font>
    <font>
      <u/>
      <sz val="11"/>
      <color theme="10"/>
      <name val="Aptos"/>
      <family val="2"/>
      <scheme val="minor"/>
    </font>
    <font>
      <b/>
      <sz val="18"/>
      <color indexed="56"/>
      <name val="Cambria"/>
      <family val="2"/>
    </font>
    <font>
      <b/>
      <sz val="36"/>
      <name val="Aptos"/>
      <family val="2"/>
      <scheme val="minor"/>
    </font>
    <font>
      <sz val="20"/>
      <name val="Aptos"/>
      <family val="2"/>
      <scheme val="minor"/>
    </font>
    <font>
      <sz val="11"/>
      <color rgb="FF000000"/>
      <name val="Aptos"/>
      <family val="2"/>
      <scheme val="minor"/>
    </font>
    <font>
      <b/>
      <sz val="11"/>
      <color rgb="FF000000"/>
      <name val="Aptos"/>
      <family val="2"/>
      <scheme val="minor"/>
    </font>
    <font>
      <sz val="11"/>
      <color rgb="FF000000"/>
      <name val="Aptos"/>
      <family val="2"/>
    </font>
    <font>
      <b/>
      <sz val="11"/>
      <color rgb="FF000000"/>
      <name val="Aptos"/>
      <family val="2"/>
    </font>
    <font>
      <u/>
      <sz val="10"/>
      <color theme="10"/>
      <name val="Calibri"/>
      <family val="2"/>
    </font>
    <font>
      <i/>
      <sz val="11"/>
      <name val="Aptos"/>
      <family val="2"/>
      <scheme val="minor"/>
    </font>
    <font>
      <sz val="9"/>
      <color theme="4"/>
      <name val="Aptos"/>
      <family val="2"/>
      <scheme val="minor"/>
    </font>
    <font>
      <b/>
      <sz val="24"/>
      <name val="Aptos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4" tint="0.89999084444715716"/>
        <bgColor indexed="64"/>
      </patternFill>
    </fill>
    <fill>
      <patternFill patternType="solid">
        <fgColor rgb="FFFFD2D8"/>
        <bgColor rgb="FF000000"/>
      </patternFill>
    </fill>
    <fill>
      <patternFill patternType="solid">
        <fgColor rgb="FFE8E8E6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FF2741"/>
      </bottom>
      <diagonal/>
    </border>
    <border>
      <left/>
      <right/>
      <top style="thin">
        <color rgb="FFFF2741"/>
      </top>
      <bottom/>
      <diagonal/>
    </border>
    <border>
      <left/>
      <right/>
      <top/>
      <bottom style="thin">
        <color rgb="FFFF2454"/>
      </bottom>
      <diagonal/>
    </border>
    <border>
      <left/>
      <right/>
      <top style="thin">
        <color rgb="FFFF2454"/>
      </top>
      <bottom/>
      <diagonal/>
    </border>
    <border>
      <left/>
      <right/>
      <top/>
      <bottom style="thin">
        <color theme="4" tint="0.79998168889431442"/>
      </bottom>
      <diagonal/>
    </border>
  </borders>
  <cellStyleXfs count="18">
    <xf numFmtId="0" fontId="0" fillId="0" borderId="0"/>
    <xf numFmtId="165" fontId="6" fillId="0" borderId="0" applyFont="0" applyFill="0" applyBorder="0" applyAlignment="0" applyProtection="0"/>
    <xf numFmtId="49" fontId="8" fillId="0" borderId="0" applyFill="0" applyAlignment="0"/>
    <xf numFmtId="0" fontId="2" fillId="2" borderId="1" applyNumberFormat="0" applyAlignment="0" applyProtection="0"/>
    <xf numFmtId="0" fontId="3" fillId="3" borderId="2" applyNumberFormat="0" applyAlignment="0" applyProtection="0"/>
    <xf numFmtId="49" fontId="5" fillId="0" borderId="0" applyFill="0" applyAlignment="0"/>
    <xf numFmtId="49" fontId="10" fillId="0" borderId="0" applyFill="0" applyAlignment="0"/>
    <xf numFmtId="164" fontId="11" fillId="0" borderId="0" applyFont="0" applyFill="0" applyBorder="0" applyAlignment="0" applyProtection="0">
      <alignment horizontal="left"/>
      <protection locked="0"/>
    </xf>
    <xf numFmtId="166" fontId="13" fillId="5" borderId="5" applyNumberFormat="0" applyFill="0" applyAlignment="0"/>
    <xf numFmtId="170" fontId="1" fillId="7" borderId="6" applyNumberFormat="0" applyFont="0" applyFill="0" applyAlignment="0" applyProtection="0"/>
    <xf numFmtId="0" fontId="17" fillId="8" borderId="5" applyNumberFormat="0" applyFill="0">
      <alignment horizontal="centerContinuous" wrapText="1"/>
    </xf>
    <xf numFmtId="171" fontId="9" fillId="0" borderId="0" applyFont="0" applyFill="0" applyBorder="0" applyAlignment="0" applyProtection="0">
      <alignment wrapText="1"/>
    </xf>
    <xf numFmtId="173" fontId="1" fillId="0" borderId="0" applyFont="0" applyFill="0" applyBorder="0" applyAlignment="0" applyProtection="0"/>
    <xf numFmtId="0" fontId="1" fillId="7" borderId="5" applyNumberFormat="0" applyFill="0" applyAlignment="0"/>
    <xf numFmtId="167" fontId="9" fillId="0" borderId="0" applyFont="0" applyFill="0" applyBorder="0" applyAlignment="0" applyProtection="0">
      <protection locked="0"/>
    </xf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9" fontId="5" fillId="0" borderId="0" xfId="5" applyAlignment="1">
      <alignment vertical="top"/>
    </xf>
    <xf numFmtId="0" fontId="6" fillId="0" borderId="0" xfId="0" applyFont="1"/>
    <xf numFmtId="0" fontId="7" fillId="0" borderId="0" xfId="0" applyFont="1"/>
    <xf numFmtId="0" fontId="9" fillId="4" borderId="0" xfId="2" applyNumberFormat="1" applyFont="1" applyFill="1" applyAlignment="1"/>
    <xf numFmtId="49" fontId="10" fillId="0" borderId="0" xfId="6"/>
    <xf numFmtId="4" fontId="6" fillId="0" borderId="0" xfId="0" applyNumberFormat="1" applyFont="1"/>
    <xf numFmtId="164" fontId="0" fillId="0" borderId="4" xfId="7" applyFont="1" applyFill="1" applyBorder="1" applyAlignment="1" applyProtection="1"/>
    <xf numFmtId="165" fontId="12" fillId="0" borderId="4" xfId="1" applyFont="1" applyFill="1" applyBorder="1" applyAlignment="1"/>
    <xf numFmtId="0" fontId="4" fillId="0" borderId="0" xfId="0" applyFont="1"/>
    <xf numFmtId="168" fontId="12" fillId="0" borderId="4" xfId="8" applyNumberFormat="1" applyFont="1" applyFill="1" applyBorder="1"/>
    <xf numFmtId="166" fontId="12" fillId="0" borderId="4" xfId="8" applyNumberFormat="1" applyFont="1" applyFill="1" applyBorder="1"/>
    <xf numFmtId="14" fontId="12" fillId="0" borderId="4" xfId="8" applyNumberFormat="1" applyFont="1" applyFill="1" applyBorder="1"/>
    <xf numFmtId="0" fontId="6" fillId="6" borderId="0" xfId="0" applyFont="1" applyFill="1"/>
    <xf numFmtId="14" fontId="0" fillId="0" borderId="0" xfId="0" applyNumberFormat="1"/>
    <xf numFmtId="9" fontId="0" fillId="0" borderId="0" xfId="0" applyNumberFormat="1"/>
    <xf numFmtId="169" fontId="0" fillId="0" borderId="0" xfId="0" applyNumberFormat="1"/>
    <xf numFmtId="0" fontId="14" fillId="4" borderId="0" xfId="2" applyNumberFormat="1" applyFont="1" applyFill="1" applyAlignment="1"/>
    <xf numFmtId="0" fontId="15" fillId="0" borderId="0" xfId="0" applyFont="1"/>
    <xf numFmtId="171" fontId="16" fillId="0" borderId="0" xfId="9" applyNumberFormat="1" applyFont="1" applyFill="1" applyBorder="1" applyAlignment="1">
      <alignment horizontal="centerContinuous" wrapText="1"/>
    </xf>
    <xf numFmtId="0" fontId="16" fillId="0" borderId="0" xfId="10" applyFont="1" applyFill="1" applyBorder="1" applyAlignment="1">
      <alignment horizontal="center" wrapText="1"/>
    </xf>
    <xf numFmtId="0" fontId="17" fillId="0" borderId="0" xfId="10" applyFill="1" applyBorder="1">
      <alignment horizontal="centerContinuous" wrapText="1"/>
    </xf>
    <xf numFmtId="0" fontId="17" fillId="0" borderId="0" xfId="10" applyFill="1" applyBorder="1" applyAlignment="1">
      <alignment horizontal="center" wrapText="1"/>
    </xf>
    <xf numFmtId="14" fontId="17" fillId="0" borderId="0" xfId="10" applyNumberFormat="1" applyFill="1" applyBorder="1" applyAlignment="1">
      <alignment horizontal="center" wrapText="1"/>
    </xf>
    <xf numFmtId="0" fontId="12" fillId="0" borderId="0" xfId="3" applyFont="1" applyFill="1" applyBorder="1" applyProtection="1">
      <protection locked="0"/>
    </xf>
    <xf numFmtId="164" fontId="12" fillId="0" borderId="0" xfId="9" quotePrefix="1" applyNumberFormat="1" applyFont="1" applyFill="1" applyBorder="1" applyAlignment="1" applyProtection="1"/>
    <xf numFmtId="172" fontId="12" fillId="0" borderId="0" xfId="9" quotePrefix="1" applyNumberFormat="1" applyFont="1" applyFill="1" applyBorder="1" applyAlignment="1" applyProtection="1"/>
    <xf numFmtId="0" fontId="12" fillId="0" borderId="0" xfId="0" applyFont="1"/>
    <xf numFmtId="164" fontId="0" fillId="0" borderId="0" xfId="0" applyNumberFormat="1"/>
    <xf numFmtId="164" fontId="1" fillId="0" borderId="4" xfId="7" applyFont="1" applyFill="1" applyBorder="1" applyAlignment="1" applyProtection="1"/>
    <xf numFmtId="167" fontId="12" fillId="10" borderId="4" xfId="12" applyNumberFormat="1" applyFont="1" applyFill="1" applyBorder="1" applyAlignment="1" applyProtection="1">
      <alignment horizontal="center"/>
    </xf>
    <xf numFmtId="0" fontId="0" fillId="0" borderId="0" xfId="4" applyFont="1" applyFill="1" applyBorder="1"/>
    <xf numFmtId="166" fontId="12" fillId="10" borderId="4" xfId="12" applyNumberFormat="1" applyFont="1" applyFill="1" applyBorder="1" applyAlignment="1" applyProtection="1">
      <alignment horizontal="center"/>
    </xf>
    <xf numFmtId="168" fontId="12" fillId="10" borderId="4" xfId="12" applyNumberFormat="1" applyFont="1" applyFill="1" applyBorder="1" applyAlignment="1" applyProtection="1">
      <alignment horizontal="right"/>
    </xf>
    <xf numFmtId="0" fontId="0" fillId="0" borderId="0" xfId="13" applyFont="1" applyFill="1" applyBorder="1"/>
    <xf numFmtId="174" fontId="12" fillId="10" borderId="4" xfId="12" applyNumberFormat="1" applyFont="1" applyFill="1" applyBorder="1" applyAlignment="1" applyProtection="1">
      <alignment horizontal="center"/>
    </xf>
    <xf numFmtId="175" fontId="12" fillId="10" borderId="4" xfId="12" applyNumberFormat="1" applyFont="1" applyFill="1" applyBorder="1" applyAlignment="1" applyProtection="1">
      <alignment horizontal="right"/>
    </xf>
    <xf numFmtId="164" fontId="4" fillId="0" borderId="4" xfId="7" applyFont="1" applyFill="1" applyBorder="1" applyAlignment="1" applyProtection="1"/>
    <xf numFmtId="167" fontId="1" fillId="10" borderId="4" xfId="12" applyNumberFormat="1" applyFont="1" applyFill="1" applyBorder="1" applyAlignment="1" applyProtection="1">
      <alignment horizontal="center"/>
    </xf>
    <xf numFmtId="167" fontId="4" fillId="10" borderId="4" xfId="12" applyNumberFormat="1" applyFont="1" applyFill="1" applyBorder="1" applyAlignment="1" applyProtection="1">
      <alignment horizontal="center"/>
    </xf>
    <xf numFmtId="0" fontId="21" fillId="0" borderId="0" xfId="16" applyFont="1" applyFill="1" applyBorder="1" applyAlignment="1">
      <alignment horizontal="left" wrapText="1"/>
    </xf>
    <xf numFmtId="176" fontId="22" fillId="6" borderId="0" xfId="0" applyNumberFormat="1" applyFont="1" applyFill="1" applyAlignment="1">
      <alignment horizontal="left" vertical="center"/>
    </xf>
    <xf numFmtId="0" fontId="5" fillId="0" borderId="0" xfId="0" applyFont="1" applyAlignment="1">
      <alignment vertical="top"/>
    </xf>
    <xf numFmtId="0" fontId="23" fillId="0" borderId="0" xfId="0" applyFont="1"/>
    <xf numFmtId="0" fontId="6" fillId="11" borderId="7" xfId="0" applyFont="1" applyFill="1" applyBorder="1"/>
    <xf numFmtId="0" fontId="10" fillId="0" borderId="8" xfId="0" applyFont="1" applyBorder="1"/>
    <xf numFmtId="0" fontId="10" fillId="0" borderId="7" xfId="0" applyFont="1" applyBorder="1"/>
    <xf numFmtId="0" fontId="23" fillId="0" borderId="8" xfId="0" applyFont="1" applyBorder="1"/>
    <xf numFmtId="0" fontId="24" fillId="0" borderId="0" xfId="0" applyFont="1"/>
    <xf numFmtId="0" fontId="25" fillId="0" borderId="0" xfId="0" applyFont="1"/>
    <xf numFmtId="168" fontId="1" fillId="0" borderId="4" xfId="8" applyNumberFormat="1" applyFont="1" applyFill="1" applyBorder="1"/>
    <xf numFmtId="167" fontId="4" fillId="0" borderId="4" xfId="8" applyNumberFormat="1" applyFont="1" applyFill="1" applyBorder="1"/>
    <xf numFmtId="165" fontId="1" fillId="0" borderId="4" xfId="8" applyNumberFormat="1" applyFont="1" applyFill="1" applyBorder="1"/>
    <xf numFmtId="14" fontId="1" fillId="0" borderId="4" xfId="8" applyNumberFormat="1" applyFont="1" applyFill="1" applyBorder="1"/>
    <xf numFmtId="168" fontId="1" fillId="10" borderId="4" xfId="12" applyNumberFormat="1" applyFont="1" applyFill="1" applyBorder="1" applyAlignment="1" applyProtection="1">
      <alignment horizontal="right"/>
    </xf>
    <xf numFmtId="0" fontId="0" fillId="0" borderId="8" xfId="0" applyBorder="1"/>
    <xf numFmtId="0" fontId="4" fillId="0" borderId="9" xfId="0" applyFont="1" applyBorder="1" applyAlignment="1">
      <alignment horizontal="center"/>
    </xf>
    <xf numFmtId="0" fontId="0" fillId="12" borderId="0" xfId="0" applyFill="1" applyAlignment="1">
      <alignment wrapText="1"/>
    </xf>
    <xf numFmtId="0" fontId="0" fillId="0" borderId="0" xfId="0" applyAlignment="1">
      <alignment wrapText="1"/>
    </xf>
    <xf numFmtId="0" fontId="0" fillId="9" borderId="0" xfId="0" applyFill="1" applyAlignment="1">
      <alignment wrapText="1"/>
    </xf>
    <xf numFmtId="49" fontId="18" fillId="0" borderId="3" xfId="5" applyFont="1" applyFill="1" applyBorder="1"/>
    <xf numFmtId="0" fontId="19" fillId="12" borderId="10" xfId="15" applyFill="1" applyBorder="1" applyAlignment="1" applyProtection="1">
      <alignment wrapText="1"/>
    </xf>
    <xf numFmtId="0" fontId="19" fillId="0" borderId="0" xfId="15" applyBorder="1" applyAlignment="1" applyProtection="1">
      <alignment wrapText="1"/>
    </xf>
    <xf numFmtId="0" fontId="19" fillId="9" borderId="0" xfId="15" applyFill="1" applyBorder="1" applyAlignment="1" applyProtection="1">
      <alignment wrapText="1"/>
    </xf>
    <xf numFmtId="0" fontId="7" fillId="0" borderId="11" xfId="0" applyFont="1" applyBorder="1" applyAlignment="1">
      <alignment horizontal="left"/>
    </xf>
    <xf numFmtId="0" fontId="28" fillId="0" borderId="11" xfId="0" applyFont="1" applyBorder="1" applyAlignment="1">
      <alignment horizontal="left"/>
    </xf>
    <xf numFmtId="0" fontId="28" fillId="0" borderId="4" xfId="0" applyFont="1" applyBorder="1" applyAlignment="1">
      <alignment horizontal="left"/>
    </xf>
    <xf numFmtId="14" fontId="12" fillId="0" borderId="0" xfId="0" applyNumberFormat="1" applyFont="1"/>
    <xf numFmtId="0" fontId="0" fillId="0" borderId="0" xfId="7" applyNumberFormat="1" applyFont="1" applyFill="1" applyBorder="1" applyAlignment="1" applyProtection="1"/>
    <xf numFmtId="164" fontId="29" fillId="13" borderId="0" xfId="9" quotePrefix="1" applyNumberFormat="1" applyFont="1" applyFill="1" applyBorder="1" applyAlignment="1" applyProtection="1"/>
    <xf numFmtId="14" fontId="6" fillId="0" borderId="4" xfId="8" applyNumberFormat="1" applyFont="1" applyFill="1" applyBorder="1"/>
    <xf numFmtId="0" fontId="30" fillId="0" borderId="0" xfId="16" applyFont="1" applyFill="1" applyBorder="1" applyAlignment="1">
      <alignment horizontal="left" vertical="top" wrapText="1"/>
    </xf>
  </cellXfs>
  <cellStyles count="18">
    <cellStyle name="Comma [0]" xfId="1" builtinId="6"/>
    <cellStyle name="Date (short)" xfId="11" xr:uid="{1BE42E1C-252E-4BB5-BD8D-FAB16D38B62E}"/>
    <cellStyle name="Heading 1 2" xfId="5" xr:uid="{6DE9EC33-4055-4EF1-859B-0191A37327AA}"/>
    <cellStyle name="Heading 2" xfId="2" builtinId="17"/>
    <cellStyle name="Heading 2 2" xfId="6" xr:uid="{084A98B8-E22D-492D-9B04-E6CF7B7451BD}"/>
    <cellStyle name="Hyperlink" xfId="15" builtinId="8"/>
    <cellStyle name="Hyperlink 2" xfId="17" xr:uid="{1B8BCF12-15E5-4D25-895A-14215BF82C6E}"/>
    <cellStyle name="Input" xfId="3" builtinId="20"/>
    <cellStyle name="Label" xfId="10" xr:uid="{999F6527-320A-4627-AE40-56B8445BE103}"/>
    <cellStyle name="Link" xfId="8" xr:uid="{8D5B970F-DE80-42E4-9001-C34FDB6210EE}"/>
    <cellStyle name="Normal" xfId="0" builtinId="0"/>
    <cellStyle name="Output" xfId="4" builtinId="21"/>
    <cellStyle name="Output 2" xfId="13" xr:uid="{D06B68F7-DAE0-49C3-BFAC-F58837ECC9AD}"/>
    <cellStyle name="Percent [0]" xfId="12" xr:uid="{05751612-8628-4BCB-81AC-CD17C6776D46}"/>
    <cellStyle name="Percent [2]" xfId="14" xr:uid="{8A04AC82-9828-4C1A-A275-6A1466CF8B40}"/>
    <cellStyle name="Rt border 2" xfId="9" xr:uid="{1EE3BA8D-0474-4421-A50E-84B00439CF8C}"/>
    <cellStyle name="Text" xfId="7" xr:uid="{9E2443C8-72CE-4AFF-B47A-10787CFF6568}"/>
    <cellStyle name="Title 2 2" xfId="16" xr:uid="{7FD9D386-C1E9-470F-8858-4126346BBCF7}"/>
  </cellStyles>
  <dxfs count="29"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4"/>
        <name val="Aptos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4"/>
        <name val="Aptos"/>
        <family val="2"/>
        <scheme val="minor"/>
      </font>
      <numFmt numFmtId="177" formatCode="m/d/yyyy"/>
    </dxf>
    <dxf>
      <font>
        <strike val="0"/>
        <outline val="0"/>
        <shadow val="0"/>
        <u val="none"/>
        <vertAlign val="baseline"/>
        <sz val="11"/>
        <color theme="4"/>
        <name val="Aptos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4"/>
        <name val="Aptos"/>
        <family val="2"/>
        <scheme val="minor"/>
      </font>
    </dxf>
    <dxf>
      <numFmt numFmtId="169" formatCode="0.0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69" formatCode="0.000%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177" formatCode="m/d/yyyy"/>
      <fill>
        <patternFill patternType="none">
          <fgColor indexed="64"/>
          <bgColor auto="1"/>
        </patternFill>
      </fill>
    </dxf>
    <dxf>
      <numFmt numFmtId="169" formatCode="0.000%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177" formatCode="m/d/yyyy"/>
      <fill>
        <patternFill patternType="none">
          <fgColor indexed="64"/>
          <bgColor auto="1"/>
        </patternFill>
      </fill>
    </dxf>
    <dxf>
      <numFmt numFmtId="177" formatCode="m/d/yyyy"/>
      <fill>
        <patternFill patternType="none">
          <fgColor indexed="64"/>
          <bgColor auto="1"/>
        </patternFill>
      </fill>
    </dxf>
    <dxf>
      <numFmt numFmtId="177" formatCode="m/d/yyyy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numFmt numFmtId="172" formatCode="dd\-mmm\-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numFmt numFmtId="164" formatCode="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numFmt numFmtId="164" formatCode="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Aptos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84492</xdr:colOff>
      <xdr:row>0</xdr:row>
      <xdr:rowOff>122817</xdr:rowOff>
    </xdr:from>
    <xdr:to>
      <xdr:col>0</xdr:col>
      <xdr:colOff>1642782</xdr:colOff>
      <xdr:row>0</xdr:row>
      <xdr:rowOff>586055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EF88A-8D73-449B-A533-807C05EA6AD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92" y="122817"/>
          <a:ext cx="1558290" cy="463238"/>
        </a:xfrm>
        <a:prstGeom prst="rect">
          <a:avLst/>
        </a:prstGeom>
      </xdr:spPr>
    </xdr:pic>
    <xdr:clientData/>
  </xdr:twoCellAnchor>
  <xdr:twoCellAnchor editAs="oneCell">
    <xdr:from>
      <xdr:col>0</xdr:col>
      <xdr:colOff>5222837</xdr:colOff>
      <xdr:row>0</xdr:row>
      <xdr:rowOff>0</xdr:rowOff>
    </xdr:from>
    <xdr:to>
      <xdr:col>4</xdr:col>
      <xdr:colOff>68132</xdr:colOff>
      <xdr:row>6</xdr:row>
      <xdr:rowOff>26045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02F34E-8C62-EEAE-B75C-6213C6D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2837" y="0"/>
          <a:ext cx="4249271" cy="38181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0994A31-5904-4B67-B8AA-9EA5AF5CFC83}" name="TableRef_Govt_Bonds" displayName="TableRef_Govt_Bonds" ref="A3:H18" totalsRowShown="0" headerRowDxfId="28" headerRowCellStyle="Label">
  <autoFilter ref="A3:H18" xr:uid="{5555FE7E-5010-4AA6-A8F4-DF6147B6E42B}"/>
  <tableColumns count="8">
    <tableColumn id="7" xr3:uid="{B8A2DBDF-01C2-431E-BF67-E77BD83711CD}" name="idType," dataDxfId="27" dataCellStyle="Input"/>
    <tableColumn id="1" xr3:uid="{2679F893-7C2B-4158-A2B6-54F8B211D612}" name="identifier" dataDxfId="26" dataCellStyle="Input"/>
    <tableColumn id="2" xr3:uid="{870E502E-07A7-4D58-8444-E33611897002}" name="Security name" dataDxfId="25"/>
    <tableColumn id="3" xr3:uid="{5635D81B-E85A-4427-9000-649A22FBAA9A}" name="Bond credit rating" dataDxfId="24"/>
    <tableColumn id="4" xr3:uid="{7D9CF38D-86FC-4F92-BF72-0686F40426E0}" name="Coupon frequency" dataDxfId="23"/>
    <tableColumn id="5" xr3:uid="{5F023D2F-A6FE-463E-924A-8B8D6291B64B}" name="Maturity date" dataDxfId="22"/>
    <tableColumn id="6" xr3:uid="{EE72BE00-A94B-44CD-9109-5AFCAD07C0BB}" name="Coupon type" dataDxfId="21" dataCellStyle="Date (short)"/>
    <tableColumn id="8" xr3:uid="{A4F3F726-01E6-462E-8B43-FB37C00F392B}" name="Updated name" dataDxfId="2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78046D7-BA11-4ADB-BC0E-88AB60813747}" name="Govt_Date_Calcs_3yr" displayName="Govt_Date_Calcs_3yr" ref="E16:O116" totalsRowShown="0" headerRowDxfId="19" dataDxfId="18">
  <autoFilter ref="E16:O116" xr:uid="{DF22E1CD-9612-462D-ADE4-476A5414B278}"/>
  <tableColumns count="11">
    <tableColumn id="1" xr3:uid="{D2F10D3D-4941-4DCF-B0A0-9B337ED5D056}" name="DATE" dataDxfId="17">
      <calculatedColumnFormula array="1">_xlfn.CHOOSEROWS(_xlfn._xlws.SORT(_xlfn.UNIQUE(_xlfn._xlws.FILTER(BB_Govt_RFR[DATE],(BB_Govt_RFR[DATE]&gt;=$B$9)*(BB_Govt_RFR[DATE]&lt;=$B$10)))),ROW()-ROW(Govt_Date_Calcs_3yr[[#Headers],[DATE]]))</calculatedColumnFormula>
    </tableColumn>
    <tableColumn id="2" xr3:uid="{99E75635-5769-4B91-A026-308DDCAA345B}" name="Target date" dataDxfId="16">
      <calculatedColumnFormula>Govt_Date_Calcs_3yr[[#This Row],[DATE]]+$B$5</calculatedColumnFormula>
    </tableColumn>
    <tableColumn id="3" xr3:uid="{443B35C1-72CD-4451-8136-C7E87322E130}" name="Maturity before target" dataDxfId="15">
      <calculatedColumnFormula>_xlfn.XLOOKUP(Govt_Date_Calcs_3yr[[#This Row],[Target date]],TableRef_Govt_Bonds[Maturity date],TableRef_Govt_Bonds[Maturity date],,-1)</calculatedColumnFormula>
    </tableColumn>
    <tableColumn id="4" xr3:uid="{BDD9C117-EB1C-4020-A862-A621D373A6FB}" name="Govt bond before" dataDxfId="14">
      <calculatedColumnFormula>_xlfn.XLOOKUP(Govt_Date_Calcs_3yr[[#This Row],[Maturity before target]],TableRef_Govt_Bonds[Maturity date],TableRef_Govt_Bonds[identifier])</calculatedColumnFormula>
    </tableColumn>
    <tableColumn id="5" xr3:uid="{5FD688BD-B363-4ABB-887A-9A7405BD1576}" name="Prior yield on Actual Date" dataDxfId="13">
      <calculatedColumnFormula array="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calculatedColumnFormula>
    </tableColumn>
    <tableColumn id="6" xr3:uid="{E74ED49C-50C9-4A80-854C-1E87F002869D}" name="Maturity after target" dataDxfId="12">
      <calculatedColumnFormula>_xlfn.XLOOKUP(Govt_Date_Calcs_3yr[[#This Row],[Target date]],TableRef_Govt_Bonds[Maturity date],TableRef_Govt_Bonds[Maturity date],,1)</calculatedColumnFormula>
    </tableColumn>
    <tableColumn id="7" xr3:uid="{9B211A3B-8075-4669-9DD3-8A76B5538514}" name="Govt bond after" dataDxfId="11">
      <calculatedColumnFormula>_xlfn.XLOOKUP(Govt_Date_Calcs_3yr[[#This Row],[Maturity after target]],TableRef_Govt_Bonds[Maturity date],TableRef_Govt_Bonds[identifier])</calculatedColumnFormula>
    </tableColumn>
    <tableColumn id="8" xr3:uid="{01B10880-15B8-4498-98F0-6151E3711F11}" name="post yield on Actual Date" dataDxfId="10">
      <calculatedColumnFormula array="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calculatedColumnFormula>
    </tableColumn>
    <tableColumn id="9" xr3:uid="{EA589B46-F9D7-4D59-973B-86991A82CC6E}" name="Interpolation factor" dataDxfId="9">
      <calculatedColumnFormula>(Govt_Date_Calcs_3yr[[#This Row],[Target date]]-Govt_Date_Calcs_3yr[[#This Row],[Maturity before target]])/(Govt_Date_Calcs_3yr[[#This Row],[Maturity after target]]-Govt_Date_Calcs_3yr[[#This Row],[Maturity before target]])</calculatedColumnFormula>
    </tableColumn>
    <tableColumn id="10" xr3:uid="{06E99D8E-7075-461E-A6A2-5BA6989629E1}" name="Interpolated yield" dataDxfId="8">
      <calculatedColumnFormula>Govt_Date_Calcs_3yr[[#This Row],[Interpolation factor]]*Govt_Date_Calcs_3yr[[#This Row],[post yield on Actual Date]]+(1-Govt_Date_Calcs_3yr[[#This Row],[Interpolation factor]])*Govt_Date_Calcs_3yr[[#This Row],[Prior yield on Actual Date]]</calculatedColumnFormula>
    </tableColumn>
    <tableColumn id="11" xr3:uid="{C0BF3D11-D3DF-4187-A432-98C58B05C1FF}" name="Annualised yield" dataDxfId="7">
      <calculatedColumnFormula>IFERROR((1+Govt_Date_Calcs_3yr[[#This Row],[Interpolated yield]]/2)^2-1,"")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903BBA4-6640-4232-B86B-A5583C6DEF84}" name="BB_Govt_RFR" displayName="BB_Govt_RFR" ref="A16:C17" totalsRowShown="0" dataDxfId="6">
  <tableColumns count="3">
    <tableColumn id="1" xr3:uid="{96F79B03-9E7C-47EC-9ACE-F8D8BBBE2001}" name="IDENTIFIER" dataDxfId="5"/>
    <tableColumn id="2" xr3:uid="{DC9D6BBA-0B7A-4181-88F6-BC0276892C3F}" name="DATE" dataDxfId="4"/>
    <tableColumn id="3" xr3:uid="{76C95D51-7CBE-4440-BA10-5611ECED6D96}" name="YLD_YTM_BID" data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2025 from PPT Theme1">
  <a:themeElements>
    <a:clrScheme name="COMCOM COLOURS 2024 NEW ID">
      <a:dk1>
        <a:srgbClr val="000000"/>
      </a:dk1>
      <a:lt1>
        <a:srgbClr val="FFFFFF"/>
      </a:lt1>
      <a:dk2>
        <a:srgbClr val="908D83"/>
      </a:dk2>
      <a:lt2>
        <a:srgbClr val="908D83"/>
      </a:lt2>
      <a:accent1>
        <a:srgbClr val="FF2741"/>
      </a:accent1>
      <a:accent2>
        <a:srgbClr val="AB0D29"/>
      </a:accent2>
      <a:accent3>
        <a:srgbClr val="BBBCBC"/>
      </a:accent3>
      <a:accent4>
        <a:srgbClr val="009FBA"/>
      </a:accent4>
      <a:accent5>
        <a:srgbClr val="A4F4FF"/>
      </a:accent5>
      <a:accent6>
        <a:srgbClr val="FFD770"/>
      </a:accent6>
      <a:hlink>
        <a:srgbClr val="FF2741"/>
      </a:hlink>
      <a:folHlink>
        <a:srgbClr val="650314"/>
      </a:folHlink>
    </a:clrScheme>
    <a:fontScheme name="Custom 1">
      <a:majorFont>
        <a:latin typeface="Aptos"/>
        <a:ea typeface=""/>
        <a:cs typeface=""/>
      </a:majorFont>
      <a:minorFont>
        <a:latin typeface="Apto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2025 from PPT Theme1" id="{1987683E-9416-4BB1-8DE2-662A7D09B071}" vid="{0FC4407E-77A9-4780-B832-2FE2EAE084C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E28D8-DD4B-486D-BB57-2E2C3269A83B}">
  <sheetPr>
    <pageSetUpPr fitToPage="1"/>
  </sheetPr>
  <dimension ref="A1:A3"/>
  <sheetViews>
    <sheetView showGridLines="0" tabSelected="1" view="pageBreakPreview" zoomScale="85" zoomScaleNormal="85" zoomScaleSheetLayoutView="85" zoomScalePageLayoutView="42" workbookViewId="0">
      <selection activeCell="A8" sqref="A8"/>
    </sheetView>
  </sheetViews>
  <sheetFormatPr defaultColWidth="10.08203125" defaultRowHeight="14.5" x14ac:dyDescent="0.35"/>
  <cols>
    <col min="1" max="1" width="93.4140625" customWidth="1"/>
    <col min="2" max="5" width="10" customWidth="1"/>
    <col min="6" max="6" width="11.9140625" customWidth="1"/>
    <col min="7" max="7" width="9.9140625" customWidth="1"/>
  </cols>
  <sheetData>
    <row r="1" spans="1:1" ht="133.25" customHeight="1" x14ac:dyDescent="1.1000000000000001">
      <c r="A1" s="40" t="s">
        <v>162</v>
      </c>
    </row>
    <row r="2" spans="1:1" ht="101.15" customHeight="1" x14ac:dyDescent="0.35">
      <c r="A2" s="71" t="s">
        <v>161</v>
      </c>
    </row>
    <row r="3" spans="1:1" ht="21.65" customHeight="1" x14ac:dyDescent="0.35">
      <c r="A3" s="41" t="s">
        <v>139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E16C-1E98-4178-8248-ADAA6A1AAA4A}">
  <dimension ref="A1:B13"/>
  <sheetViews>
    <sheetView showGridLines="0" view="pageBreakPreview" zoomScaleNormal="100" zoomScaleSheetLayoutView="100" workbookViewId="0"/>
  </sheetViews>
  <sheetFormatPr defaultRowHeight="14.5" x14ac:dyDescent="0.35"/>
  <cols>
    <col min="2" max="2" width="32.6640625" customWidth="1"/>
  </cols>
  <sheetData>
    <row r="1" spans="1:2" ht="23.5" x14ac:dyDescent="0.35">
      <c r="A1" s="42" t="s">
        <v>122</v>
      </c>
      <c r="B1" s="43"/>
    </row>
    <row r="2" spans="1:2" x14ac:dyDescent="0.35">
      <c r="A2" s="44"/>
      <c r="B2" s="44"/>
    </row>
    <row r="3" spans="1:2" x14ac:dyDescent="0.35">
      <c r="A3" s="55"/>
      <c r="B3" s="55"/>
    </row>
    <row r="4" spans="1:2" x14ac:dyDescent="0.35">
      <c r="B4" s="56" t="s">
        <v>123</v>
      </c>
    </row>
    <row r="5" spans="1:2" x14ac:dyDescent="0.35">
      <c r="B5" s="61" t="s">
        <v>125</v>
      </c>
    </row>
    <row r="6" spans="1:2" x14ac:dyDescent="0.35">
      <c r="B6" s="57" t="s">
        <v>126</v>
      </c>
    </row>
    <row r="7" spans="1:2" x14ac:dyDescent="0.35">
      <c r="B7" s="62" t="s">
        <v>127</v>
      </c>
    </row>
    <row r="8" spans="1:2" x14ac:dyDescent="0.35">
      <c r="B8" s="58" t="s">
        <v>128</v>
      </c>
    </row>
    <row r="9" spans="1:2" x14ac:dyDescent="0.35">
      <c r="B9" s="58" t="s">
        <v>129</v>
      </c>
    </row>
    <row r="10" spans="1:2" x14ac:dyDescent="0.35">
      <c r="B10" s="58" t="s">
        <v>124</v>
      </c>
    </row>
    <row r="11" spans="1:2" x14ac:dyDescent="0.35">
      <c r="B11" s="58" t="s">
        <v>130</v>
      </c>
    </row>
    <row r="12" spans="1:2" x14ac:dyDescent="0.35">
      <c r="B12" s="63" t="s">
        <v>131</v>
      </c>
    </row>
    <row r="13" spans="1:2" x14ac:dyDescent="0.35">
      <c r="B13" s="59" t="s">
        <v>132</v>
      </c>
    </row>
  </sheetData>
  <hyperlinks>
    <hyperlink ref="B5" location="'Govt lookup'!A1" display="Govt lookup" xr:uid="{3FDE8637-FBF1-439E-9620-BBFDBD6B0E28}"/>
    <hyperlink ref="B7" location="RFR!A1" display="RFR" xr:uid="{8B3A3B0D-B900-478F-96D9-381931ED0777}"/>
    <hyperlink ref="B12" location="WACC!A1" display="WACC" xr:uid="{8A16D123-AE0C-4341-9B4F-7A157D7FC18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4A22A-1F96-4ACE-A7A8-1E2F6705C841}">
  <dimension ref="A1:D22"/>
  <sheetViews>
    <sheetView showGridLines="0" view="pageBreakPreview" zoomScale="115" zoomScaleNormal="100" zoomScaleSheetLayoutView="115" workbookViewId="0"/>
  </sheetViews>
  <sheetFormatPr defaultRowHeight="14.5" x14ac:dyDescent="0.35"/>
  <cols>
    <col min="1" max="1" width="16.1640625" customWidth="1"/>
    <col min="2" max="2" width="59.6640625" customWidth="1"/>
    <col min="3" max="3" width="109.9140625" customWidth="1"/>
  </cols>
  <sheetData>
    <row r="1" spans="1:4" ht="23.5" x14ac:dyDescent="0.35">
      <c r="A1" s="42" t="s">
        <v>110</v>
      </c>
      <c r="B1" s="43"/>
      <c r="C1" s="43"/>
      <c r="D1" s="43"/>
    </row>
    <row r="2" spans="1:4" x14ac:dyDescent="0.35">
      <c r="A2" s="44" t="s">
        <v>140</v>
      </c>
      <c r="B2" s="44"/>
      <c r="C2" s="44"/>
      <c r="D2" s="44"/>
    </row>
    <row r="3" spans="1:4" ht="21" x14ac:dyDescent="0.5">
      <c r="A3" s="45"/>
      <c r="B3" s="45"/>
      <c r="C3" s="45"/>
      <c r="D3" s="45"/>
    </row>
    <row r="4" spans="1:4" ht="21" x14ac:dyDescent="0.5">
      <c r="A4" s="46" t="s">
        <v>111</v>
      </c>
      <c r="B4" s="46"/>
      <c r="C4" s="46"/>
      <c r="D4" s="46"/>
    </row>
    <row r="5" spans="1:4" x14ac:dyDescent="0.35">
      <c r="A5" s="47">
        <v>1</v>
      </c>
      <c r="B5" s="47" t="s">
        <v>141</v>
      </c>
      <c r="C5" s="47"/>
      <c r="D5" s="47"/>
    </row>
    <row r="6" spans="1:4" x14ac:dyDescent="0.35">
      <c r="A6" s="43"/>
      <c r="B6" s="43"/>
      <c r="C6" s="43"/>
      <c r="D6" s="43"/>
    </row>
    <row r="7" spans="1:4" ht="21" x14ac:dyDescent="0.5">
      <c r="A7" s="46" t="s">
        <v>112</v>
      </c>
      <c r="B7" s="46"/>
      <c r="C7" s="46"/>
      <c r="D7" s="46"/>
    </row>
    <row r="8" spans="1:4" x14ac:dyDescent="0.35">
      <c r="A8" s="43">
        <v>1</v>
      </c>
      <c r="B8" s="43" t="s">
        <v>113</v>
      </c>
      <c r="C8" s="43"/>
      <c r="D8" s="43"/>
    </row>
    <row r="9" spans="1:4" x14ac:dyDescent="0.35">
      <c r="B9" s="48" t="s">
        <v>116</v>
      </c>
    </row>
    <row r="10" spans="1:4" x14ac:dyDescent="0.35">
      <c r="B10" s="48" t="s">
        <v>117</v>
      </c>
    </row>
    <row r="11" spans="1:4" x14ac:dyDescent="0.35">
      <c r="B11" s="49" t="s">
        <v>118</v>
      </c>
    </row>
    <row r="13" spans="1:4" ht="21" x14ac:dyDescent="0.5">
      <c r="A13" s="46" t="s">
        <v>114</v>
      </c>
      <c r="B13" s="46"/>
      <c r="C13" s="46"/>
      <c r="D13" s="46"/>
    </row>
    <row r="14" spans="1:4" x14ac:dyDescent="0.35">
      <c r="A14" s="43">
        <v>1</v>
      </c>
      <c r="B14" s="43" t="s">
        <v>145</v>
      </c>
    </row>
    <row r="15" spans="1:4" x14ac:dyDescent="0.35">
      <c r="A15" s="43">
        <v>2</v>
      </c>
      <c r="B15" s="43" t="s">
        <v>146</v>
      </c>
    </row>
    <row r="16" spans="1:4" x14ac:dyDescent="0.35">
      <c r="A16" s="43">
        <v>3</v>
      </c>
      <c r="B16" s="43" t="s">
        <v>115</v>
      </c>
    </row>
    <row r="17" spans="1:2" x14ac:dyDescent="0.35">
      <c r="A17" s="43">
        <v>4</v>
      </c>
      <c r="B17" s="43" t="s">
        <v>147</v>
      </c>
    </row>
    <row r="18" spans="1:2" x14ac:dyDescent="0.35">
      <c r="A18" s="43">
        <v>5</v>
      </c>
      <c r="B18" s="43" t="s">
        <v>148</v>
      </c>
    </row>
    <row r="19" spans="1:2" x14ac:dyDescent="0.35">
      <c r="A19" s="43"/>
      <c r="B19" s="43" t="s">
        <v>149</v>
      </c>
    </row>
    <row r="20" spans="1:2" x14ac:dyDescent="0.35">
      <c r="A20" s="43">
        <v>6</v>
      </c>
      <c r="B20" s="43" t="s">
        <v>156</v>
      </c>
    </row>
    <row r="21" spans="1:2" x14ac:dyDescent="0.35">
      <c r="B21" t="s">
        <v>150</v>
      </c>
    </row>
    <row r="22" spans="1:2" x14ac:dyDescent="0.35">
      <c r="A22" s="43">
        <v>7</v>
      </c>
      <c r="B22" s="43" t="s">
        <v>160</v>
      </c>
    </row>
  </sheetData>
  <pageMargins left="0.7" right="0.7" top="0.75" bottom="0.75" header="0.3" footer="0.3"/>
  <pageSetup paperSize="9" scale="3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C0EC2-2FF0-4FBB-BEE5-775D3415E9CF}">
  <dimension ref="A1:H18"/>
  <sheetViews>
    <sheetView showGridLines="0" view="pageBreakPreview" zoomScaleNormal="100" zoomScaleSheetLayoutView="100" workbookViewId="0"/>
  </sheetViews>
  <sheetFormatPr defaultRowHeight="14.5" x14ac:dyDescent="0.35"/>
  <cols>
    <col min="1" max="1" width="13.6640625" customWidth="1"/>
    <col min="2" max="2" width="13.6640625" bestFit="1" customWidth="1"/>
    <col min="3" max="3" width="18.6640625" bestFit="1" customWidth="1"/>
    <col min="4" max="4" width="9.4140625" bestFit="1" customWidth="1"/>
    <col min="5" max="5" width="12.58203125" bestFit="1" customWidth="1"/>
    <col min="6" max="6" width="11.33203125" bestFit="1" customWidth="1"/>
    <col min="7" max="7" width="11.08203125" bestFit="1" customWidth="1"/>
    <col min="8" max="8" width="29.4140625" bestFit="1" customWidth="1"/>
  </cols>
  <sheetData>
    <row r="1" spans="1:8" ht="23.5" x14ac:dyDescent="0.35">
      <c r="A1" s="1" t="s">
        <v>137</v>
      </c>
    </row>
    <row r="2" spans="1:8" x14ac:dyDescent="0.35">
      <c r="A2" s="4" t="s">
        <v>151</v>
      </c>
      <c r="B2" s="4"/>
      <c r="C2" s="4"/>
      <c r="D2" s="4"/>
      <c r="E2" s="4"/>
      <c r="F2" s="4"/>
      <c r="G2" s="4"/>
      <c r="H2" s="4"/>
    </row>
    <row r="3" spans="1:8" ht="26.5" x14ac:dyDescent="0.35">
      <c r="A3" s="19" t="s">
        <v>50</v>
      </c>
      <c r="B3" s="20" t="s">
        <v>51</v>
      </c>
      <c r="C3" s="21" t="s">
        <v>52</v>
      </c>
      <c r="D3" s="22" t="s">
        <v>53</v>
      </c>
      <c r="E3" s="22" t="s">
        <v>54</v>
      </c>
      <c r="F3" s="23" t="s">
        <v>55</v>
      </c>
      <c r="G3" s="22" t="s">
        <v>56</v>
      </c>
      <c r="H3" s="22" t="s">
        <v>57</v>
      </c>
    </row>
    <row r="4" spans="1:8" x14ac:dyDescent="0.35">
      <c r="A4" t="s">
        <v>58</v>
      </c>
      <c r="B4" s="24" t="s">
        <v>32</v>
      </c>
      <c r="C4" s="25" t="s">
        <v>59</v>
      </c>
      <c r="D4" s="69" t="s">
        <v>138</v>
      </c>
      <c r="E4" s="69" t="s">
        <v>138</v>
      </c>
      <c r="F4" s="26">
        <v>45031</v>
      </c>
      <c r="G4" s="69" t="s">
        <v>138</v>
      </c>
      <c r="H4" s="27" t="s">
        <v>60</v>
      </c>
    </row>
    <row r="5" spans="1:8" x14ac:dyDescent="0.35">
      <c r="A5" t="s">
        <v>58</v>
      </c>
      <c r="B5" s="24" t="s">
        <v>33</v>
      </c>
      <c r="C5" s="25" t="s">
        <v>61</v>
      </c>
      <c r="D5" s="69" t="s">
        <v>138</v>
      </c>
      <c r="E5" s="69" t="s">
        <v>138</v>
      </c>
      <c r="F5" s="26">
        <v>45427</v>
      </c>
      <c r="G5" s="69" t="s">
        <v>138</v>
      </c>
      <c r="H5" s="27" t="s">
        <v>62</v>
      </c>
    </row>
    <row r="6" spans="1:8" x14ac:dyDescent="0.35">
      <c r="A6" t="s">
        <v>58</v>
      </c>
      <c r="B6" s="24" t="s">
        <v>34</v>
      </c>
      <c r="C6" s="25" t="s">
        <v>63</v>
      </c>
      <c r="D6" s="69" t="s">
        <v>138</v>
      </c>
      <c r="E6" s="69" t="s">
        <v>138</v>
      </c>
      <c r="F6" s="26">
        <v>45762</v>
      </c>
      <c r="G6" s="69" t="s">
        <v>138</v>
      </c>
      <c r="H6" s="28" t="s">
        <v>64</v>
      </c>
    </row>
    <row r="7" spans="1:8" x14ac:dyDescent="0.35">
      <c r="A7" t="s">
        <v>58</v>
      </c>
      <c r="B7" s="24" t="s">
        <v>35</v>
      </c>
      <c r="C7" s="25" t="s">
        <v>65</v>
      </c>
      <c r="D7" s="69" t="s">
        <v>138</v>
      </c>
      <c r="E7" s="69" t="s">
        <v>138</v>
      </c>
      <c r="F7" s="26">
        <v>46157</v>
      </c>
      <c r="G7" s="69" t="s">
        <v>138</v>
      </c>
      <c r="H7" s="28" t="s">
        <v>66</v>
      </c>
    </row>
    <row r="8" spans="1:8" x14ac:dyDescent="0.35">
      <c r="A8" t="s">
        <v>58</v>
      </c>
      <c r="B8" s="24" t="s">
        <v>36</v>
      </c>
      <c r="C8" s="25" t="s">
        <v>67</v>
      </c>
      <c r="D8" s="69" t="s">
        <v>138</v>
      </c>
      <c r="E8" s="69" t="s">
        <v>138</v>
      </c>
      <c r="F8" s="26">
        <v>46492</v>
      </c>
      <c r="G8" s="69" t="s">
        <v>138</v>
      </c>
      <c r="H8" s="28" t="s">
        <v>68</v>
      </c>
    </row>
    <row r="9" spans="1:8" x14ac:dyDescent="0.35">
      <c r="A9" t="s">
        <v>58</v>
      </c>
      <c r="B9" s="24" t="s">
        <v>37</v>
      </c>
      <c r="C9" s="25" t="s">
        <v>69</v>
      </c>
      <c r="D9" s="69" t="s">
        <v>138</v>
      </c>
      <c r="E9" s="69" t="s">
        <v>138</v>
      </c>
      <c r="F9" s="26">
        <v>46888</v>
      </c>
      <c r="G9" s="69" t="s">
        <v>138</v>
      </c>
      <c r="H9" s="27" t="s">
        <v>70</v>
      </c>
    </row>
    <row r="10" spans="1:8" x14ac:dyDescent="0.35">
      <c r="A10" t="s">
        <v>58</v>
      </c>
      <c r="B10" s="24" t="s">
        <v>38</v>
      </c>
      <c r="C10" s="25" t="s">
        <v>71</v>
      </c>
      <c r="D10" s="69" t="s">
        <v>138</v>
      </c>
      <c r="E10" s="69" t="s">
        <v>138</v>
      </c>
      <c r="F10" s="26">
        <v>47228</v>
      </c>
      <c r="G10" s="69" t="s">
        <v>138</v>
      </c>
      <c r="H10" s="27" t="s">
        <v>72</v>
      </c>
    </row>
    <row r="11" spans="1:8" x14ac:dyDescent="0.35">
      <c r="A11" t="s">
        <v>58</v>
      </c>
      <c r="B11" s="24" t="s">
        <v>39</v>
      </c>
      <c r="C11" s="25" t="s">
        <v>73</v>
      </c>
      <c r="D11" s="69" t="s">
        <v>138</v>
      </c>
      <c r="E11" s="69" t="s">
        <v>138</v>
      </c>
      <c r="F11" s="26">
        <v>47618</v>
      </c>
      <c r="G11" s="69" t="s">
        <v>138</v>
      </c>
      <c r="H11" s="27" t="s">
        <v>74</v>
      </c>
    </row>
    <row r="12" spans="1:8" x14ac:dyDescent="0.35">
      <c r="A12" t="s">
        <v>58</v>
      </c>
      <c r="B12" s="24" t="s">
        <v>40</v>
      </c>
      <c r="C12" s="25" t="s">
        <v>75</v>
      </c>
      <c r="D12" s="69" t="s">
        <v>138</v>
      </c>
      <c r="E12" s="69" t="s">
        <v>138</v>
      </c>
      <c r="F12" s="26">
        <v>47983</v>
      </c>
      <c r="G12" s="69" t="s">
        <v>138</v>
      </c>
      <c r="H12" s="28" t="s">
        <v>76</v>
      </c>
    </row>
    <row r="13" spans="1:8" x14ac:dyDescent="0.35">
      <c r="A13" t="s">
        <v>58</v>
      </c>
      <c r="B13" s="24" t="s">
        <v>41</v>
      </c>
      <c r="C13" s="25" t="s">
        <v>77</v>
      </c>
      <c r="D13" s="69" t="s">
        <v>138</v>
      </c>
      <c r="E13" s="69" t="s">
        <v>138</v>
      </c>
      <c r="F13" s="26">
        <v>48349</v>
      </c>
      <c r="G13" s="69" t="s">
        <v>138</v>
      </c>
      <c r="H13" s="28" t="s">
        <v>78</v>
      </c>
    </row>
    <row r="14" spans="1:8" x14ac:dyDescent="0.35">
      <c r="A14" t="s">
        <v>58</v>
      </c>
      <c r="B14" s="24" t="s">
        <v>42</v>
      </c>
      <c r="C14" s="25" t="s">
        <v>79</v>
      </c>
      <c r="D14" s="69" t="s">
        <v>138</v>
      </c>
      <c r="E14" s="69" t="s">
        <v>138</v>
      </c>
      <c r="F14" s="26">
        <v>48683</v>
      </c>
      <c r="G14" s="69" t="s">
        <v>138</v>
      </c>
      <c r="H14" s="28" t="s">
        <v>80</v>
      </c>
    </row>
    <row r="15" spans="1:8" x14ac:dyDescent="0.35">
      <c r="A15" t="s">
        <v>58</v>
      </c>
      <c r="B15" s="24" t="s">
        <v>43</v>
      </c>
      <c r="C15" s="25" t="s">
        <v>81</v>
      </c>
      <c r="D15" s="69" t="s">
        <v>138</v>
      </c>
      <c r="E15" s="69" t="s">
        <v>138</v>
      </c>
      <c r="F15" s="26">
        <v>49079</v>
      </c>
      <c r="G15" s="69" t="s">
        <v>138</v>
      </c>
      <c r="H15" s="28" t="s">
        <v>82</v>
      </c>
    </row>
    <row r="16" spans="1:8" x14ac:dyDescent="0.35">
      <c r="A16" t="s">
        <v>58</v>
      </c>
      <c r="B16" s="24" t="s">
        <v>44</v>
      </c>
      <c r="C16" s="25" t="s">
        <v>83</v>
      </c>
      <c r="D16" s="69" t="s">
        <v>138</v>
      </c>
      <c r="E16" s="69" t="s">
        <v>138</v>
      </c>
      <c r="F16" s="26">
        <v>49444</v>
      </c>
      <c r="G16" s="69" t="s">
        <v>138</v>
      </c>
      <c r="H16" s="28" t="s">
        <v>84</v>
      </c>
    </row>
    <row r="17" spans="1:8" x14ac:dyDescent="0.35">
      <c r="A17" t="s">
        <v>58</v>
      </c>
      <c r="B17" s="24" t="s">
        <v>45</v>
      </c>
      <c r="C17" s="25" t="s">
        <v>85</v>
      </c>
      <c r="D17" s="69" t="s">
        <v>138</v>
      </c>
      <c r="E17" s="69" t="s">
        <v>138</v>
      </c>
      <c r="F17" s="26">
        <v>49810</v>
      </c>
      <c r="G17" s="69" t="s">
        <v>138</v>
      </c>
      <c r="H17" s="28" t="s">
        <v>86</v>
      </c>
    </row>
    <row r="18" spans="1:8" x14ac:dyDescent="0.35">
      <c r="A18" t="s">
        <v>58</v>
      </c>
      <c r="B18" s="24" t="s">
        <v>46</v>
      </c>
      <c r="C18" s="25" t="s">
        <v>87</v>
      </c>
      <c r="D18" s="69" t="s">
        <v>138</v>
      </c>
      <c r="E18" s="69" t="s">
        <v>138</v>
      </c>
      <c r="F18" s="26">
        <v>50145</v>
      </c>
      <c r="G18" s="69" t="s">
        <v>138</v>
      </c>
      <c r="H18" s="28" t="s">
        <v>88</v>
      </c>
    </row>
  </sheetData>
  <conditionalFormatting sqref="B4:B18">
    <cfRule type="duplicateValues" dxfId="2" priority="1"/>
  </conditionalFormatting>
  <pageMargins left="0.7" right="0.7" top="0.75" bottom="0.75" header="0.3" footer="0.3"/>
  <pageSetup paperSize="9" scale="6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8BA9-251C-464C-AECC-A4E1C00FA879}">
  <sheetPr codeName="Sheet8">
    <pageSetUpPr fitToPage="1"/>
  </sheetPr>
  <dimension ref="A1:O116"/>
  <sheetViews>
    <sheetView showGridLines="0" zoomScaleNormal="100" zoomScaleSheetLayoutView="100" workbookViewId="0"/>
  </sheetViews>
  <sheetFormatPr defaultColWidth="9" defaultRowHeight="14.5" x14ac:dyDescent="0.35"/>
  <cols>
    <col min="1" max="1" width="43.9140625" customWidth="1"/>
    <col min="2" max="2" width="10.6640625" bestFit="1" customWidth="1"/>
    <col min="3" max="3" width="14.9140625" bestFit="1" customWidth="1"/>
    <col min="4" max="4" width="10.58203125" bestFit="1" customWidth="1"/>
    <col min="5" max="5" width="22.5" customWidth="1"/>
    <col min="6" max="6" width="16.1640625" customWidth="1"/>
    <col min="7" max="7" width="20.6640625" customWidth="1"/>
    <col min="8" max="8" width="19.9140625" customWidth="1"/>
    <col min="9" max="9" width="15.9140625" bestFit="1" customWidth="1"/>
    <col min="10" max="10" width="25.1640625" customWidth="1"/>
    <col min="11" max="12" width="26.9140625" customWidth="1"/>
    <col min="13" max="13" width="24.6640625" customWidth="1"/>
    <col min="14" max="14" width="20.58203125" customWidth="1"/>
    <col min="15" max="15" width="26.5" customWidth="1"/>
    <col min="16" max="486" width="10.9140625" customWidth="1"/>
  </cols>
  <sheetData>
    <row r="1" spans="1:15" ht="23.5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</row>
    <row r="2" spans="1:15" ht="21" x14ac:dyDescent="0.5">
      <c r="A2" s="5" t="s">
        <v>1</v>
      </c>
      <c r="B2" s="5"/>
      <c r="C2" s="64" t="s">
        <v>133</v>
      </c>
      <c r="D2" s="2"/>
      <c r="E2" s="5" t="s">
        <v>2</v>
      </c>
      <c r="F2" s="5"/>
      <c r="G2" s="2"/>
      <c r="H2" s="2"/>
      <c r="K2" s="6"/>
      <c r="L2" s="2"/>
      <c r="M2" s="2"/>
      <c r="N2" s="2"/>
      <c r="O2" s="2"/>
    </row>
    <row r="3" spans="1:15" x14ac:dyDescent="0.35">
      <c r="A3" s="7" t="s">
        <v>158</v>
      </c>
      <c r="B3" s="8">
        <v>3</v>
      </c>
      <c r="C3" s="65" t="s">
        <v>157</v>
      </c>
      <c r="D3" s="2"/>
      <c r="E3" s="9" t="s">
        <v>3</v>
      </c>
      <c r="F3" s="9" t="s">
        <v>134</v>
      </c>
      <c r="K3" s="2"/>
      <c r="M3" s="2"/>
      <c r="N3" s="2"/>
      <c r="O3" s="2"/>
    </row>
    <row r="4" spans="1:15" x14ac:dyDescent="0.35">
      <c r="A4" s="7" t="s">
        <v>4</v>
      </c>
      <c r="B4" s="8">
        <v>3</v>
      </c>
      <c r="C4" s="66" t="s">
        <v>159</v>
      </c>
      <c r="D4" s="2"/>
      <c r="E4" s="7" t="s">
        <v>5</v>
      </c>
      <c r="F4" s="51" t="e">
        <f>AVERAGE(Govt_Date_Calcs_3yr[Annualised yield])</f>
        <v>#DIV/0!</v>
      </c>
      <c r="K4" s="2"/>
      <c r="M4" s="2"/>
      <c r="N4" s="2"/>
      <c r="O4" s="2"/>
    </row>
    <row r="5" spans="1:15" x14ac:dyDescent="0.35">
      <c r="A5" s="7" t="s">
        <v>142</v>
      </c>
      <c r="B5" s="50">
        <f>B3*365.25</f>
        <v>1095.75</v>
      </c>
      <c r="C5" s="66" t="s">
        <v>6</v>
      </c>
      <c r="D5" s="2"/>
      <c r="E5" s="7" t="s">
        <v>7</v>
      </c>
      <c r="F5" s="52">
        <f>AVERAGE(COUNT(Govt_Date_Calcs_3yr[Prior yield on Actual Date]),COUNT(Govt_Date_Calcs_3yr[post yield on Actual Date]))</f>
        <v>0</v>
      </c>
      <c r="K5" s="2"/>
      <c r="M5" s="2"/>
      <c r="N5" s="2"/>
      <c r="O5" s="2"/>
    </row>
    <row r="6" spans="1:15" x14ac:dyDescent="0.35">
      <c r="A6" s="7"/>
      <c r="B6" s="10"/>
      <c r="C6" s="66"/>
      <c r="D6" s="2"/>
      <c r="E6" s="7" t="s">
        <v>8</v>
      </c>
      <c r="F6" s="52">
        <f>COUNT(Govt_Date_Calcs_3yr[DATE])</f>
        <v>1</v>
      </c>
      <c r="K6" s="2"/>
      <c r="M6" s="9"/>
      <c r="N6" s="9"/>
      <c r="O6" s="9"/>
    </row>
    <row r="7" spans="1:15" x14ac:dyDescent="0.35">
      <c r="A7" s="7"/>
      <c r="B7" s="10"/>
      <c r="C7" s="66"/>
      <c r="D7" s="2"/>
      <c r="E7" s="7" t="s">
        <v>9</v>
      </c>
      <c r="F7" s="50" t="str">
        <f>IF(F5/F6&gt;=B8,"OK","Low liquidity")</f>
        <v>Low liquidity</v>
      </c>
      <c r="K7" s="2"/>
      <c r="M7" s="9"/>
      <c r="N7" s="9"/>
      <c r="O7" s="9"/>
    </row>
    <row r="8" spans="1:15" x14ac:dyDescent="0.35">
      <c r="A8" s="7" t="s">
        <v>143</v>
      </c>
      <c r="B8" s="11">
        <v>0.5</v>
      </c>
      <c r="C8" s="66" t="s">
        <v>10</v>
      </c>
      <c r="D8" s="2"/>
      <c r="E8" s="7" t="s">
        <v>135</v>
      </c>
      <c r="F8" s="53" cm="1">
        <f t="array" ref="F8:F10">IFERROR(_xlfn._xlws.SORT(_xlfn.UNIQUE(_xlfn.VSTACK(Govt_Date_Calcs_3yr[Maturity before target],Govt_Date_Calcs_3yr[Maturity after target]))),"")</f>
        <v>46888</v>
      </c>
      <c r="M8" s="9"/>
      <c r="N8" s="9"/>
      <c r="O8" s="9"/>
    </row>
    <row r="9" spans="1:15" s="2" customFormat="1" x14ac:dyDescent="0.35">
      <c r="A9" s="7" t="s">
        <v>11</v>
      </c>
      <c r="B9" s="12">
        <v>46023</v>
      </c>
      <c r="C9" s="66" t="s">
        <v>48</v>
      </c>
      <c r="D9"/>
      <c r="E9" s="7"/>
      <c r="F9" s="53">
        <v>47228</v>
      </c>
      <c r="G9"/>
      <c r="H9"/>
      <c r="I9"/>
      <c r="J9"/>
      <c r="K9"/>
      <c r="M9"/>
      <c r="N9"/>
      <c r="O9"/>
    </row>
    <row r="10" spans="1:15" s="2" customFormat="1" x14ac:dyDescent="0.35">
      <c r="A10" s="7" t="s">
        <v>12</v>
      </c>
      <c r="B10" s="70">
        <f>EOMONTH(B9,B4-1)</f>
        <v>46112</v>
      </c>
      <c r="C10"/>
      <c r="D10"/>
      <c r="E10" s="7"/>
      <c r="F10" s="12" t="str">
        <v/>
      </c>
      <c r="G10"/>
      <c r="H10"/>
      <c r="I10"/>
      <c r="J10"/>
      <c r="K10"/>
      <c r="L10"/>
      <c r="M10"/>
      <c r="N10"/>
      <c r="O10"/>
    </row>
    <row r="11" spans="1:15" x14ac:dyDescent="0.35">
      <c r="G11" s="2"/>
      <c r="H11" s="2"/>
    </row>
    <row r="12" spans="1:15" ht="21" x14ac:dyDescent="0.5">
      <c r="A12" s="5" t="s">
        <v>119</v>
      </c>
      <c r="B12" s="5"/>
      <c r="C12" s="5"/>
      <c r="D12" s="5"/>
      <c r="E12" s="5" t="s">
        <v>13</v>
      </c>
      <c r="F12" s="2"/>
      <c r="G12" s="2"/>
    </row>
    <row r="13" spans="1:15" x14ac:dyDescent="0.35">
      <c r="A13" s="4" t="s">
        <v>47</v>
      </c>
      <c r="B13" s="4"/>
      <c r="C13" s="4"/>
      <c r="E13" s="4" t="s">
        <v>144</v>
      </c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s="13" customFormat="1" x14ac:dyDescent="0.35">
      <c r="A14" s="4" t="s">
        <v>155</v>
      </c>
      <c r="B14" s="4"/>
      <c r="C14" s="4"/>
      <c r="D14"/>
      <c r="E14" s="4" t="s">
        <v>103</v>
      </c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 s="18" customFormat="1" x14ac:dyDescent="0.35">
      <c r="A15" s="17" t="s">
        <v>152</v>
      </c>
      <c r="B15" s="17" t="s">
        <v>153</v>
      </c>
      <c r="C15" s="17" t="s">
        <v>154</v>
      </c>
      <c r="E15" s="17" t="s">
        <v>14</v>
      </c>
      <c r="F15" s="17" t="s">
        <v>15</v>
      </c>
      <c r="G15" s="17" t="s">
        <v>49</v>
      </c>
      <c r="H15" s="17" t="s">
        <v>16</v>
      </c>
      <c r="I15" s="17" t="s">
        <v>17</v>
      </c>
      <c r="J15" s="17" t="s">
        <v>18</v>
      </c>
      <c r="K15" s="17" t="s">
        <v>16</v>
      </c>
      <c r="L15" s="17" t="s">
        <v>17</v>
      </c>
      <c r="M15" s="17" t="s">
        <v>15</v>
      </c>
      <c r="N15" s="17" t="s">
        <v>15</v>
      </c>
      <c r="O15" s="17" t="s">
        <v>15</v>
      </c>
    </row>
    <row r="16" spans="1:15" s="13" customFormat="1" x14ac:dyDescent="0.35">
      <c r="A16" t="s">
        <v>19</v>
      </c>
      <c r="B16" t="s">
        <v>20</v>
      </c>
      <c r="C16" t="s">
        <v>21</v>
      </c>
      <c r="E16" s="14" t="s">
        <v>20</v>
      </c>
      <c r="F16" t="s">
        <v>22</v>
      </c>
      <c r="G16" t="s">
        <v>23</v>
      </c>
      <c r="H16" s="14" t="s">
        <v>24</v>
      </c>
      <c r="I16" t="s">
        <v>25</v>
      </c>
      <c r="J16" t="s">
        <v>26</v>
      </c>
      <c r="K16" s="14" t="s">
        <v>27</v>
      </c>
      <c r="L16" t="s">
        <v>28</v>
      </c>
      <c r="M16" t="s">
        <v>29</v>
      </c>
      <c r="N16" s="14" t="s">
        <v>30</v>
      </c>
      <c r="O16" t="s">
        <v>31</v>
      </c>
    </row>
    <row r="17" spans="1:15" x14ac:dyDescent="0.35">
      <c r="A17" s="27" t="s">
        <v>35</v>
      </c>
      <c r="B17" s="67">
        <v>46023</v>
      </c>
      <c r="C17" s="69" t="s">
        <v>138</v>
      </c>
      <c r="E17" s="14" cm="1">
        <f t="array" ref="E17">_xlfn.CHOOSEROWS(_xlfn._xlws.SORT(_xlfn.UNIQUE(_xlfn._xlws.FILTER(BB_Govt_RFR[DATE],(BB_Govt_RFR[DATE]&gt;=$B$9)*(BB_Govt_RFR[DATE]&lt;=$B$10)))),ROW()-ROW(Govt_Date_Calcs_3yr[[#Headers],[DATE]]))</f>
        <v>46023</v>
      </c>
      <c r="F17" s="14">
        <f>Govt_Date_Calcs_3yr[[#This Row],[DATE]]+$B$5</f>
        <v>47118.75</v>
      </c>
      <c r="G17" s="14">
        <f>_xlfn.XLOOKUP(Govt_Date_Calcs_3yr[[#This Row],[Target date]],TableRef_Govt_Bonds[Maturity date],TableRef_Govt_Bonds[Maturity date],,-1)</f>
        <v>46888</v>
      </c>
      <c r="H17" t="str">
        <f>_xlfn.XLOOKUP(Govt_Date_Calcs_3yr[[#This Row],[Maturity before target]],TableRef_Govt_Bonds[Maturity date],TableRef_Govt_Bonds[identifier])</f>
        <v>BM049358 Corp</v>
      </c>
      <c r="I17" s="16" t="e" cm="1">
        <f t="array" ref="I1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#N/A</v>
      </c>
      <c r="J17" s="14">
        <f>_xlfn.XLOOKUP(Govt_Date_Calcs_3yr[[#This Row],[Target date]],TableRef_Govt_Bonds[Maturity date],TableRef_Govt_Bonds[Maturity date],,1)</f>
        <v>47228</v>
      </c>
      <c r="K17" t="str">
        <f>_xlfn.XLOOKUP(Govt_Date_Calcs_3yr[[#This Row],[Maturity after target]],TableRef_Govt_Bonds[Maturity date],TableRef_Govt_Bonds[identifier])</f>
        <v>AR670289 Corp</v>
      </c>
      <c r="L17" s="16" t="e" cm="1">
        <f t="array" ref="L1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#N/A</v>
      </c>
      <c r="M17" s="15">
        <f>(Govt_Date_Calcs_3yr[[#This Row],[Target date]]-Govt_Date_Calcs_3yr[[#This Row],[Maturity before target]])/(Govt_Date_Calcs_3yr[[#This Row],[Maturity after target]]-Govt_Date_Calcs_3yr[[#This Row],[Maturity before target]])</f>
        <v>0.67867647058823533</v>
      </c>
      <c r="N1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#N/A</v>
      </c>
      <c r="O17" s="16" t="str">
        <f>IFERROR((1+Govt_Date_Calcs_3yr[[#This Row],[Interpolated yield]]/2)^2-1,"")</f>
        <v/>
      </c>
    </row>
    <row r="18" spans="1:15" x14ac:dyDescent="0.35">
      <c r="E18" s="14" t="e" cm="1">
        <f t="array" ref="E18">_xlfn.CHOOSEROWS(_xlfn._xlws.SORT(_xlfn.UNIQUE(_xlfn._xlws.FILTER(BB_Govt_RFR[DATE],(BB_Govt_RFR[DATE]&gt;=$B$9)*(BB_Govt_RFR[DATE]&lt;=$B$10)))),ROW()-ROW(Govt_Date_Calcs_3yr[[#Headers],[DATE]]))</f>
        <v>#VALUE!</v>
      </c>
      <c r="F18" s="14" t="e">
        <f>Govt_Date_Calcs_3yr[[#This Row],[DATE]]+$B$5</f>
        <v>#VALUE!</v>
      </c>
      <c r="G18" s="14" t="e">
        <f>_xlfn.XLOOKUP(Govt_Date_Calcs_3yr[[#This Row],[Target date]],TableRef_Govt_Bonds[Maturity date],TableRef_Govt_Bonds[Maturity date],,-1)</f>
        <v>#VALUE!</v>
      </c>
      <c r="H18" t="e">
        <f>_xlfn.XLOOKUP(Govt_Date_Calcs_3yr[[#This Row],[Maturity before target]],TableRef_Govt_Bonds[Maturity date],TableRef_Govt_Bonds[identifier])</f>
        <v>#VALUE!</v>
      </c>
      <c r="I18" s="16" t="e" cm="1">
        <f t="array" ref="I1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8" s="14" t="e">
        <f>_xlfn.XLOOKUP(Govt_Date_Calcs_3yr[[#This Row],[Target date]],TableRef_Govt_Bonds[Maturity date],TableRef_Govt_Bonds[Maturity date],,1)</f>
        <v>#VALUE!</v>
      </c>
      <c r="K18" t="e">
        <f>_xlfn.XLOOKUP(Govt_Date_Calcs_3yr[[#This Row],[Maturity after target]],TableRef_Govt_Bonds[Maturity date],TableRef_Govt_Bonds[identifier])</f>
        <v>#VALUE!</v>
      </c>
      <c r="L18" s="16" t="e" cm="1">
        <f t="array" ref="L1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8" s="16" t="str">
        <f>IFERROR((1+Govt_Date_Calcs_3yr[[#This Row],[Interpolated yield]]/2)^2-1,"")</f>
        <v/>
      </c>
    </row>
    <row r="19" spans="1:15" x14ac:dyDescent="0.35">
      <c r="E19" s="14" t="e" cm="1">
        <f t="array" ref="E19">_xlfn.CHOOSEROWS(_xlfn._xlws.SORT(_xlfn.UNIQUE(_xlfn._xlws.FILTER(BB_Govt_RFR[DATE],(BB_Govt_RFR[DATE]&gt;=$B$9)*(BB_Govt_RFR[DATE]&lt;=$B$10)))),ROW()-ROW(Govt_Date_Calcs_3yr[[#Headers],[DATE]]))</f>
        <v>#VALUE!</v>
      </c>
      <c r="F19" s="14" t="e">
        <f>Govt_Date_Calcs_3yr[[#This Row],[DATE]]+$B$5</f>
        <v>#VALUE!</v>
      </c>
      <c r="G19" s="14" t="e">
        <f>_xlfn.XLOOKUP(Govt_Date_Calcs_3yr[[#This Row],[Target date]],TableRef_Govt_Bonds[Maturity date],TableRef_Govt_Bonds[Maturity date],,-1)</f>
        <v>#VALUE!</v>
      </c>
      <c r="H19" t="e">
        <f>_xlfn.XLOOKUP(Govt_Date_Calcs_3yr[[#This Row],[Maturity before target]],TableRef_Govt_Bonds[Maturity date],TableRef_Govt_Bonds[identifier])</f>
        <v>#VALUE!</v>
      </c>
      <c r="I19" s="16" t="e" cm="1">
        <f t="array" ref="I1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9" s="14" t="e">
        <f>_xlfn.XLOOKUP(Govt_Date_Calcs_3yr[[#This Row],[Target date]],TableRef_Govt_Bonds[Maturity date],TableRef_Govt_Bonds[Maturity date],,1)</f>
        <v>#VALUE!</v>
      </c>
      <c r="K19" t="e">
        <f>_xlfn.XLOOKUP(Govt_Date_Calcs_3yr[[#This Row],[Maturity after target]],TableRef_Govt_Bonds[Maturity date],TableRef_Govt_Bonds[identifier])</f>
        <v>#VALUE!</v>
      </c>
      <c r="L19" s="16" t="e" cm="1">
        <f t="array" ref="L1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9" s="16" t="str">
        <f>IFERROR((1+Govt_Date_Calcs_3yr[[#This Row],[Interpolated yield]]/2)^2-1,"")</f>
        <v/>
      </c>
    </row>
    <row r="20" spans="1:15" x14ac:dyDescent="0.35">
      <c r="E20" s="14" t="e" cm="1">
        <f t="array" ref="E20">_xlfn.CHOOSEROWS(_xlfn._xlws.SORT(_xlfn.UNIQUE(_xlfn._xlws.FILTER(BB_Govt_RFR[DATE],(BB_Govt_RFR[DATE]&gt;=$B$9)*(BB_Govt_RFR[DATE]&lt;=$B$10)))),ROW()-ROW(Govt_Date_Calcs_3yr[[#Headers],[DATE]]))</f>
        <v>#VALUE!</v>
      </c>
      <c r="F20" s="14" t="e">
        <f>Govt_Date_Calcs_3yr[[#This Row],[DATE]]+$B$5</f>
        <v>#VALUE!</v>
      </c>
      <c r="G20" s="14" t="e">
        <f>_xlfn.XLOOKUP(Govt_Date_Calcs_3yr[[#This Row],[Target date]],TableRef_Govt_Bonds[Maturity date],TableRef_Govt_Bonds[Maturity date],,-1)</f>
        <v>#VALUE!</v>
      </c>
      <c r="H20" t="e">
        <f>_xlfn.XLOOKUP(Govt_Date_Calcs_3yr[[#This Row],[Maturity before target]],TableRef_Govt_Bonds[Maturity date],TableRef_Govt_Bonds[identifier])</f>
        <v>#VALUE!</v>
      </c>
      <c r="I20" s="16" t="e" cm="1">
        <f t="array" ref="I2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0" s="14" t="e">
        <f>_xlfn.XLOOKUP(Govt_Date_Calcs_3yr[[#This Row],[Target date]],TableRef_Govt_Bonds[Maturity date],TableRef_Govt_Bonds[Maturity date],,1)</f>
        <v>#VALUE!</v>
      </c>
      <c r="K20" t="e">
        <f>_xlfn.XLOOKUP(Govt_Date_Calcs_3yr[[#This Row],[Maturity after target]],TableRef_Govt_Bonds[Maturity date],TableRef_Govt_Bonds[identifier])</f>
        <v>#VALUE!</v>
      </c>
      <c r="L20" s="16" t="e" cm="1">
        <f t="array" ref="L2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0" s="16" t="str">
        <f>IFERROR((1+Govt_Date_Calcs_3yr[[#This Row],[Interpolated yield]]/2)^2-1,"")</f>
        <v/>
      </c>
    </row>
    <row r="21" spans="1:15" x14ac:dyDescent="0.35">
      <c r="E21" s="14" t="e" cm="1">
        <f t="array" ref="E21">_xlfn.CHOOSEROWS(_xlfn._xlws.SORT(_xlfn.UNIQUE(_xlfn._xlws.FILTER(BB_Govt_RFR[DATE],(BB_Govt_RFR[DATE]&gt;=$B$9)*(BB_Govt_RFR[DATE]&lt;=$B$10)))),ROW()-ROW(Govt_Date_Calcs_3yr[[#Headers],[DATE]]))</f>
        <v>#VALUE!</v>
      </c>
      <c r="F21" s="14" t="e">
        <f>Govt_Date_Calcs_3yr[[#This Row],[DATE]]+$B$5</f>
        <v>#VALUE!</v>
      </c>
      <c r="G21" s="14" t="e">
        <f>_xlfn.XLOOKUP(Govt_Date_Calcs_3yr[[#This Row],[Target date]],TableRef_Govt_Bonds[Maturity date],TableRef_Govt_Bonds[Maturity date],,-1)</f>
        <v>#VALUE!</v>
      </c>
      <c r="H21" t="e">
        <f>_xlfn.XLOOKUP(Govt_Date_Calcs_3yr[[#This Row],[Maturity before target]],TableRef_Govt_Bonds[Maturity date],TableRef_Govt_Bonds[identifier])</f>
        <v>#VALUE!</v>
      </c>
      <c r="I21" s="16" t="e" cm="1">
        <f t="array" ref="I2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1" s="14" t="e">
        <f>_xlfn.XLOOKUP(Govt_Date_Calcs_3yr[[#This Row],[Target date]],TableRef_Govt_Bonds[Maturity date],TableRef_Govt_Bonds[Maturity date],,1)</f>
        <v>#VALUE!</v>
      </c>
      <c r="K21" t="e">
        <f>_xlfn.XLOOKUP(Govt_Date_Calcs_3yr[[#This Row],[Maturity after target]],TableRef_Govt_Bonds[Maturity date],TableRef_Govt_Bonds[identifier])</f>
        <v>#VALUE!</v>
      </c>
      <c r="L21" s="16" t="e" cm="1">
        <f t="array" ref="L2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1" s="16" t="str">
        <f>IFERROR((1+Govt_Date_Calcs_3yr[[#This Row],[Interpolated yield]]/2)^2-1,"")</f>
        <v/>
      </c>
    </row>
    <row r="22" spans="1:15" x14ac:dyDescent="0.35">
      <c r="E22" s="14" t="e" cm="1">
        <f t="array" ref="E22">_xlfn.CHOOSEROWS(_xlfn._xlws.SORT(_xlfn.UNIQUE(_xlfn._xlws.FILTER(BB_Govt_RFR[DATE],(BB_Govt_RFR[DATE]&gt;=$B$9)*(BB_Govt_RFR[DATE]&lt;=$B$10)))),ROW()-ROW(Govt_Date_Calcs_3yr[[#Headers],[DATE]]))</f>
        <v>#VALUE!</v>
      </c>
      <c r="F22" s="14" t="e">
        <f>Govt_Date_Calcs_3yr[[#This Row],[DATE]]+$B$5</f>
        <v>#VALUE!</v>
      </c>
      <c r="G22" s="14" t="e">
        <f>_xlfn.XLOOKUP(Govt_Date_Calcs_3yr[[#This Row],[Target date]],TableRef_Govt_Bonds[Maturity date],TableRef_Govt_Bonds[Maturity date],,-1)</f>
        <v>#VALUE!</v>
      </c>
      <c r="H22" t="e">
        <f>_xlfn.XLOOKUP(Govt_Date_Calcs_3yr[[#This Row],[Maturity before target]],TableRef_Govt_Bonds[Maturity date],TableRef_Govt_Bonds[identifier])</f>
        <v>#VALUE!</v>
      </c>
      <c r="I22" s="16" t="e" cm="1">
        <f t="array" ref="I2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2" s="14" t="e">
        <f>_xlfn.XLOOKUP(Govt_Date_Calcs_3yr[[#This Row],[Target date]],TableRef_Govt_Bonds[Maturity date],TableRef_Govt_Bonds[Maturity date],,1)</f>
        <v>#VALUE!</v>
      </c>
      <c r="K22" t="e">
        <f>_xlfn.XLOOKUP(Govt_Date_Calcs_3yr[[#This Row],[Maturity after target]],TableRef_Govt_Bonds[Maturity date],TableRef_Govt_Bonds[identifier])</f>
        <v>#VALUE!</v>
      </c>
      <c r="L22" s="16" t="e" cm="1">
        <f t="array" ref="L2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2" s="16" t="str">
        <f>IFERROR((1+Govt_Date_Calcs_3yr[[#This Row],[Interpolated yield]]/2)^2-1,"")</f>
        <v/>
      </c>
    </row>
    <row r="23" spans="1:15" x14ac:dyDescent="0.35">
      <c r="E23" s="14" t="e" cm="1">
        <f t="array" ref="E23">_xlfn.CHOOSEROWS(_xlfn._xlws.SORT(_xlfn.UNIQUE(_xlfn._xlws.FILTER(BB_Govt_RFR[DATE],(BB_Govt_RFR[DATE]&gt;=$B$9)*(BB_Govt_RFR[DATE]&lt;=$B$10)))),ROW()-ROW(Govt_Date_Calcs_3yr[[#Headers],[DATE]]))</f>
        <v>#VALUE!</v>
      </c>
      <c r="F23" s="14" t="e">
        <f>Govt_Date_Calcs_3yr[[#This Row],[DATE]]+$B$5</f>
        <v>#VALUE!</v>
      </c>
      <c r="G23" s="14" t="e">
        <f>_xlfn.XLOOKUP(Govt_Date_Calcs_3yr[[#This Row],[Target date]],TableRef_Govt_Bonds[Maturity date],TableRef_Govt_Bonds[Maturity date],,-1)</f>
        <v>#VALUE!</v>
      </c>
      <c r="H23" t="e">
        <f>_xlfn.XLOOKUP(Govt_Date_Calcs_3yr[[#This Row],[Maturity before target]],TableRef_Govt_Bonds[Maturity date],TableRef_Govt_Bonds[identifier])</f>
        <v>#VALUE!</v>
      </c>
      <c r="I23" s="16" t="e" cm="1">
        <f t="array" ref="I2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3" s="14" t="e">
        <f>_xlfn.XLOOKUP(Govt_Date_Calcs_3yr[[#This Row],[Target date]],TableRef_Govt_Bonds[Maturity date],TableRef_Govt_Bonds[Maturity date],,1)</f>
        <v>#VALUE!</v>
      </c>
      <c r="K23" t="e">
        <f>_xlfn.XLOOKUP(Govt_Date_Calcs_3yr[[#This Row],[Maturity after target]],TableRef_Govt_Bonds[Maturity date],TableRef_Govt_Bonds[identifier])</f>
        <v>#VALUE!</v>
      </c>
      <c r="L23" s="16" t="e" cm="1">
        <f t="array" ref="L2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3" s="16" t="str">
        <f>IFERROR((1+Govt_Date_Calcs_3yr[[#This Row],[Interpolated yield]]/2)^2-1,"")</f>
        <v/>
      </c>
    </row>
    <row r="24" spans="1:15" x14ac:dyDescent="0.35">
      <c r="E24" s="14" t="e" cm="1">
        <f t="array" ref="E24">_xlfn.CHOOSEROWS(_xlfn._xlws.SORT(_xlfn.UNIQUE(_xlfn._xlws.FILTER(BB_Govt_RFR[DATE],(BB_Govt_RFR[DATE]&gt;=$B$9)*(BB_Govt_RFR[DATE]&lt;=$B$10)))),ROW()-ROW(Govt_Date_Calcs_3yr[[#Headers],[DATE]]))</f>
        <v>#VALUE!</v>
      </c>
      <c r="F24" s="14" t="e">
        <f>Govt_Date_Calcs_3yr[[#This Row],[DATE]]+$B$5</f>
        <v>#VALUE!</v>
      </c>
      <c r="G24" s="14" t="e">
        <f>_xlfn.XLOOKUP(Govt_Date_Calcs_3yr[[#This Row],[Target date]],TableRef_Govt_Bonds[Maturity date],TableRef_Govt_Bonds[Maturity date],,-1)</f>
        <v>#VALUE!</v>
      </c>
      <c r="H24" t="e">
        <f>_xlfn.XLOOKUP(Govt_Date_Calcs_3yr[[#This Row],[Maturity before target]],TableRef_Govt_Bonds[Maturity date],TableRef_Govt_Bonds[identifier])</f>
        <v>#VALUE!</v>
      </c>
      <c r="I24" s="16" t="e" cm="1">
        <f t="array" ref="I2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4" s="14" t="e">
        <f>_xlfn.XLOOKUP(Govt_Date_Calcs_3yr[[#This Row],[Target date]],TableRef_Govt_Bonds[Maturity date],TableRef_Govt_Bonds[Maturity date],,1)</f>
        <v>#VALUE!</v>
      </c>
      <c r="K24" t="e">
        <f>_xlfn.XLOOKUP(Govt_Date_Calcs_3yr[[#This Row],[Maturity after target]],TableRef_Govt_Bonds[Maturity date],TableRef_Govt_Bonds[identifier])</f>
        <v>#VALUE!</v>
      </c>
      <c r="L24" s="16" t="e" cm="1">
        <f t="array" ref="L2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4" s="16" t="str">
        <f>IFERROR((1+Govt_Date_Calcs_3yr[[#This Row],[Interpolated yield]]/2)^2-1,"")</f>
        <v/>
      </c>
    </row>
    <row r="25" spans="1:15" x14ac:dyDescent="0.35">
      <c r="E25" s="14" t="e" cm="1">
        <f t="array" ref="E25">_xlfn.CHOOSEROWS(_xlfn._xlws.SORT(_xlfn.UNIQUE(_xlfn._xlws.FILTER(BB_Govt_RFR[DATE],(BB_Govt_RFR[DATE]&gt;=$B$9)*(BB_Govt_RFR[DATE]&lt;=$B$10)))),ROW()-ROW(Govt_Date_Calcs_3yr[[#Headers],[DATE]]))</f>
        <v>#VALUE!</v>
      </c>
      <c r="F25" s="14" t="e">
        <f>Govt_Date_Calcs_3yr[[#This Row],[DATE]]+$B$5</f>
        <v>#VALUE!</v>
      </c>
      <c r="G25" s="14" t="e">
        <f>_xlfn.XLOOKUP(Govt_Date_Calcs_3yr[[#This Row],[Target date]],TableRef_Govt_Bonds[Maturity date],TableRef_Govt_Bonds[Maturity date],,-1)</f>
        <v>#VALUE!</v>
      </c>
      <c r="H25" t="e">
        <f>_xlfn.XLOOKUP(Govt_Date_Calcs_3yr[[#This Row],[Maturity before target]],TableRef_Govt_Bonds[Maturity date],TableRef_Govt_Bonds[identifier])</f>
        <v>#VALUE!</v>
      </c>
      <c r="I25" s="16" t="e" cm="1">
        <f t="array" ref="I2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5" s="14" t="e">
        <f>_xlfn.XLOOKUP(Govt_Date_Calcs_3yr[[#This Row],[Target date]],TableRef_Govt_Bonds[Maturity date],TableRef_Govt_Bonds[Maturity date],,1)</f>
        <v>#VALUE!</v>
      </c>
      <c r="K25" t="e">
        <f>_xlfn.XLOOKUP(Govt_Date_Calcs_3yr[[#This Row],[Maturity after target]],TableRef_Govt_Bonds[Maturity date],TableRef_Govt_Bonds[identifier])</f>
        <v>#VALUE!</v>
      </c>
      <c r="L25" s="16" t="e" cm="1">
        <f t="array" ref="L2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5" s="16" t="str">
        <f>IFERROR((1+Govt_Date_Calcs_3yr[[#This Row],[Interpolated yield]]/2)^2-1,"")</f>
        <v/>
      </c>
    </row>
    <row r="26" spans="1:15" x14ac:dyDescent="0.35">
      <c r="E26" s="14" t="e" cm="1">
        <f t="array" ref="E26">_xlfn.CHOOSEROWS(_xlfn._xlws.SORT(_xlfn.UNIQUE(_xlfn._xlws.FILTER(BB_Govt_RFR[DATE],(BB_Govt_RFR[DATE]&gt;=$B$9)*(BB_Govt_RFR[DATE]&lt;=$B$10)))),ROW()-ROW(Govt_Date_Calcs_3yr[[#Headers],[DATE]]))</f>
        <v>#VALUE!</v>
      </c>
      <c r="F26" s="14" t="e">
        <f>Govt_Date_Calcs_3yr[[#This Row],[DATE]]+$B$5</f>
        <v>#VALUE!</v>
      </c>
      <c r="G26" s="14" t="e">
        <f>_xlfn.XLOOKUP(Govt_Date_Calcs_3yr[[#This Row],[Target date]],TableRef_Govt_Bonds[Maturity date],TableRef_Govt_Bonds[Maturity date],,-1)</f>
        <v>#VALUE!</v>
      </c>
      <c r="H26" t="e">
        <f>_xlfn.XLOOKUP(Govt_Date_Calcs_3yr[[#This Row],[Maturity before target]],TableRef_Govt_Bonds[Maturity date],TableRef_Govt_Bonds[identifier])</f>
        <v>#VALUE!</v>
      </c>
      <c r="I26" s="16" t="e" cm="1">
        <f t="array" ref="I2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6" s="14" t="e">
        <f>_xlfn.XLOOKUP(Govt_Date_Calcs_3yr[[#This Row],[Target date]],TableRef_Govt_Bonds[Maturity date],TableRef_Govt_Bonds[Maturity date],,1)</f>
        <v>#VALUE!</v>
      </c>
      <c r="K26" t="e">
        <f>_xlfn.XLOOKUP(Govt_Date_Calcs_3yr[[#This Row],[Maturity after target]],TableRef_Govt_Bonds[Maturity date],TableRef_Govt_Bonds[identifier])</f>
        <v>#VALUE!</v>
      </c>
      <c r="L26" s="16" t="e" cm="1">
        <f t="array" ref="L2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6" s="16" t="str">
        <f>IFERROR((1+Govt_Date_Calcs_3yr[[#This Row],[Interpolated yield]]/2)^2-1,"")</f>
        <v/>
      </c>
    </row>
    <row r="27" spans="1:15" x14ac:dyDescent="0.35">
      <c r="E27" s="14" t="e" cm="1">
        <f t="array" ref="E27">_xlfn.CHOOSEROWS(_xlfn._xlws.SORT(_xlfn.UNIQUE(_xlfn._xlws.FILTER(BB_Govt_RFR[DATE],(BB_Govt_RFR[DATE]&gt;=$B$9)*(BB_Govt_RFR[DATE]&lt;=$B$10)))),ROW()-ROW(Govt_Date_Calcs_3yr[[#Headers],[DATE]]))</f>
        <v>#VALUE!</v>
      </c>
      <c r="F27" s="14" t="e">
        <f>Govt_Date_Calcs_3yr[[#This Row],[DATE]]+$B$5</f>
        <v>#VALUE!</v>
      </c>
      <c r="G27" s="14" t="e">
        <f>_xlfn.XLOOKUP(Govt_Date_Calcs_3yr[[#This Row],[Target date]],TableRef_Govt_Bonds[Maturity date],TableRef_Govt_Bonds[Maturity date],,-1)</f>
        <v>#VALUE!</v>
      </c>
      <c r="H27" t="e">
        <f>_xlfn.XLOOKUP(Govt_Date_Calcs_3yr[[#This Row],[Maturity before target]],TableRef_Govt_Bonds[Maturity date],TableRef_Govt_Bonds[identifier])</f>
        <v>#VALUE!</v>
      </c>
      <c r="I27" s="16" t="e" cm="1">
        <f t="array" ref="I2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7" s="14" t="e">
        <f>_xlfn.XLOOKUP(Govt_Date_Calcs_3yr[[#This Row],[Target date]],TableRef_Govt_Bonds[Maturity date],TableRef_Govt_Bonds[Maturity date],,1)</f>
        <v>#VALUE!</v>
      </c>
      <c r="K27" t="e">
        <f>_xlfn.XLOOKUP(Govt_Date_Calcs_3yr[[#This Row],[Maturity after target]],TableRef_Govt_Bonds[Maturity date],TableRef_Govt_Bonds[identifier])</f>
        <v>#VALUE!</v>
      </c>
      <c r="L27" s="16" t="e" cm="1">
        <f t="array" ref="L2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7" s="16" t="str">
        <f>IFERROR((1+Govt_Date_Calcs_3yr[[#This Row],[Interpolated yield]]/2)^2-1,"")</f>
        <v/>
      </c>
    </row>
    <row r="28" spans="1:15" x14ac:dyDescent="0.35">
      <c r="E28" s="14" t="e" cm="1">
        <f t="array" ref="E28">_xlfn.CHOOSEROWS(_xlfn._xlws.SORT(_xlfn.UNIQUE(_xlfn._xlws.FILTER(BB_Govt_RFR[DATE],(BB_Govt_RFR[DATE]&gt;=$B$9)*(BB_Govt_RFR[DATE]&lt;=$B$10)))),ROW()-ROW(Govt_Date_Calcs_3yr[[#Headers],[DATE]]))</f>
        <v>#VALUE!</v>
      </c>
      <c r="F28" s="14" t="e">
        <f>Govt_Date_Calcs_3yr[[#This Row],[DATE]]+$B$5</f>
        <v>#VALUE!</v>
      </c>
      <c r="G28" s="14" t="e">
        <f>_xlfn.XLOOKUP(Govt_Date_Calcs_3yr[[#This Row],[Target date]],TableRef_Govt_Bonds[Maturity date],TableRef_Govt_Bonds[Maturity date],,-1)</f>
        <v>#VALUE!</v>
      </c>
      <c r="H28" t="e">
        <f>_xlfn.XLOOKUP(Govt_Date_Calcs_3yr[[#This Row],[Maturity before target]],TableRef_Govt_Bonds[Maturity date],TableRef_Govt_Bonds[identifier])</f>
        <v>#VALUE!</v>
      </c>
      <c r="I28" s="16" t="e" cm="1">
        <f t="array" ref="I2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8" s="14" t="e">
        <f>_xlfn.XLOOKUP(Govt_Date_Calcs_3yr[[#This Row],[Target date]],TableRef_Govt_Bonds[Maturity date],TableRef_Govt_Bonds[Maturity date],,1)</f>
        <v>#VALUE!</v>
      </c>
      <c r="K28" t="e">
        <f>_xlfn.XLOOKUP(Govt_Date_Calcs_3yr[[#This Row],[Maturity after target]],TableRef_Govt_Bonds[Maturity date],TableRef_Govt_Bonds[identifier])</f>
        <v>#VALUE!</v>
      </c>
      <c r="L28" s="16" t="e" cm="1">
        <f t="array" ref="L2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8" s="16" t="str">
        <f>IFERROR((1+Govt_Date_Calcs_3yr[[#This Row],[Interpolated yield]]/2)^2-1,"")</f>
        <v/>
      </c>
    </row>
    <row r="29" spans="1:15" x14ac:dyDescent="0.35">
      <c r="E29" s="14" t="e" cm="1">
        <f t="array" ref="E29">_xlfn.CHOOSEROWS(_xlfn._xlws.SORT(_xlfn.UNIQUE(_xlfn._xlws.FILTER(BB_Govt_RFR[DATE],(BB_Govt_RFR[DATE]&gt;=$B$9)*(BB_Govt_RFR[DATE]&lt;=$B$10)))),ROW()-ROW(Govt_Date_Calcs_3yr[[#Headers],[DATE]]))</f>
        <v>#VALUE!</v>
      </c>
      <c r="F29" s="14" t="e">
        <f>Govt_Date_Calcs_3yr[[#This Row],[DATE]]+$B$5</f>
        <v>#VALUE!</v>
      </c>
      <c r="G29" s="14" t="e">
        <f>_xlfn.XLOOKUP(Govt_Date_Calcs_3yr[[#This Row],[Target date]],TableRef_Govt_Bonds[Maturity date],TableRef_Govt_Bonds[Maturity date],,-1)</f>
        <v>#VALUE!</v>
      </c>
      <c r="H29" t="e">
        <f>_xlfn.XLOOKUP(Govt_Date_Calcs_3yr[[#This Row],[Maturity before target]],TableRef_Govt_Bonds[Maturity date],TableRef_Govt_Bonds[identifier])</f>
        <v>#VALUE!</v>
      </c>
      <c r="I29" s="16" t="e" cm="1">
        <f t="array" ref="I2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29" s="14" t="e">
        <f>_xlfn.XLOOKUP(Govt_Date_Calcs_3yr[[#This Row],[Target date]],TableRef_Govt_Bonds[Maturity date],TableRef_Govt_Bonds[Maturity date],,1)</f>
        <v>#VALUE!</v>
      </c>
      <c r="K29" t="e">
        <f>_xlfn.XLOOKUP(Govt_Date_Calcs_3yr[[#This Row],[Maturity after target]],TableRef_Govt_Bonds[Maturity date],TableRef_Govt_Bonds[identifier])</f>
        <v>#VALUE!</v>
      </c>
      <c r="L29" s="16" t="e" cm="1">
        <f t="array" ref="L2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2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2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29" s="16" t="str">
        <f>IFERROR((1+Govt_Date_Calcs_3yr[[#This Row],[Interpolated yield]]/2)^2-1,"")</f>
        <v/>
      </c>
    </row>
    <row r="30" spans="1:15" x14ac:dyDescent="0.35">
      <c r="E30" s="14" t="e" cm="1">
        <f t="array" ref="E30">_xlfn.CHOOSEROWS(_xlfn._xlws.SORT(_xlfn.UNIQUE(_xlfn._xlws.FILTER(BB_Govt_RFR[DATE],(BB_Govt_RFR[DATE]&gt;=$B$9)*(BB_Govt_RFR[DATE]&lt;=$B$10)))),ROW()-ROW(Govt_Date_Calcs_3yr[[#Headers],[DATE]]))</f>
        <v>#VALUE!</v>
      </c>
      <c r="F30" s="14" t="e">
        <f>Govt_Date_Calcs_3yr[[#This Row],[DATE]]+$B$5</f>
        <v>#VALUE!</v>
      </c>
      <c r="G30" s="14" t="e">
        <f>_xlfn.XLOOKUP(Govt_Date_Calcs_3yr[[#This Row],[Target date]],TableRef_Govt_Bonds[Maturity date],TableRef_Govt_Bonds[Maturity date],,-1)</f>
        <v>#VALUE!</v>
      </c>
      <c r="H30" t="e">
        <f>_xlfn.XLOOKUP(Govt_Date_Calcs_3yr[[#This Row],[Maturity before target]],TableRef_Govt_Bonds[Maturity date],TableRef_Govt_Bonds[identifier])</f>
        <v>#VALUE!</v>
      </c>
      <c r="I30" s="16" t="e" cm="1">
        <f t="array" ref="I3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0" s="14" t="e">
        <f>_xlfn.XLOOKUP(Govt_Date_Calcs_3yr[[#This Row],[Target date]],TableRef_Govt_Bonds[Maturity date],TableRef_Govt_Bonds[Maturity date],,1)</f>
        <v>#VALUE!</v>
      </c>
      <c r="K30" t="e">
        <f>_xlfn.XLOOKUP(Govt_Date_Calcs_3yr[[#This Row],[Maturity after target]],TableRef_Govt_Bonds[Maturity date],TableRef_Govt_Bonds[identifier])</f>
        <v>#VALUE!</v>
      </c>
      <c r="L30" s="16" t="e" cm="1">
        <f t="array" ref="L3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0" s="16" t="str">
        <f>IFERROR((1+Govt_Date_Calcs_3yr[[#This Row],[Interpolated yield]]/2)^2-1,"")</f>
        <v/>
      </c>
    </row>
    <row r="31" spans="1:15" x14ac:dyDescent="0.35">
      <c r="E31" s="14" t="e" cm="1">
        <f t="array" ref="E31">_xlfn.CHOOSEROWS(_xlfn._xlws.SORT(_xlfn.UNIQUE(_xlfn._xlws.FILTER(BB_Govt_RFR[DATE],(BB_Govt_RFR[DATE]&gt;=$B$9)*(BB_Govt_RFR[DATE]&lt;=$B$10)))),ROW()-ROW(Govt_Date_Calcs_3yr[[#Headers],[DATE]]))</f>
        <v>#VALUE!</v>
      </c>
      <c r="F31" s="14" t="e">
        <f>Govt_Date_Calcs_3yr[[#This Row],[DATE]]+$B$5</f>
        <v>#VALUE!</v>
      </c>
      <c r="G31" s="14" t="e">
        <f>_xlfn.XLOOKUP(Govt_Date_Calcs_3yr[[#This Row],[Target date]],TableRef_Govt_Bonds[Maturity date],TableRef_Govt_Bonds[Maturity date],,-1)</f>
        <v>#VALUE!</v>
      </c>
      <c r="H31" t="e">
        <f>_xlfn.XLOOKUP(Govt_Date_Calcs_3yr[[#This Row],[Maturity before target]],TableRef_Govt_Bonds[Maturity date],TableRef_Govt_Bonds[identifier])</f>
        <v>#VALUE!</v>
      </c>
      <c r="I31" s="16" t="e" cm="1">
        <f t="array" ref="I3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1" s="14" t="e">
        <f>_xlfn.XLOOKUP(Govt_Date_Calcs_3yr[[#This Row],[Target date]],TableRef_Govt_Bonds[Maturity date],TableRef_Govt_Bonds[Maturity date],,1)</f>
        <v>#VALUE!</v>
      </c>
      <c r="K31" t="e">
        <f>_xlfn.XLOOKUP(Govt_Date_Calcs_3yr[[#This Row],[Maturity after target]],TableRef_Govt_Bonds[Maturity date],TableRef_Govt_Bonds[identifier])</f>
        <v>#VALUE!</v>
      </c>
      <c r="L31" s="16" t="e" cm="1">
        <f t="array" ref="L3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1" s="16" t="str">
        <f>IFERROR((1+Govt_Date_Calcs_3yr[[#This Row],[Interpolated yield]]/2)^2-1,"")</f>
        <v/>
      </c>
    </row>
    <row r="32" spans="1:15" x14ac:dyDescent="0.35">
      <c r="E32" s="14" t="e" cm="1">
        <f t="array" ref="E32">_xlfn.CHOOSEROWS(_xlfn._xlws.SORT(_xlfn.UNIQUE(_xlfn._xlws.FILTER(BB_Govt_RFR[DATE],(BB_Govt_RFR[DATE]&gt;=$B$9)*(BB_Govt_RFR[DATE]&lt;=$B$10)))),ROW()-ROW(Govt_Date_Calcs_3yr[[#Headers],[DATE]]))</f>
        <v>#VALUE!</v>
      </c>
      <c r="F32" s="14" t="e">
        <f>Govt_Date_Calcs_3yr[[#This Row],[DATE]]+$B$5</f>
        <v>#VALUE!</v>
      </c>
      <c r="G32" s="14" t="e">
        <f>_xlfn.XLOOKUP(Govt_Date_Calcs_3yr[[#This Row],[Target date]],TableRef_Govt_Bonds[Maturity date],TableRef_Govt_Bonds[Maturity date],,-1)</f>
        <v>#VALUE!</v>
      </c>
      <c r="H32" t="e">
        <f>_xlfn.XLOOKUP(Govt_Date_Calcs_3yr[[#This Row],[Maturity before target]],TableRef_Govt_Bonds[Maturity date],TableRef_Govt_Bonds[identifier])</f>
        <v>#VALUE!</v>
      </c>
      <c r="I32" s="16" t="e" cm="1">
        <f t="array" ref="I3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2" s="14" t="e">
        <f>_xlfn.XLOOKUP(Govt_Date_Calcs_3yr[[#This Row],[Target date]],TableRef_Govt_Bonds[Maturity date],TableRef_Govt_Bonds[Maturity date],,1)</f>
        <v>#VALUE!</v>
      </c>
      <c r="K32" t="e">
        <f>_xlfn.XLOOKUP(Govt_Date_Calcs_3yr[[#This Row],[Maturity after target]],TableRef_Govt_Bonds[Maturity date],TableRef_Govt_Bonds[identifier])</f>
        <v>#VALUE!</v>
      </c>
      <c r="L32" s="16" t="e" cm="1">
        <f t="array" ref="L3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2" s="16" t="str">
        <f>IFERROR((1+Govt_Date_Calcs_3yr[[#This Row],[Interpolated yield]]/2)^2-1,"")</f>
        <v/>
      </c>
    </row>
    <row r="33" spans="5:15" x14ac:dyDescent="0.35">
      <c r="E33" s="14" t="e" cm="1">
        <f t="array" ref="E33">_xlfn.CHOOSEROWS(_xlfn._xlws.SORT(_xlfn.UNIQUE(_xlfn._xlws.FILTER(BB_Govt_RFR[DATE],(BB_Govt_RFR[DATE]&gt;=$B$9)*(BB_Govt_RFR[DATE]&lt;=$B$10)))),ROW()-ROW(Govt_Date_Calcs_3yr[[#Headers],[DATE]]))</f>
        <v>#VALUE!</v>
      </c>
      <c r="F33" s="14" t="e">
        <f>Govt_Date_Calcs_3yr[[#This Row],[DATE]]+$B$5</f>
        <v>#VALUE!</v>
      </c>
      <c r="G33" s="14" t="e">
        <f>_xlfn.XLOOKUP(Govt_Date_Calcs_3yr[[#This Row],[Target date]],TableRef_Govt_Bonds[Maturity date],TableRef_Govt_Bonds[Maturity date],,-1)</f>
        <v>#VALUE!</v>
      </c>
      <c r="H33" t="e">
        <f>_xlfn.XLOOKUP(Govt_Date_Calcs_3yr[[#This Row],[Maturity before target]],TableRef_Govt_Bonds[Maturity date],TableRef_Govt_Bonds[identifier])</f>
        <v>#VALUE!</v>
      </c>
      <c r="I33" s="16" t="e" cm="1">
        <f t="array" ref="I3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3" s="14" t="e">
        <f>_xlfn.XLOOKUP(Govt_Date_Calcs_3yr[[#This Row],[Target date]],TableRef_Govt_Bonds[Maturity date],TableRef_Govt_Bonds[Maturity date],,1)</f>
        <v>#VALUE!</v>
      </c>
      <c r="K33" t="e">
        <f>_xlfn.XLOOKUP(Govt_Date_Calcs_3yr[[#This Row],[Maturity after target]],TableRef_Govt_Bonds[Maturity date],TableRef_Govt_Bonds[identifier])</f>
        <v>#VALUE!</v>
      </c>
      <c r="L33" s="16" t="e" cm="1">
        <f t="array" ref="L3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3" s="16" t="str">
        <f>IFERROR((1+Govt_Date_Calcs_3yr[[#This Row],[Interpolated yield]]/2)^2-1,"")</f>
        <v/>
      </c>
    </row>
    <row r="34" spans="5:15" x14ac:dyDescent="0.35">
      <c r="E34" s="14" t="e" cm="1">
        <f t="array" ref="E34">_xlfn.CHOOSEROWS(_xlfn._xlws.SORT(_xlfn.UNIQUE(_xlfn._xlws.FILTER(BB_Govt_RFR[DATE],(BB_Govt_RFR[DATE]&gt;=$B$9)*(BB_Govt_RFR[DATE]&lt;=$B$10)))),ROW()-ROW(Govt_Date_Calcs_3yr[[#Headers],[DATE]]))</f>
        <v>#VALUE!</v>
      </c>
      <c r="F34" s="14" t="e">
        <f>Govt_Date_Calcs_3yr[[#This Row],[DATE]]+$B$5</f>
        <v>#VALUE!</v>
      </c>
      <c r="G34" s="14" t="e">
        <f>_xlfn.XLOOKUP(Govt_Date_Calcs_3yr[[#This Row],[Target date]],TableRef_Govt_Bonds[Maturity date],TableRef_Govt_Bonds[Maturity date],,-1)</f>
        <v>#VALUE!</v>
      </c>
      <c r="H34" t="e">
        <f>_xlfn.XLOOKUP(Govt_Date_Calcs_3yr[[#This Row],[Maturity before target]],TableRef_Govt_Bonds[Maturity date],TableRef_Govt_Bonds[identifier])</f>
        <v>#VALUE!</v>
      </c>
      <c r="I34" s="16" t="e" cm="1">
        <f t="array" ref="I3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4" s="14" t="e">
        <f>_xlfn.XLOOKUP(Govt_Date_Calcs_3yr[[#This Row],[Target date]],TableRef_Govt_Bonds[Maturity date],TableRef_Govt_Bonds[Maturity date],,1)</f>
        <v>#VALUE!</v>
      </c>
      <c r="K34" t="e">
        <f>_xlfn.XLOOKUP(Govt_Date_Calcs_3yr[[#This Row],[Maturity after target]],TableRef_Govt_Bonds[Maturity date],TableRef_Govt_Bonds[identifier])</f>
        <v>#VALUE!</v>
      </c>
      <c r="L34" s="16" t="e" cm="1">
        <f t="array" ref="L3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4" s="16" t="str">
        <f>IFERROR((1+Govt_Date_Calcs_3yr[[#This Row],[Interpolated yield]]/2)^2-1,"")</f>
        <v/>
      </c>
    </row>
    <row r="35" spans="5:15" x14ac:dyDescent="0.35">
      <c r="E35" s="14" t="e" cm="1">
        <f t="array" ref="E35">_xlfn.CHOOSEROWS(_xlfn._xlws.SORT(_xlfn.UNIQUE(_xlfn._xlws.FILTER(BB_Govt_RFR[DATE],(BB_Govt_RFR[DATE]&gt;=$B$9)*(BB_Govt_RFR[DATE]&lt;=$B$10)))),ROW()-ROW(Govt_Date_Calcs_3yr[[#Headers],[DATE]]))</f>
        <v>#VALUE!</v>
      </c>
      <c r="F35" s="14" t="e">
        <f>Govt_Date_Calcs_3yr[[#This Row],[DATE]]+$B$5</f>
        <v>#VALUE!</v>
      </c>
      <c r="G35" s="14" t="e">
        <f>_xlfn.XLOOKUP(Govt_Date_Calcs_3yr[[#This Row],[Target date]],TableRef_Govt_Bonds[Maturity date],TableRef_Govt_Bonds[Maturity date],,-1)</f>
        <v>#VALUE!</v>
      </c>
      <c r="H35" t="e">
        <f>_xlfn.XLOOKUP(Govt_Date_Calcs_3yr[[#This Row],[Maturity before target]],TableRef_Govt_Bonds[Maturity date],TableRef_Govt_Bonds[identifier])</f>
        <v>#VALUE!</v>
      </c>
      <c r="I35" s="16" t="e" cm="1">
        <f t="array" ref="I3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5" s="14" t="e">
        <f>_xlfn.XLOOKUP(Govt_Date_Calcs_3yr[[#This Row],[Target date]],TableRef_Govt_Bonds[Maturity date],TableRef_Govt_Bonds[Maturity date],,1)</f>
        <v>#VALUE!</v>
      </c>
      <c r="K35" t="e">
        <f>_xlfn.XLOOKUP(Govt_Date_Calcs_3yr[[#This Row],[Maturity after target]],TableRef_Govt_Bonds[Maturity date],TableRef_Govt_Bonds[identifier])</f>
        <v>#VALUE!</v>
      </c>
      <c r="L35" s="16" t="e" cm="1">
        <f t="array" ref="L3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5" s="16" t="str">
        <f>IFERROR((1+Govt_Date_Calcs_3yr[[#This Row],[Interpolated yield]]/2)^2-1,"")</f>
        <v/>
      </c>
    </row>
    <row r="36" spans="5:15" x14ac:dyDescent="0.35">
      <c r="E36" s="14" t="e" cm="1">
        <f t="array" ref="E36">_xlfn.CHOOSEROWS(_xlfn._xlws.SORT(_xlfn.UNIQUE(_xlfn._xlws.FILTER(BB_Govt_RFR[DATE],(BB_Govt_RFR[DATE]&gt;=$B$9)*(BB_Govt_RFR[DATE]&lt;=$B$10)))),ROW()-ROW(Govt_Date_Calcs_3yr[[#Headers],[DATE]]))</f>
        <v>#VALUE!</v>
      </c>
      <c r="F36" s="14" t="e">
        <f>Govt_Date_Calcs_3yr[[#This Row],[DATE]]+$B$5</f>
        <v>#VALUE!</v>
      </c>
      <c r="G36" s="14" t="e">
        <f>_xlfn.XLOOKUP(Govt_Date_Calcs_3yr[[#This Row],[Target date]],TableRef_Govt_Bonds[Maturity date],TableRef_Govt_Bonds[Maturity date],,-1)</f>
        <v>#VALUE!</v>
      </c>
      <c r="H36" t="e">
        <f>_xlfn.XLOOKUP(Govt_Date_Calcs_3yr[[#This Row],[Maturity before target]],TableRef_Govt_Bonds[Maturity date],TableRef_Govt_Bonds[identifier])</f>
        <v>#VALUE!</v>
      </c>
      <c r="I36" s="16" t="e" cm="1">
        <f t="array" ref="I3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6" s="14" t="e">
        <f>_xlfn.XLOOKUP(Govt_Date_Calcs_3yr[[#This Row],[Target date]],TableRef_Govt_Bonds[Maturity date],TableRef_Govt_Bonds[Maturity date],,1)</f>
        <v>#VALUE!</v>
      </c>
      <c r="K36" t="e">
        <f>_xlfn.XLOOKUP(Govt_Date_Calcs_3yr[[#This Row],[Maturity after target]],TableRef_Govt_Bonds[Maturity date],TableRef_Govt_Bonds[identifier])</f>
        <v>#VALUE!</v>
      </c>
      <c r="L36" s="16" t="e" cm="1">
        <f t="array" ref="L3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6" s="16" t="str">
        <f>IFERROR((1+Govt_Date_Calcs_3yr[[#This Row],[Interpolated yield]]/2)^2-1,"")</f>
        <v/>
      </c>
    </row>
    <row r="37" spans="5:15" x14ac:dyDescent="0.35">
      <c r="E37" s="14" t="e" cm="1">
        <f t="array" ref="E37">_xlfn.CHOOSEROWS(_xlfn._xlws.SORT(_xlfn.UNIQUE(_xlfn._xlws.FILTER(BB_Govt_RFR[DATE],(BB_Govt_RFR[DATE]&gt;=$B$9)*(BB_Govt_RFR[DATE]&lt;=$B$10)))),ROW()-ROW(Govt_Date_Calcs_3yr[[#Headers],[DATE]]))</f>
        <v>#VALUE!</v>
      </c>
      <c r="F37" s="14" t="e">
        <f>Govt_Date_Calcs_3yr[[#This Row],[DATE]]+$B$5</f>
        <v>#VALUE!</v>
      </c>
      <c r="G37" s="14" t="e">
        <f>_xlfn.XLOOKUP(Govt_Date_Calcs_3yr[[#This Row],[Target date]],TableRef_Govt_Bonds[Maturity date],TableRef_Govt_Bonds[Maturity date],,-1)</f>
        <v>#VALUE!</v>
      </c>
      <c r="H37" t="e">
        <f>_xlfn.XLOOKUP(Govt_Date_Calcs_3yr[[#This Row],[Maturity before target]],TableRef_Govt_Bonds[Maturity date],TableRef_Govt_Bonds[identifier])</f>
        <v>#VALUE!</v>
      </c>
      <c r="I37" s="16" t="e" cm="1">
        <f t="array" ref="I3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7" s="14" t="e">
        <f>_xlfn.XLOOKUP(Govt_Date_Calcs_3yr[[#This Row],[Target date]],TableRef_Govt_Bonds[Maturity date],TableRef_Govt_Bonds[Maturity date],,1)</f>
        <v>#VALUE!</v>
      </c>
      <c r="K37" t="e">
        <f>_xlfn.XLOOKUP(Govt_Date_Calcs_3yr[[#This Row],[Maturity after target]],TableRef_Govt_Bonds[Maturity date],TableRef_Govt_Bonds[identifier])</f>
        <v>#VALUE!</v>
      </c>
      <c r="L37" s="16" t="e" cm="1">
        <f t="array" ref="L3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7" s="16" t="str">
        <f>IFERROR((1+Govt_Date_Calcs_3yr[[#This Row],[Interpolated yield]]/2)^2-1,"")</f>
        <v/>
      </c>
    </row>
    <row r="38" spans="5:15" x14ac:dyDescent="0.35">
      <c r="E38" s="14" t="e" cm="1">
        <f t="array" ref="E38">_xlfn.CHOOSEROWS(_xlfn._xlws.SORT(_xlfn.UNIQUE(_xlfn._xlws.FILTER(BB_Govt_RFR[DATE],(BB_Govt_RFR[DATE]&gt;=$B$9)*(BB_Govt_RFR[DATE]&lt;=$B$10)))),ROW()-ROW(Govt_Date_Calcs_3yr[[#Headers],[DATE]]))</f>
        <v>#VALUE!</v>
      </c>
      <c r="F38" s="14" t="e">
        <f>Govt_Date_Calcs_3yr[[#This Row],[DATE]]+$B$5</f>
        <v>#VALUE!</v>
      </c>
      <c r="G38" s="14" t="e">
        <f>_xlfn.XLOOKUP(Govt_Date_Calcs_3yr[[#This Row],[Target date]],TableRef_Govt_Bonds[Maturity date],TableRef_Govt_Bonds[Maturity date],,-1)</f>
        <v>#VALUE!</v>
      </c>
      <c r="H38" t="e">
        <f>_xlfn.XLOOKUP(Govt_Date_Calcs_3yr[[#This Row],[Maturity before target]],TableRef_Govt_Bonds[Maturity date],TableRef_Govt_Bonds[identifier])</f>
        <v>#VALUE!</v>
      </c>
      <c r="I38" s="16" t="e" cm="1">
        <f t="array" ref="I3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8" s="14" t="e">
        <f>_xlfn.XLOOKUP(Govt_Date_Calcs_3yr[[#This Row],[Target date]],TableRef_Govt_Bonds[Maturity date],TableRef_Govt_Bonds[Maturity date],,1)</f>
        <v>#VALUE!</v>
      </c>
      <c r="K38" t="e">
        <f>_xlfn.XLOOKUP(Govt_Date_Calcs_3yr[[#This Row],[Maturity after target]],TableRef_Govt_Bonds[Maturity date],TableRef_Govt_Bonds[identifier])</f>
        <v>#VALUE!</v>
      </c>
      <c r="L38" s="16" t="e" cm="1">
        <f t="array" ref="L3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8" s="16" t="str">
        <f>IFERROR((1+Govt_Date_Calcs_3yr[[#This Row],[Interpolated yield]]/2)^2-1,"")</f>
        <v/>
      </c>
    </row>
    <row r="39" spans="5:15" x14ac:dyDescent="0.35">
      <c r="E39" s="14" t="e" cm="1">
        <f t="array" ref="E39">_xlfn.CHOOSEROWS(_xlfn._xlws.SORT(_xlfn.UNIQUE(_xlfn._xlws.FILTER(BB_Govt_RFR[DATE],(BB_Govt_RFR[DATE]&gt;=$B$9)*(BB_Govt_RFR[DATE]&lt;=$B$10)))),ROW()-ROW(Govt_Date_Calcs_3yr[[#Headers],[DATE]]))</f>
        <v>#VALUE!</v>
      </c>
      <c r="F39" s="14" t="e">
        <f>Govt_Date_Calcs_3yr[[#This Row],[DATE]]+$B$5</f>
        <v>#VALUE!</v>
      </c>
      <c r="G39" s="14" t="e">
        <f>_xlfn.XLOOKUP(Govt_Date_Calcs_3yr[[#This Row],[Target date]],TableRef_Govt_Bonds[Maturity date],TableRef_Govt_Bonds[Maturity date],,-1)</f>
        <v>#VALUE!</v>
      </c>
      <c r="H39" t="e">
        <f>_xlfn.XLOOKUP(Govt_Date_Calcs_3yr[[#This Row],[Maturity before target]],TableRef_Govt_Bonds[Maturity date],TableRef_Govt_Bonds[identifier])</f>
        <v>#VALUE!</v>
      </c>
      <c r="I39" s="16" t="e" cm="1">
        <f t="array" ref="I3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39" s="14" t="e">
        <f>_xlfn.XLOOKUP(Govt_Date_Calcs_3yr[[#This Row],[Target date]],TableRef_Govt_Bonds[Maturity date],TableRef_Govt_Bonds[Maturity date],,1)</f>
        <v>#VALUE!</v>
      </c>
      <c r="K39" t="e">
        <f>_xlfn.XLOOKUP(Govt_Date_Calcs_3yr[[#This Row],[Maturity after target]],TableRef_Govt_Bonds[Maturity date],TableRef_Govt_Bonds[identifier])</f>
        <v>#VALUE!</v>
      </c>
      <c r="L39" s="16" t="e" cm="1">
        <f t="array" ref="L3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3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3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39" s="16" t="str">
        <f>IFERROR((1+Govt_Date_Calcs_3yr[[#This Row],[Interpolated yield]]/2)^2-1,"")</f>
        <v/>
      </c>
    </row>
    <row r="40" spans="5:15" x14ac:dyDescent="0.35">
      <c r="E40" s="14" t="e" cm="1">
        <f t="array" ref="E40">_xlfn.CHOOSEROWS(_xlfn._xlws.SORT(_xlfn.UNIQUE(_xlfn._xlws.FILTER(BB_Govt_RFR[DATE],(BB_Govt_RFR[DATE]&gt;=$B$9)*(BB_Govt_RFR[DATE]&lt;=$B$10)))),ROW()-ROW(Govt_Date_Calcs_3yr[[#Headers],[DATE]]))</f>
        <v>#VALUE!</v>
      </c>
      <c r="F40" s="14" t="e">
        <f>Govt_Date_Calcs_3yr[[#This Row],[DATE]]+$B$5</f>
        <v>#VALUE!</v>
      </c>
      <c r="G40" s="14" t="e">
        <f>_xlfn.XLOOKUP(Govt_Date_Calcs_3yr[[#This Row],[Target date]],TableRef_Govt_Bonds[Maturity date],TableRef_Govt_Bonds[Maturity date],,-1)</f>
        <v>#VALUE!</v>
      </c>
      <c r="H40" t="e">
        <f>_xlfn.XLOOKUP(Govt_Date_Calcs_3yr[[#This Row],[Maturity before target]],TableRef_Govt_Bonds[Maturity date],TableRef_Govt_Bonds[identifier])</f>
        <v>#VALUE!</v>
      </c>
      <c r="I40" s="16" t="e" cm="1">
        <f t="array" ref="I4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0" s="14" t="e">
        <f>_xlfn.XLOOKUP(Govt_Date_Calcs_3yr[[#This Row],[Target date]],TableRef_Govt_Bonds[Maturity date],TableRef_Govt_Bonds[Maturity date],,1)</f>
        <v>#VALUE!</v>
      </c>
      <c r="K40" t="e">
        <f>_xlfn.XLOOKUP(Govt_Date_Calcs_3yr[[#This Row],[Maturity after target]],TableRef_Govt_Bonds[Maturity date],TableRef_Govt_Bonds[identifier])</f>
        <v>#VALUE!</v>
      </c>
      <c r="L40" s="16" t="e" cm="1">
        <f t="array" ref="L4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0" s="16" t="str">
        <f>IFERROR((1+Govt_Date_Calcs_3yr[[#This Row],[Interpolated yield]]/2)^2-1,"")</f>
        <v/>
      </c>
    </row>
    <row r="41" spans="5:15" x14ac:dyDescent="0.35">
      <c r="E41" s="14" t="e" cm="1">
        <f t="array" ref="E41">_xlfn.CHOOSEROWS(_xlfn._xlws.SORT(_xlfn.UNIQUE(_xlfn._xlws.FILTER(BB_Govt_RFR[DATE],(BB_Govt_RFR[DATE]&gt;=$B$9)*(BB_Govt_RFR[DATE]&lt;=$B$10)))),ROW()-ROW(Govt_Date_Calcs_3yr[[#Headers],[DATE]]))</f>
        <v>#VALUE!</v>
      </c>
      <c r="F41" s="14" t="e">
        <f>Govt_Date_Calcs_3yr[[#This Row],[DATE]]+$B$5</f>
        <v>#VALUE!</v>
      </c>
      <c r="G41" s="14" t="e">
        <f>_xlfn.XLOOKUP(Govt_Date_Calcs_3yr[[#This Row],[Target date]],TableRef_Govt_Bonds[Maturity date],TableRef_Govt_Bonds[Maturity date],,-1)</f>
        <v>#VALUE!</v>
      </c>
      <c r="H41" t="e">
        <f>_xlfn.XLOOKUP(Govt_Date_Calcs_3yr[[#This Row],[Maturity before target]],TableRef_Govt_Bonds[Maturity date],TableRef_Govt_Bonds[identifier])</f>
        <v>#VALUE!</v>
      </c>
      <c r="I41" s="16" t="e" cm="1">
        <f t="array" ref="I4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1" s="14" t="e">
        <f>_xlfn.XLOOKUP(Govt_Date_Calcs_3yr[[#This Row],[Target date]],TableRef_Govt_Bonds[Maturity date],TableRef_Govt_Bonds[Maturity date],,1)</f>
        <v>#VALUE!</v>
      </c>
      <c r="K41" t="e">
        <f>_xlfn.XLOOKUP(Govt_Date_Calcs_3yr[[#This Row],[Maturity after target]],TableRef_Govt_Bonds[Maturity date],TableRef_Govt_Bonds[identifier])</f>
        <v>#VALUE!</v>
      </c>
      <c r="L41" s="16" t="e" cm="1">
        <f t="array" ref="L4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1" s="16" t="str">
        <f>IFERROR((1+Govt_Date_Calcs_3yr[[#This Row],[Interpolated yield]]/2)^2-1,"")</f>
        <v/>
      </c>
    </row>
    <row r="42" spans="5:15" x14ac:dyDescent="0.35">
      <c r="E42" s="14" t="e" cm="1">
        <f t="array" ref="E42">_xlfn.CHOOSEROWS(_xlfn._xlws.SORT(_xlfn.UNIQUE(_xlfn._xlws.FILTER(BB_Govt_RFR[DATE],(BB_Govt_RFR[DATE]&gt;=$B$9)*(BB_Govt_RFR[DATE]&lt;=$B$10)))),ROW()-ROW(Govt_Date_Calcs_3yr[[#Headers],[DATE]]))</f>
        <v>#VALUE!</v>
      </c>
      <c r="F42" s="14" t="e">
        <f>Govt_Date_Calcs_3yr[[#This Row],[DATE]]+$B$5</f>
        <v>#VALUE!</v>
      </c>
      <c r="G42" s="14" t="e">
        <f>_xlfn.XLOOKUP(Govt_Date_Calcs_3yr[[#This Row],[Target date]],TableRef_Govt_Bonds[Maturity date],TableRef_Govt_Bonds[Maturity date],,-1)</f>
        <v>#VALUE!</v>
      </c>
      <c r="H42" t="e">
        <f>_xlfn.XLOOKUP(Govt_Date_Calcs_3yr[[#This Row],[Maturity before target]],TableRef_Govt_Bonds[Maturity date],TableRef_Govt_Bonds[identifier])</f>
        <v>#VALUE!</v>
      </c>
      <c r="I42" s="16" t="e" cm="1">
        <f t="array" ref="I4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2" s="14" t="e">
        <f>_xlfn.XLOOKUP(Govt_Date_Calcs_3yr[[#This Row],[Target date]],TableRef_Govt_Bonds[Maturity date],TableRef_Govt_Bonds[Maturity date],,1)</f>
        <v>#VALUE!</v>
      </c>
      <c r="K42" t="e">
        <f>_xlfn.XLOOKUP(Govt_Date_Calcs_3yr[[#This Row],[Maturity after target]],TableRef_Govt_Bonds[Maturity date],TableRef_Govt_Bonds[identifier])</f>
        <v>#VALUE!</v>
      </c>
      <c r="L42" s="16" t="e" cm="1">
        <f t="array" ref="L4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2" s="16" t="str">
        <f>IFERROR((1+Govt_Date_Calcs_3yr[[#This Row],[Interpolated yield]]/2)^2-1,"")</f>
        <v/>
      </c>
    </row>
    <row r="43" spans="5:15" x14ac:dyDescent="0.35">
      <c r="E43" s="14" t="e" cm="1">
        <f t="array" ref="E43">_xlfn.CHOOSEROWS(_xlfn._xlws.SORT(_xlfn.UNIQUE(_xlfn._xlws.FILTER(BB_Govt_RFR[DATE],(BB_Govt_RFR[DATE]&gt;=$B$9)*(BB_Govt_RFR[DATE]&lt;=$B$10)))),ROW()-ROW(Govt_Date_Calcs_3yr[[#Headers],[DATE]]))</f>
        <v>#VALUE!</v>
      </c>
      <c r="F43" s="14" t="e">
        <f>Govt_Date_Calcs_3yr[[#This Row],[DATE]]+$B$5</f>
        <v>#VALUE!</v>
      </c>
      <c r="G43" s="14" t="e">
        <f>_xlfn.XLOOKUP(Govt_Date_Calcs_3yr[[#This Row],[Target date]],TableRef_Govt_Bonds[Maturity date],TableRef_Govt_Bonds[Maturity date],,-1)</f>
        <v>#VALUE!</v>
      </c>
      <c r="H43" t="e">
        <f>_xlfn.XLOOKUP(Govt_Date_Calcs_3yr[[#This Row],[Maturity before target]],TableRef_Govt_Bonds[Maturity date],TableRef_Govt_Bonds[identifier])</f>
        <v>#VALUE!</v>
      </c>
      <c r="I43" s="16" t="e" cm="1">
        <f t="array" ref="I4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3" s="14" t="e">
        <f>_xlfn.XLOOKUP(Govt_Date_Calcs_3yr[[#This Row],[Target date]],TableRef_Govt_Bonds[Maturity date],TableRef_Govt_Bonds[Maturity date],,1)</f>
        <v>#VALUE!</v>
      </c>
      <c r="K43" t="e">
        <f>_xlfn.XLOOKUP(Govt_Date_Calcs_3yr[[#This Row],[Maturity after target]],TableRef_Govt_Bonds[Maturity date],TableRef_Govt_Bonds[identifier])</f>
        <v>#VALUE!</v>
      </c>
      <c r="L43" s="16" t="e" cm="1">
        <f t="array" ref="L4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3" s="16" t="str">
        <f>IFERROR((1+Govt_Date_Calcs_3yr[[#This Row],[Interpolated yield]]/2)^2-1,"")</f>
        <v/>
      </c>
    </row>
    <row r="44" spans="5:15" x14ac:dyDescent="0.35">
      <c r="E44" s="14" t="e" cm="1">
        <f t="array" ref="E44">_xlfn.CHOOSEROWS(_xlfn._xlws.SORT(_xlfn.UNIQUE(_xlfn._xlws.FILTER(BB_Govt_RFR[DATE],(BB_Govt_RFR[DATE]&gt;=$B$9)*(BB_Govt_RFR[DATE]&lt;=$B$10)))),ROW()-ROW(Govt_Date_Calcs_3yr[[#Headers],[DATE]]))</f>
        <v>#VALUE!</v>
      </c>
      <c r="F44" s="14" t="e">
        <f>Govt_Date_Calcs_3yr[[#This Row],[DATE]]+$B$5</f>
        <v>#VALUE!</v>
      </c>
      <c r="G44" s="14" t="e">
        <f>_xlfn.XLOOKUP(Govt_Date_Calcs_3yr[[#This Row],[Target date]],TableRef_Govt_Bonds[Maturity date],TableRef_Govt_Bonds[Maturity date],,-1)</f>
        <v>#VALUE!</v>
      </c>
      <c r="H44" t="e">
        <f>_xlfn.XLOOKUP(Govt_Date_Calcs_3yr[[#This Row],[Maturity before target]],TableRef_Govt_Bonds[Maturity date],TableRef_Govt_Bonds[identifier])</f>
        <v>#VALUE!</v>
      </c>
      <c r="I44" s="16" t="e" cm="1">
        <f t="array" ref="I4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4" s="14" t="e">
        <f>_xlfn.XLOOKUP(Govt_Date_Calcs_3yr[[#This Row],[Target date]],TableRef_Govt_Bonds[Maturity date],TableRef_Govt_Bonds[Maturity date],,1)</f>
        <v>#VALUE!</v>
      </c>
      <c r="K44" t="e">
        <f>_xlfn.XLOOKUP(Govt_Date_Calcs_3yr[[#This Row],[Maturity after target]],TableRef_Govt_Bonds[Maturity date],TableRef_Govt_Bonds[identifier])</f>
        <v>#VALUE!</v>
      </c>
      <c r="L44" s="16" t="e" cm="1">
        <f t="array" ref="L4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4" s="16" t="str">
        <f>IFERROR((1+Govt_Date_Calcs_3yr[[#This Row],[Interpolated yield]]/2)^2-1,"")</f>
        <v/>
      </c>
    </row>
    <row r="45" spans="5:15" x14ac:dyDescent="0.35">
      <c r="E45" s="14" t="e" cm="1">
        <f t="array" ref="E45">_xlfn.CHOOSEROWS(_xlfn._xlws.SORT(_xlfn.UNIQUE(_xlfn._xlws.FILTER(BB_Govt_RFR[DATE],(BB_Govt_RFR[DATE]&gt;=$B$9)*(BB_Govt_RFR[DATE]&lt;=$B$10)))),ROW()-ROW(Govt_Date_Calcs_3yr[[#Headers],[DATE]]))</f>
        <v>#VALUE!</v>
      </c>
      <c r="F45" s="14" t="e">
        <f>Govt_Date_Calcs_3yr[[#This Row],[DATE]]+$B$5</f>
        <v>#VALUE!</v>
      </c>
      <c r="G45" s="14" t="e">
        <f>_xlfn.XLOOKUP(Govt_Date_Calcs_3yr[[#This Row],[Target date]],TableRef_Govt_Bonds[Maturity date],TableRef_Govt_Bonds[Maturity date],,-1)</f>
        <v>#VALUE!</v>
      </c>
      <c r="H45" t="e">
        <f>_xlfn.XLOOKUP(Govt_Date_Calcs_3yr[[#This Row],[Maturity before target]],TableRef_Govt_Bonds[Maturity date],TableRef_Govt_Bonds[identifier])</f>
        <v>#VALUE!</v>
      </c>
      <c r="I45" s="16" t="e" cm="1">
        <f t="array" ref="I4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5" s="14" t="e">
        <f>_xlfn.XLOOKUP(Govt_Date_Calcs_3yr[[#This Row],[Target date]],TableRef_Govt_Bonds[Maturity date],TableRef_Govt_Bonds[Maturity date],,1)</f>
        <v>#VALUE!</v>
      </c>
      <c r="K45" t="e">
        <f>_xlfn.XLOOKUP(Govt_Date_Calcs_3yr[[#This Row],[Maturity after target]],TableRef_Govt_Bonds[Maturity date],TableRef_Govt_Bonds[identifier])</f>
        <v>#VALUE!</v>
      </c>
      <c r="L45" s="16" t="e" cm="1">
        <f t="array" ref="L4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5" s="16" t="str">
        <f>IFERROR((1+Govt_Date_Calcs_3yr[[#This Row],[Interpolated yield]]/2)^2-1,"")</f>
        <v/>
      </c>
    </row>
    <row r="46" spans="5:15" x14ac:dyDescent="0.35">
      <c r="E46" s="14" t="e" cm="1">
        <f t="array" ref="E46">_xlfn.CHOOSEROWS(_xlfn._xlws.SORT(_xlfn.UNIQUE(_xlfn._xlws.FILTER(BB_Govt_RFR[DATE],(BB_Govt_RFR[DATE]&gt;=$B$9)*(BB_Govt_RFR[DATE]&lt;=$B$10)))),ROW()-ROW(Govt_Date_Calcs_3yr[[#Headers],[DATE]]))</f>
        <v>#VALUE!</v>
      </c>
      <c r="F46" s="14" t="e">
        <f>Govt_Date_Calcs_3yr[[#This Row],[DATE]]+$B$5</f>
        <v>#VALUE!</v>
      </c>
      <c r="G46" s="14" t="e">
        <f>_xlfn.XLOOKUP(Govt_Date_Calcs_3yr[[#This Row],[Target date]],TableRef_Govt_Bonds[Maturity date],TableRef_Govt_Bonds[Maturity date],,-1)</f>
        <v>#VALUE!</v>
      </c>
      <c r="H46" t="e">
        <f>_xlfn.XLOOKUP(Govt_Date_Calcs_3yr[[#This Row],[Maturity before target]],TableRef_Govt_Bonds[Maturity date],TableRef_Govt_Bonds[identifier])</f>
        <v>#VALUE!</v>
      </c>
      <c r="I46" s="16" t="e" cm="1">
        <f t="array" ref="I4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6" s="14" t="e">
        <f>_xlfn.XLOOKUP(Govt_Date_Calcs_3yr[[#This Row],[Target date]],TableRef_Govt_Bonds[Maturity date],TableRef_Govt_Bonds[Maturity date],,1)</f>
        <v>#VALUE!</v>
      </c>
      <c r="K46" t="e">
        <f>_xlfn.XLOOKUP(Govt_Date_Calcs_3yr[[#This Row],[Maturity after target]],TableRef_Govt_Bonds[Maturity date],TableRef_Govt_Bonds[identifier])</f>
        <v>#VALUE!</v>
      </c>
      <c r="L46" s="16" t="e" cm="1">
        <f t="array" ref="L4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6" s="16" t="str">
        <f>IFERROR((1+Govt_Date_Calcs_3yr[[#This Row],[Interpolated yield]]/2)^2-1,"")</f>
        <v/>
      </c>
    </row>
    <row r="47" spans="5:15" x14ac:dyDescent="0.35">
      <c r="E47" s="14" t="e" cm="1">
        <f t="array" ref="E47">_xlfn.CHOOSEROWS(_xlfn._xlws.SORT(_xlfn.UNIQUE(_xlfn._xlws.FILTER(BB_Govt_RFR[DATE],(BB_Govt_RFR[DATE]&gt;=$B$9)*(BB_Govt_RFR[DATE]&lt;=$B$10)))),ROW()-ROW(Govt_Date_Calcs_3yr[[#Headers],[DATE]]))</f>
        <v>#VALUE!</v>
      </c>
      <c r="F47" s="14" t="e">
        <f>Govt_Date_Calcs_3yr[[#This Row],[DATE]]+$B$5</f>
        <v>#VALUE!</v>
      </c>
      <c r="G47" s="14" t="e">
        <f>_xlfn.XLOOKUP(Govt_Date_Calcs_3yr[[#This Row],[Target date]],TableRef_Govt_Bonds[Maturity date],TableRef_Govt_Bonds[Maturity date],,-1)</f>
        <v>#VALUE!</v>
      </c>
      <c r="H47" t="e">
        <f>_xlfn.XLOOKUP(Govt_Date_Calcs_3yr[[#This Row],[Maturity before target]],TableRef_Govt_Bonds[Maturity date],TableRef_Govt_Bonds[identifier])</f>
        <v>#VALUE!</v>
      </c>
      <c r="I47" s="16" t="e" cm="1">
        <f t="array" ref="I4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7" s="14" t="e">
        <f>_xlfn.XLOOKUP(Govt_Date_Calcs_3yr[[#This Row],[Target date]],TableRef_Govt_Bonds[Maturity date],TableRef_Govt_Bonds[Maturity date],,1)</f>
        <v>#VALUE!</v>
      </c>
      <c r="K47" t="e">
        <f>_xlfn.XLOOKUP(Govt_Date_Calcs_3yr[[#This Row],[Maturity after target]],TableRef_Govt_Bonds[Maturity date],TableRef_Govt_Bonds[identifier])</f>
        <v>#VALUE!</v>
      </c>
      <c r="L47" s="16" t="e" cm="1">
        <f t="array" ref="L4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7" s="16" t="str">
        <f>IFERROR((1+Govt_Date_Calcs_3yr[[#This Row],[Interpolated yield]]/2)^2-1,"")</f>
        <v/>
      </c>
    </row>
    <row r="48" spans="5:15" x14ac:dyDescent="0.35">
      <c r="E48" s="14" t="e" cm="1">
        <f t="array" ref="E48">_xlfn.CHOOSEROWS(_xlfn._xlws.SORT(_xlfn.UNIQUE(_xlfn._xlws.FILTER(BB_Govt_RFR[DATE],(BB_Govt_RFR[DATE]&gt;=$B$9)*(BB_Govt_RFR[DATE]&lt;=$B$10)))),ROW()-ROW(Govt_Date_Calcs_3yr[[#Headers],[DATE]]))</f>
        <v>#VALUE!</v>
      </c>
      <c r="F48" s="14" t="e">
        <f>Govt_Date_Calcs_3yr[[#This Row],[DATE]]+$B$5</f>
        <v>#VALUE!</v>
      </c>
      <c r="G48" s="14" t="e">
        <f>_xlfn.XLOOKUP(Govt_Date_Calcs_3yr[[#This Row],[Target date]],TableRef_Govt_Bonds[Maturity date],TableRef_Govt_Bonds[Maturity date],,-1)</f>
        <v>#VALUE!</v>
      </c>
      <c r="H48" t="e">
        <f>_xlfn.XLOOKUP(Govt_Date_Calcs_3yr[[#This Row],[Maturity before target]],TableRef_Govt_Bonds[Maturity date],TableRef_Govt_Bonds[identifier])</f>
        <v>#VALUE!</v>
      </c>
      <c r="I48" s="16" t="e" cm="1">
        <f t="array" ref="I4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8" s="14" t="e">
        <f>_xlfn.XLOOKUP(Govt_Date_Calcs_3yr[[#This Row],[Target date]],TableRef_Govt_Bonds[Maturity date],TableRef_Govt_Bonds[Maturity date],,1)</f>
        <v>#VALUE!</v>
      </c>
      <c r="K48" t="e">
        <f>_xlfn.XLOOKUP(Govt_Date_Calcs_3yr[[#This Row],[Maturity after target]],TableRef_Govt_Bonds[Maturity date],TableRef_Govt_Bonds[identifier])</f>
        <v>#VALUE!</v>
      </c>
      <c r="L48" s="16" t="e" cm="1">
        <f t="array" ref="L4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8" s="16" t="str">
        <f>IFERROR((1+Govt_Date_Calcs_3yr[[#This Row],[Interpolated yield]]/2)^2-1,"")</f>
        <v/>
      </c>
    </row>
    <row r="49" spans="5:15" x14ac:dyDescent="0.35">
      <c r="E49" s="14" t="e" cm="1">
        <f t="array" ref="E49">_xlfn.CHOOSEROWS(_xlfn._xlws.SORT(_xlfn.UNIQUE(_xlfn._xlws.FILTER(BB_Govt_RFR[DATE],(BB_Govt_RFR[DATE]&gt;=$B$9)*(BB_Govt_RFR[DATE]&lt;=$B$10)))),ROW()-ROW(Govt_Date_Calcs_3yr[[#Headers],[DATE]]))</f>
        <v>#VALUE!</v>
      </c>
      <c r="F49" s="14" t="e">
        <f>Govt_Date_Calcs_3yr[[#This Row],[DATE]]+$B$5</f>
        <v>#VALUE!</v>
      </c>
      <c r="G49" s="14" t="e">
        <f>_xlfn.XLOOKUP(Govt_Date_Calcs_3yr[[#This Row],[Target date]],TableRef_Govt_Bonds[Maturity date],TableRef_Govt_Bonds[Maturity date],,-1)</f>
        <v>#VALUE!</v>
      </c>
      <c r="H49" t="e">
        <f>_xlfn.XLOOKUP(Govt_Date_Calcs_3yr[[#This Row],[Maturity before target]],TableRef_Govt_Bonds[Maturity date],TableRef_Govt_Bonds[identifier])</f>
        <v>#VALUE!</v>
      </c>
      <c r="I49" s="16" t="e" cm="1">
        <f t="array" ref="I4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49" s="14" t="e">
        <f>_xlfn.XLOOKUP(Govt_Date_Calcs_3yr[[#This Row],[Target date]],TableRef_Govt_Bonds[Maturity date],TableRef_Govt_Bonds[Maturity date],,1)</f>
        <v>#VALUE!</v>
      </c>
      <c r="K49" t="e">
        <f>_xlfn.XLOOKUP(Govt_Date_Calcs_3yr[[#This Row],[Maturity after target]],TableRef_Govt_Bonds[Maturity date],TableRef_Govt_Bonds[identifier])</f>
        <v>#VALUE!</v>
      </c>
      <c r="L49" s="16" t="e" cm="1">
        <f t="array" ref="L4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4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4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49" s="16" t="str">
        <f>IFERROR((1+Govt_Date_Calcs_3yr[[#This Row],[Interpolated yield]]/2)^2-1,"")</f>
        <v/>
      </c>
    </row>
    <row r="50" spans="5:15" x14ac:dyDescent="0.35">
      <c r="E50" s="14" t="e" cm="1">
        <f t="array" ref="E50">_xlfn.CHOOSEROWS(_xlfn._xlws.SORT(_xlfn.UNIQUE(_xlfn._xlws.FILTER(BB_Govt_RFR[DATE],(BB_Govt_RFR[DATE]&gt;=$B$9)*(BB_Govt_RFR[DATE]&lt;=$B$10)))),ROW()-ROW(Govt_Date_Calcs_3yr[[#Headers],[DATE]]))</f>
        <v>#VALUE!</v>
      </c>
      <c r="F50" s="14" t="e">
        <f>Govt_Date_Calcs_3yr[[#This Row],[DATE]]+$B$5</f>
        <v>#VALUE!</v>
      </c>
      <c r="G50" s="14" t="e">
        <f>_xlfn.XLOOKUP(Govt_Date_Calcs_3yr[[#This Row],[Target date]],TableRef_Govt_Bonds[Maturity date],TableRef_Govt_Bonds[Maturity date],,-1)</f>
        <v>#VALUE!</v>
      </c>
      <c r="H50" t="e">
        <f>_xlfn.XLOOKUP(Govt_Date_Calcs_3yr[[#This Row],[Maturity before target]],TableRef_Govt_Bonds[Maturity date],TableRef_Govt_Bonds[identifier])</f>
        <v>#VALUE!</v>
      </c>
      <c r="I50" s="16" t="e" cm="1">
        <f t="array" ref="I5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0" s="14" t="e">
        <f>_xlfn.XLOOKUP(Govt_Date_Calcs_3yr[[#This Row],[Target date]],TableRef_Govt_Bonds[Maturity date],TableRef_Govt_Bonds[Maturity date],,1)</f>
        <v>#VALUE!</v>
      </c>
      <c r="K50" t="e">
        <f>_xlfn.XLOOKUP(Govt_Date_Calcs_3yr[[#This Row],[Maturity after target]],TableRef_Govt_Bonds[Maturity date],TableRef_Govt_Bonds[identifier])</f>
        <v>#VALUE!</v>
      </c>
      <c r="L50" s="16" t="e" cm="1">
        <f t="array" ref="L5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0" s="16" t="str">
        <f>IFERROR((1+Govt_Date_Calcs_3yr[[#This Row],[Interpolated yield]]/2)^2-1,"")</f>
        <v/>
      </c>
    </row>
    <row r="51" spans="5:15" x14ac:dyDescent="0.35">
      <c r="E51" s="14" t="e" cm="1">
        <f t="array" ref="E51">_xlfn.CHOOSEROWS(_xlfn._xlws.SORT(_xlfn.UNIQUE(_xlfn._xlws.FILTER(BB_Govt_RFR[DATE],(BB_Govt_RFR[DATE]&gt;=$B$9)*(BB_Govt_RFR[DATE]&lt;=$B$10)))),ROW()-ROW(Govt_Date_Calcs_3yr[[#Headers],[DATE]]))</f>
        <v>#VALUE!</v>
      </c>
      <c r="F51" s="14" t="e">
        <f>Govt_Date_Calcs_3yr[[#This Row],[DATE]]+$B$5</f>
        <v>#VALUE!</v>
      </c>
      <c r="G51" s="14" t="e">
        <f>_xlfn.XLOOKUP(Govt_Date_Calcs_3yr[[#This Row],[Target date]],TableRef_Govt_Bonds[Maturity date],TableRef_Govt_Bonds[Maturity date],,-1)</f>
        <v>#VALUE!</v>
      </c>
      <c r="H51" t="e">
        <f>_xlfn.XLOOKUP(Govt_Date_Calcs_3yr[[#This Row],[Maturity before target]],TableRef_Govt_Bonds[Maturity date],TableRef_Govt_Bonds[identifier])</f>
        <v>#VALUE!</v>
      </c>
      <c r="I51" s="16" t="e" cm="1">
        <f t="array" ref="I5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1" s="14" t="e">
        <f>_xlfn.XLOOKUP(Govt_Date_Calcs_3yr[[#This Row],[Target date]],TableRef_Govt_Bonds[Maturity date],TableRef_Govt_Bonds[Maturity date],,1)</f>
        <v>#VALUE!</v>
      </c>
      <c r="K51" t="e">
        <f>_xlfn.XLOOKUP(Govt_Date_Calcs_3yr[[#This Row],[Maturity after target]],TableRef_Govt_Bonds[Maturity date],TableRef_Govt_Bonds[identifier])</f>
        <v>#VALUE!</v>
      </c>
      <c r="L51" s="16" t="e" cm="1">
        <f t="array" ref="L5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1" s="16" t="str">
        <f>IFERROR((1+Govt_Date_Calcs_3yr[[#This Row],[Interpolated yield]]/2)^2-1,"")</f>
        <v/>
      </c>
    </row>
    <row r="52" spans="5:15" x14ac:dyDescent="0.35">
      <c r="E52" s="14" t="e" cm="1">
        <f t="array" ref="E52">_xlfn.CHOOSEROWS(_xlfn._xlws.SORT(_xlfn.UNIQUE(_xlfn._xlws.FILTER(BB_Govt_RFR[DATE],(BB_Govt_RFR[DATE]&gt;=$B$9)*(BB_Govt_RFR[DATE]&lt;=$B$10)))),ROW()-ROW(Govt_Date_Calcs_3yr[[#Headers],[DATE]]))</f>
        <v>#VALUE!</v>
      </c>
      <c r="F52" s="14" t="e">
        <f>Govt_Date_Calcs_3yr[[#This Row],[DATE]]+$B$5</f>
        <v>#VALUE!</v>
      </c>
      <c r="G52" s="14" t="e">
        <f>_xlfn.XLOOKUP(Govt_Date_Calcs_3yr[[#This Row],[Target date]],TableRef_Govt_Bonds[Maturity date],TableRef_Govt_Bonds[Maturity date],,-1)</f>
        <v>#VALUE!</v>
      </c>
      <c r="H52" t="e">
        <f>_xlfn.XLOOKUP(Govt_Date_Calcs_3yr[[#This Row],[Maturity before target]],TableRef_Govt_Bonds[Maturity date],TableRef_Govt_Bonds[identifier])</f>
        <v>#VALUE!</v>
      </c>
      <c r="I52" s="16" t="e" cm="1">
        <f t="array" ref="I5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2" s="14" t="e">
        <f>_xlfn.XLOOKUP(Govt_Date_Calcs_3yr[[#This Row],[Target date]],TableRef_Govt_Bonds[Maturity date],TableRef_Govt_Bonds[Maturity date],,1)</f>
        <v>#VALUE!</v>
      </c>
      <c r="K52" t="e">
        <f>_xlfn.XLOOKUP(Govt_Date_Calcs_3yr[[#This Row],[Maturity after target]],TableRef_Govt_Bonds[Maturity date],TableRef_Govt_Bonds[identifier])</f>
        <v>#VALUE!</v>
      </c>
      <c r="L52" s="16" t="e" cm="1">
        <f t="array" ref="L5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2" s="16" t="str">
        <f>IFERROR((1+Govt_Date_Calcs_3yr[[#This Row],[Interpolated yield]]/2)^2-1,"")</f>
        <v/>
      </c>
    </row>
    <row r="53" spans="5:15" x14ac:dyDescent="0.35">
      <c r="E53" s="14" t="e" cm="1">
        <f t="array" ref="E53">_xlfn.CHOOSEROWS(_xlfn._xlws.SORT(_xlfn.UNIQUE(_xlfn._xlws.FILTER(BB_Govt_RFR[DATE],(BB_Govt_RFR[DATE]&gt;=$B$9)*(BB_Govt_RFR[DATE]&lt;=$B$10)))),ROW()-ROW(Govt_Date_Calcs_3yr[[#Headers],[DATE]]))</f>
        <v>#VALUE!</v>
      </c>
      <c r="F53" s="14" t="e">
        <f>Govt_Date_Calcs_3yr[[#This Row],[DATE]]+$B$5</f>
        <v>#VALUE!</v>
      </c>
      <c r="G53" s="14" t="e">
        <f>_xlfn.XLOOKUP(Govt_Date_Calcs_3yr[[#This Row],[Target date]],TableRef_Govt_Bonds[Maturity date],TableRef_Govt_Bonds[Maturity date],,-1)</f>
        <v>#VALUE!</v>
      </c>
      <c r="H53" t="e">
        <f>_xlfn.XLOOKUP(Govt_Date_Calcs_3yr[[#This Row],[Maturity before target]],TableRef_Govt_Bonds[Maturity date],TableRef_Govt_Bonds[identifier])</f>
        <v>#VALUE!</v>
      </c>
      <c r="I53" s="16" t="e" cm="1">
        <f t="array" ref="I5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3" s="14" t="e">
        <f>_xlfn.XLOOKUP(Govt_Date_Calcs_3yr[[#This Row],[Target date]],TableRef_Govt_Bonds[Maturity date],TableRef_Govt_Bonds[Maturity date],,1)</f>
        <v>#VALUE!</v>
      </c>
      <c r="K53" t="e">
        <f>_xlfn.XLOOKUP(Govt_Date_Calcs_3yr[[#This Row],[Maturity after target]],TableRef_Govt_Bonds[Maturity date],TableRef_Govt_Bonds[identifier])</f>
        <v>#VALUE!</v>
      </c>
      <c r="L53" s="16" t="e" cm="1">
        <f t="array" ref="L5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3" s="16" t="str">
        <f>IFERROR((1+Govt_Date_Calcs_3yr[[#This Row],[Interpolated yield]]/2)^2-1,"")</f>
        <v/>
      </c>
    </row>
    <row r="54" spans="5:15" x14ac:dyDescent="0.35">
      <c r="E54" s="14" t="e" cm="1">
        <f t="array" ref="E54">_xlfn.CHOOSEROWS(_xlfn._xlws.SORT(_xlfn.UNIQUE(_xlfn._xlws.FILTER(BB_Govt_RFR[DATE],(BB_Govt_RFR[DATE]&gt;=$B$9)*(BB_Govt_RFR[DATE]&lt;=$B$10)))),ROW()-ROW(Govt_Date_Calcs_3yr[[#Headers],[DATE]]))</f>
        <v>#VALUE!</v>
      </c>
      <c r="F54" s="14" t="e">
        <f>Govt_Date_Calcs_3yr[[#This Row],[DATE]]+$B$5</f>
        <v>#VALUE!</v>
      </c>
      <c r="G54" s="14" t="e">
        <f>_xlfn.XLOOKUP(Govt_Date_Calcs_3yr[[#This Row],[Target date]],TableRef_Govt_Bonds[Maturity date],TableRef_Govt_Bonds[Maturity date],,-1)</f>
        <v>#VALUE!</v>
      </c>
      <c r="H54" t="e">
        <f>_xlfn.XLOOKUP(Govt_Date_Calcs_3yr[[#This Row],[Maturity before target]],TableRef_Govt_Bonds[Maturity date],TableRef_Govt_Bonds[identifier])</f>
        <v>#VALUE!</v>
      </c>
      <c r="I54" s="16" t="e" cm="1">
        <f t="array" ref="I5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4" s="14" t="e">
        <f>_xlfn.XLOOKUP(Govt_Date_Calcs_3yr[[#This Row],[Target date]],TableRef_Govt_Bonds[Maturity date],TableRef_Govt_Bonds[Maturity date],,1)</f>
        <v>#VALUE!</v>
      </c>
      <c r="K54" t="e">
        <f>_xlfn.XLOOKUP(Govt_Date_Calcs_3yr[[#This Row],[Maturity after target]],TableRef_Govt_Bonds[Maturity date],TableRef_Govt_Bonds[identifier])</f>
        <v>#VALUE!</v>
      </c>
      <c r="L54" s="16" t="e" cm="1">
        <f t="array" ref="L5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4" s="16" t="str">
        <f>IFERROR((1+Govt_Date_Calcs_3yr[[#This Row],[Interpolated yield]]/2)^2-1,"")</f>
        <v/>
      </c>
    </row>
    <row r="55" spans="5:15" x14ac:dyDescent="0.35">
      <c r="E55" s="14" t="e" cm="1">
        <f t="array" ref="E55">_xlfn.CHOOSEROWS(_xlfn._xlws.SORT(_xlfn.UNIQUE(_xlfn._xlws.FILTER(BB_Govt_RFR[DATE],(BB_Govt_RFR[DATE]&gt;=$B$9)*(BB_Govt_RFR[DATE]&lt;=$B$10)))),ROW()-ROW(Govt_Date_Calcs_3yr[[#Headers],[DATE]]))</f>
        <v>#VALUE!</v>
      </c>
      <c r="F55" s="14" t="e">
        <f>Govt_Date_Calcs_3yr[[#This Row],[DATE]]+$B$5</f>
        <v>#VALUE!</v>
      </c>
      <c r="G55" s="14" t="e">
        <f>_xlfn.XLOOKUP(Govt_Date_Calcs_3yr[[#This Row],[Target date]],TableRef_Govt_Bonds[Maturity date],TableRef_Govt_Bonds[Maturity date],,-1)</f>
        <v>#VALUE!</v>
      </c>
      <c r="H55" t="e">
        <f>_xlfn.XLOOKUP(Govt_Date_Calcs_3yr[[#This Row],[Maturity before target]],TableRef_Govt_Bonds[Maturity date],TableRef_Govt_Bonds[identifier])</f>
        <v>#VALUE!</v>
      </c>
      <c r="I55" s="16" t="e" cm="1">
        <f t="array" ref="I5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5" s="14" t="e">
        <f>_xlfn.XLOOKUP(Govt_Date_Calcs_3yr[[#This Row],[Target date]],TableRef_Govt_Bonds[Maturity date],TableRef_Govt_Bonds[Maturity date],,1)</f>
        <v>#VALUE!</v>
      </c>
      <c r="K55" t="e">
        <f>_xlfn.XLOOKUP(Govt_Date_Calcs_3yr[[#This Row],[Maturity after target]],TableRef_Govt_Bonds[Maturity date],TableRef_Govt_Bonds[identifier])</f>
        <v>#VALUE!</v>
      </c>
      <c r="L55" s="16" t="e" cm="1">
        <f t="array" ref="L5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5" s="16" t="str">
        <f>IFERROR((1+Govt_Date_Calcs_3yr[[#This Row],[Interpolated yield]]/2)^2-1,"")</f>
        <v/>
      </c>
    </row>
    <row r="56" spans="5:15" x14ac:dyDescent="0.35">
      <c r="E56" s="14" t="e" cm="1">
        <f t="array" ref="E56">_xlfn.CHOOSEROWS(_xlfn._xlws.SORT(_xlfn.UNIQUE(_xlfn._xlws.FILTER(BB_Govt_RFR[DATE],(BB_Govt_RFR[DATE]&gt;=$B$9)*(BB_Govt_RFR[DATE]&lt;=$B$10)))),ROW()-ROW(Govt_Date_Calcs_3yr[[#Headers],[DATE]]))</f>
        <v>#VALUE!</v>
      </c>
      <c r="F56" s="14" t="e">
        <f>Govt_Date_Calcs_3yr[[#This Row],[DATE]]+$B$5</f>
        <v>#VALUE!</v>
      </c>
      <c r="G56" s="14" t="e">
        <f>_xlfn.XLOOKUP(Govt_Date_Calcs_3yr[[#This Row],[Target date]],TableRef_Govt_Bonds[Maturity date],TableRef_Govt_Bonds[Maturity date],,-1)</f>
        <v>#VALUE!</v>
      </c>
      <c r="H56" t="e">
        <f>_xlfn.XLOOKUP(Govt_Date_Calcs_3yr[[#This Row],[Maturity before target]],TableRef_Govt_Bonds[Maturity date],TableRef_Govt_Bonds[identifier])</f>
        <v>#VALUE!</v>
      </c>
      <c r="I56" s="16" t="e" cm="1">
        <f t="array" ref="I5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6" s="14" t="e">
        <f>_xlfn.XLOOKUP(Govt_Date_Calcs_3yr[[#This Row],[Target date]],TableRef_Govt_Bonds[Maturity date],TableRef_Govt_Bonds[Maturity date],,1)</f>
        <v>#VALUE!</v>
      </c>
      <c r="K56" t="e">
        <f>_xlfn.XLOOKUP(Govt_Date_Calcs_3yr[[#This Row],[Maturity after target]],TableRef_Govt_Bonds[Maturity date],TableRef_Govt_Bonds[identifier])</f>
        <v>#VALUE!</v>
      </c>
      <c r="L56" s="16" t="e" cm="1">
        <f t="array" ref="L5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6" s="16" t="str">
        <f>IFERROR((1+Govt_Date_Calcs_3yr[[#This Row],[Interpolated yield]]/2)^2-1,"")</f>
        <v/>
      </c>
    </row>
    <row r="57" spans="5:15" x14ac:dyDescent="0.35">
      <c r="E57" s="14" t="e" cm="1">
        <f t="array" ref="E57">_xlfn.CHOOSEROWS(_xlfn._xlws.SORT(_xlfn.UNIQUE(_xlfn._xlws.FILTER(BB_Govt_RFR[DATE],(BB_Govt_RFR[DATE]&gt;=$B$9)*(BB_Govt_RFR[DATE]&lt;=$B$10)))),ROW()-ROW(Govt_Date_Calcs_3yr[[#Headers],[DATE]]))</f>
        <v>#VALUE!</v>
      </c>
      <c r="F57" s="14" t="e">
        <f>Govt_Date_Calcs_3yr[[#This Row],[DATE]]+$B$5</f>
        <v>#VALUE!</v>
      </c>
      <c r="G57" s="14" t="e">
        <f>_xlfn.XLOOKUP(Govt_Date_Calcs_3yr[[#This Row],[Target date]],TableRef_Govt_Bonds[Maturity date],TableRef_Govt_Bonds[Maturity date],,-1)</f>
        <v>#VALUE!</v>
      </c>
      <c r="H57" t="e">
        <f>_xlfn.XLOOKUP(Govt_Date_Calcs_3yr[[#This Row],[Maturity before target]],TableRef_Govt_Bonds[Maturity date],TableRef_Govt_Bonds[identifier])</f>
        <v>#VALUE!</v>
      </c>
      <c r="I57" s="16" t="e" cm="1">
        <f t="array" ref="I5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7" s="14" t="e">
        <f>_xlfn.XLOOKUP(Govt_Date_Calcs_3yr[[#This Row],[Target date]],TableRef_Govt_Bonds[Maturity date],TableRef_Govt_Bonds[Maturity date],,1)</f>
        <v>#VALUE!</v>
      </c>
      <c r="K57" t="e">
        <f>_xlfn.XLOOKUP(Govt_Date_Calcs_3yr[[#This Row],[Maturity after target]],TableRef_Govt_Bonds[Maturity date],TableRef_Govt_Bonds[identifier])</f>
        <v>#VALUE!</v>
      </c>
      <c r="L57" s="16" t="e" cm="1">
        <f t="array" ref="L5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7" s="16" t="str">
        <f>IFERROR((1+Govt_Date_Calcs_3yr[[#This Row],[Interpolated yield]]/2)^2-1,"")</f>
        <v/>
      </c>
    </row>
    <row r="58" spans="5:15" x14ac:dyDescent="0.35">
      <c r="E58" s="14" t="e" cm="1">
        <f t="array" ref="E58">_xlfn.CHOOSEROWS(_xlfn._xlws.SORT(_xlfn.UNIQUE(_xlfn._xlws.FILTER(BB_Govt_RFR[DATE],(BB_Govt_RFR[DATE]&gt;=$B$9)*(BB_Govt_RFR[DATE]&lt;=$B$10)))),ROW()-ROW(Govt_Date_Calcs_3yr[[#Headers],[DATE]]))</f>
        <v>#VALUE!</v>
      </c>
      <c r="F58" s="14" t="e">
        <f>Govt_Date_Calcs_3yr[[#This Row],[DATE]]+$B$5</f>
        <v>#VALUE!</v>
      </c>
      <c r="G58" s="14" t="e">
        <f>_xlfn.XLOOKUP(Govt_Date_Calcs_3yr[[#This Row],[Target date]],TableRef_Govt_Bonds[Maturity date],TableRef_Govt_Bonds[Maturity date],,-1)</f>
        <v>#VALUE!</v>
      </c>
      <c r="H58" t="e">
        <f>_xlfn.XLOOKUP(Govt_Date_Calcs_3yr[[#This Row],[Maturity before target]],TableRef_Govt_Bonds[Maturity date],TableRef_Govt_Bonds[identifier])</f>
        <v>#VALUE!</v>
      </c>
      <c r="I58" s="16" t="e" cm="1">
        <f t="array" ref="I5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8" s="14" t="e">
        <f>_xlfn.XLOOKUP(Govt_Date_Calcs_3yr[[#This Row],[Target date]],TableRef_Govt_Bonds[Maturity date],TableRef_Govt_Bonds[Maturity date],,1)</f>
        <v>#VALUE!</v>
      </c>
      <c r="K58" t="e">
        <f>_xlfn.XLOOKUP(Govt_Date_Calcs_3yr[[#This Row],[Maturity after target]],TableRef_Govt_Bonds[Maturity date],TableRef_Govt_Bonds[identifier])</f>
        <v>#VALUE!</v>
      </c>
      <c r="L58" s="16" t="e" cm="1">
        <f t="array" ref="L5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8" s="16" t="str">
        <f>IFERROR((1+Govt_Date_Calcs_3yr[[#This Row],[Interpolated yield]]/2)^2-1,"")</f>
        <v/>
      </c>
    </row>
    <row r="59" spans="5:15" x14ac:dyDescent="0.35">
      <c r="E59" s="14" t="e" cm="1">
        <f t="array" ref="E59">_xlfn.CHOOSEROWS(_xlfn._xlws.SORT(_xlfn.UNIQUE(_xlfn._xlws.FILTER(BB_Govt_RFR[DATE],(BB_Govt_RFR[DATE]&gt;=$B$9)*(BB_Govt_RFR[DATE]&lt;=$B$10)))),ROW()-ROW(Govt_Date_Calcs_3yr[[#Headers],[DATE]]))</f>
        <v>#VALUE!</v>
      </c>
      <c r="F59" s="14" t="e">
        <f>Govt_Date_Calcs_3yr[[#This Row],[DATE]]+$B$5</f>
        <v>#VALUE!</v>
      </c>
      <c r="G59" s="14" t="e">
        <f>_xlfn.XLOOKUP(Govt_Date_Calcs_3yr[[#This Row],[Target date]],TableRef_Govt_Bonds[Maturity date],TableRef_Govt_Bonds[Maturity date],,-1)</f>
        <v>#VALUE!</v>
      </c>
      <c r="H59" t="e">
        <f>_xlfn.XLOOKUP(Govt_Date_Calcs_3yr[[#This Row],[Maturity before target]],TableRef_Govt_Bonds[Maturity date],TableRef_Govt_Bonds[identifier])</f>
        <v>#VALUE!</v>
      </c>
      <c r="I59" s="16" t="e" cm="1">
        <f t="array" ref="I5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59" s="14" t="e">
        <f>_xlfn.XLOOKUP(Govt_Date_Calcs_3yr[[#This Row],[Target date]],TableRef_Govt_Bonds[Maturity date],TableRef_Govt_Bonds[Maturity date],,1)</f>
        <v>#VALUE!</v>
      </c>
      <c r="K59" t="e">
        <f>_xlfn.XLOOKUP(Govt_Date_Calcs_3yr[[#This Row],[Maturity after target]],TableRef_Govt_Bonds[Maturity date],TableRef_Govt_Bonds[identifier])</f>
        <v>#VALUE!</v>
      </c>
      <c r="L59" s="16" t="e" cm="1">
        <f t="array" ref="L5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5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5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59" s="16" t="str">
        <f>IFERROR((1+Govt_Date_Calcs_3yr[[#This Row],[Interpolated yield]]/2)^2-1,"")</f>
        <v/>
      </c>
    </row>
    <row r="60" spans="5:15" x14ac:dyDescent="0.35">
      <c r="E60" s="14" t="e" cm="1">
        <f t="array" ref="E60">_xlfn.CHOOSEROWS(_xlfn._xlws.SORT(_xlfn.UNIQUE(_xlfn._xlws.FILTER(BB_Govt_RFR[DATE],(BB_Govt_RFR[DATE]&gt;=$B$9)*(BB_Govt_RFR[DATE]&lt;=$B$10)))),ROW()-ROW(Govt_Date_Calcs_3yr[[#Headers],[DATE]]))</f>
        <v>#VALUE!</v>
      </c>
      <c r="F60" s="14" t="e">
        <f>Govt_Date_Calcs_3yr[[#This Row],[DATE]]+$B$5</f>
        <v>#VALUE!</v>
      </c>
      <c r="G60" s="14" t="e">
        <f>_xlfn.XLOOKUP(Govt_Date_Calcs_3yr[[#This Row],[Target date]],TableRef_Govt_Bonds[Maturity date],TableRef_Govt_Bonds[Maturity date],,-1)</f>
        <v>#VALUE!</v>
      </c>
      <c r="H60" t="e">
        <f>_xlfn.XLOOKUP(Govt_Date_Calcs_3yr[[#This Row],[Maturity before target]],TableRef_Govt_Bonds[Maturity date],TableRef_Govt_Bonds[identifier])</f>
        <v>#VALUE!</v>
      </c>
      <c r="I60" s="16" t="e" cm="1">
        <f t="array" ref="I6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0" s="14" t="e">
        <f>_xlfn.XLOOKUP(Govt_Date_Calcs_3yr[[#This Row],[Target date]],TableRef_Govt_Bonds[Maturity date],TableRef_Govt_Bonds[Maturity date],,1)</f>
        <v>#VALUE!</v>
      </c>
      <c r="K60" t="e">
        <f>_xlfn.XLOOKUP(Govt_Date_Calcs_3yr[[#This Row],[Maturity after target]],TableRef_Govt_Bonds[Maturity date],TableRef_Govt_Bonds[identifier])</f>
        <v>#VALUE!</v>
      </c>
      <c r="L60" s="16" t="e" cm="1">
        <f t="array" ref="L6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0" s="16" t="str">
        <f>IFERROR((1+Govt_Date_Calcs_3yr[[#This Row],[Interpolated yield]]/2)^2-1,"")</f>
        <v/>
      </c>
    </row>
    <row r="61" spans="5:15" x14ac:dyDescent="0.35">
      <c r="E61" s="14" t="e" cm="1">
        <f t="array" ref="E61">_xlfn.CHOOSEROWS(_xlfn._xlws.SORT(_xlfn.UNIQUE(_xlfn._xlws.FILTER(BB_Govt_RFR[DATE],(BB_Govt_RFR[DATE]&gt;=$B$9)*(BB_Govt_RFR[DATE]&lt;=$B$10)))),ROW()-ROW(Govt_Date_Calcs_3yr[[#Headers],[DATE]]))</f>
        <v>#VALUE!</v>
      </c>
      <c r="F61" s="14" t="e">
        <f>Govt_Date_Calcs_3yr[[#This Row],[DATE]]+$B$5</f>
        <v>#VALUE!</v>
      </c>
      <c r="G61" s="14" t="e">
        <f>_xlfn.XLOOKUP(Govt_Date_Calcs_3yr[[#This Row],[Target date]],TableRef_Govt_Bonds[Maturity date],TableRef_Govt_Bonds[Maturity date],,-1)</f>
        <v>#VALUE!</v>
      </c>
      <c r="H61" t="e">
        <f>_xlfn.XLOOKUP(Govt_Date_Calcs_3yr[[#This Row],[Maturity before target]],TableRef_Govt_Bonds[Maturity date],TableRef_Govt_Bonds[identifier])</f>
        <v>#VALUE!</v>
      </c>
      <c r="I61" s="16" t="e" cm="1">
        <f t="array" ref="I6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1" s="14" t="e">
        <f>_xlfn.XLOOKUP(Govt_Date_Calcs_3yr[[#This Row],[Target date]],TableRef_Govt_Bonds[Maturity date],TableRef_Govt_Bonds[Maturity date],,1)</f>
        <v>#VALUE!</v>
      </c>
      <c r="K61" t="e">
        <f>_xlfn.XLOOKUP(Govt_Date_Calcs_3yr[[#This Row],[Maturity after target]],TableRef_Govt_Bonds[Maturity date],TableRef_Govt_Bonds[identifier])</f>
        <v>#VALUE!</v>
      </c>
      <c r="L61" s="16" t="e" cm="1">
        <f t="array" ref="L6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1" s="16" t="str">
        <f>IFERROR((1+Govt_Date_Calcs_3yr[[#This Row],[Interpolated yield]]/2)^2-1,"")</f>
        <v/>
      </c>
    </row>
    <row r="62" spans="5:15" x14ac:dyDescent="0.35">
      <c r="E62" s="14" t="e" cm="1">
        <f t="array" ref="E62">_xlfn.CHOOSEROWS(_xlfn._xlws.SORT(_xlfn.UNIQUE(_xlfn._xlws.FILTER(BB_Govt_RFR[DATE],(BB_Govt_RFR[DATE]&gt;=$B$9)*(BB_Govt_RFR[DATE]&lt;=$B$10)))),ROW()-ROW(Govt_Date_Calcs_3yr[[#Headers],[DATE]]))</f>
        <v>#VALUE!</v>
      </c>
      <c r="F62" s="14" t="e">
        <f>Govt_Date_Calcs_3yr[[#This Row],[DATE]]+$B$5</f>
        <v>#VALUE!</v>
      </c>
      <c r="G62" s="14" t="e">
        <f>_xlfn.XLOOKUP(Govt_Date_Calcs_3yr[[#This Row],[Target date]],TableRef_Govt_Bonds[Maturity date],TableRef_Govt_Bonds[Maturity date],,-1)</f>
        <v>#VALUE!</v>
      </c>
      <c r="H62" t="e">
        <f>_xlfn.XLOOKUP(Govt_Date_Calcs_3yr[[#This Row],[Maturity before target]],TableRef_Govt_Bonds[Maturity date],TableRef_Govt_Bonds[identifier])</f>
        <v>#VALUE!</v>
      </c>
      <c r="I62" s="16" t="e" cm="1">
        <f t="array" ref="I6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2" s="14" t="e">
        <f>_xlfn.XLOOKUP(Govt_Date_Calcs_3yr[[#This Row],[Target date]],TableRef_Govt_Bonds[Maturity date],TableRef_Govt_Bonds[Maturity date],,1)</f>
        <v>#VALUE!</v>
      </c>
      <c r="K62" t="e">
        <f>_xlfn.XLOOKUP(Govt_Date_Calcs_3yr[[#This Row],[Maturity after target]],TableRef_Govt_Bonds[Maturity date],TableRef_Govt_Bonds[identifier])</f>
        <v>#VALUE!</v>
      </c>
      <c r="L62" s="16" t="e" cm="1">
        <f t="array" ref="L6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2" s="16" t="str">
        <f>IFERROR((1+Govt_Date_Calcs_3yr[[#This Row],[Interpolated yield]]/2)^2-1,"")</f>
        <v/>
      </c>
    </row>
    <row r="63" spans="5:15" x14ac:dyDescent="0.35">
      <c r="E63" s="14" t="e" cm="1">
        <f t="array" ref="E63">_xlfn.CHOOSEROWS(_xlfn._xlws.SORT(_xlfn.UNIQUE(_xlfn._xlws.FILTER(BB_Govt_RFR[DATE],(BB_Govt_RFR[DATE]&gt;=$B$9)*(BB_Govt_RFR[DATE]&lt;=$B$10)))),ROW()-ROW(Govt_Date_Calcs_3yr[[#Headers],[DATE]]))</f>
        <v>#VALUE!</v>
      </c>
      <c r="F63" s="14" t="e">
        <f>Govt_Date_Calcs_3yr[[#This Row],[DATE]]+$B$5</f>
        <v>#VALUE!</v>
      </c>
      <c r="G63" s="14" t="e">
        <f>_xlfn.XLOOKUP(Govt_Date_Calcs_3yr[[#This Row],[Target date]],TableRef_Govt_Bonds[Maturity date],TableRef_Govt_Bonds[Maturity date],,-1)</f>
        <v>#VALUE!</v>
      </c>
      <c r="H63" t="e">
        <f>_xlfn.XLOOKUP(Govt_Date_Calcs_3yr[[#This Row],[Maturity before target]],TableRef_Govt_Bonds[Maturity date],TableRef_Govt_Bonds[identifier])</f>
        <v>#VALUE!</v>
      </c>
      <c r="I63" s="16" t="e" cm="1">
        <f t="array" ref="I6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3" s="14" t="e">
        <f>_xlfn.XLOOKUP(Govt_Date_Calcs_3yr[[#This Row],[Target date]],TableRef_Govt_Bonds[Maturity date],TableRef_Govt_Bonds[Maturity date],,1)</f>
        <v>#VALUE!</v>
      </c>
      <c r="K63" t="e">
        <f>_xlfn.XLOOKUP(Govt_Date_Calcs_3yr[[#This Row],[Maturity after target]],TableRef_Govt_Bonds[Maturity date],TableRef_Govt_Bonds[identifier])</f>
        <v>#VALUE!</v>
      </c>
      <c r="L63" s="16" t="e" cm="1">
        <f t="array" ref="L6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3" s="16" t="str">
        <f>IFERROR((1+Govt_Date_Calcs_3yr[[#This Row],[Interpolated yield]]/2)^2-1,"")</f>
        <v/>
      </c>
    </row>
    <row r="64" spans="5:15" x14ac:dyDescent="0.35">
      <c r="E64" s="14" t="e" cm="1">
        <f t="array" ref="E64">_xlfn.CHOOSEROWS(_xlfn._xlws.SORT(_xlfn.UNIQUE(_xlfn._xlws.FILTER(BB_Govt_RFR[DATE],(BB_Govt_RFR[DATE]&gt;=$B$9)*(BB_Govt_RFR[DATE]&lt;=$B$10)))),ROW()-ROW(Govt_Date_Calcs_3yr[[#Headers],[DATE]]))</f>
        <v>#VALUE!</v>
      </c>
      <c r="F64" s="14" t="e">
        <f>Govt_Date_Calcs_3yr[[#This Row],[DATE]]+$B$5</f>
        <v>#VALUE!</v>
      </c>
      <c r="G64" s="14" t="e">
        <f>_xlfn.XLOOKUP(Govt_Date_Calcs_3yr[[#This Row],[Target date]],TableRef_Govt_Bonds[Maturity date],TableRef_Govt_Bonds[Maturity date],,-1)</f>
        <v>#VALUE!</v>
      </c>
      <c r="H64" t="e">
        <f>_xlfn.XLOOKUP(Govt_Date_Calcs_3yr[[#This Row],[Maturity before target]],TableRef_Govt_Bonds[Maturity date],TableRef_Govt_Bonds[identifier])</f>
        <v>#VALUE!</v>
      </c>
      <c r="I64" s="16" t="e" cm="1">
        <f t="array" ref="I6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4" s="14" t="e">
        <f>_xlfn.XLOOKUP(Govt_Date_Calcs_3yr[[#This Row],[Target date]],TableRef_Govt_Bonds[Maturity date],TableRef_Govt_Bonds[Maturity date],,1)</f>
        <v>#VALUE!</v>
      </c>
      <c r="K64" t="e">
        <f>_xlfn.XLOOKUP(Govt_Date_Calcs_3yr[[#This Row],[Maturity after target]],TableRef_Govt_Bonds[Maturity date],TableRef_Govt_Bonds[identifier])</f>
        <v>#VALUE!</v>
      </c>
      <c r="L64" s="16" t="e" cm="1">
        <f t="array" ref="L6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4" s="16" t="str">
        <f>IFERROR((1+Govt_Date_Calcs_3yr[[#This Row],[Interpolated yield]]/2)^2-1,"")</f>
        <v/>
      </c>
    </row>
    <row r="65" spans="5:15" x14ac:dyDescent="0.35">
      <c r="E65" s="14" t="e" cm="1">
        <f t="array" ref="E65">_xlfn.CHOOSEROWS(_xlfn._xlws.SORT(_xlfn.UNIQUE(_xlfn._xlws.FILTER(BB_Govt_RFR[DATE],(BB_Govt_RFR[DATE]&gt;=$B$9)*(BB_Govt_RFR[DATE]&lt;=$B$10)))),ROW()-ROW(Govt_Date_Calcs_3yr[[#Headers],[DATE]]))</f>
        <v>#VALUE!</v>
      </c>
      <c r="F65" s="14" t="e">
        <f>Govt_Date_Calcs_3yr[[#This Row],[DATE]]+$B$5</f>
        <v>#VALUE!</v>
      </c>
      <c r="G65" s="14" t="e">
        <f>_xlfn.XLOOKUP(Govt_Date_Calcs_3yr[[#This Row],[Target date]],TableRef_Govt_Bonds[Maturity date],TableRef_Govt_Bonds[Maturity date],,-1)</f>
        <v>#VALUE!</v>
      </c>
      <c r="H65" t="e">
        <f>_xlfn.XLOOKUP(Govt_Date_Calcs_3yr[[#This Row],[Maturity before target]],TableRef_Govt_Bonds[Maturity date],TableRef_Govt_Bonds[identifier])</f>
        <v>#VALUE!</v>
      </c>
      <c r="I65" s="16" t="e" cm="1">
        <f t="array" ref="I6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5" s="14" t="e">
        <f>_xlfn.XLOOKUP(Govt_Date_Calcs_3yr[[#This Row],[Target date]],TableRef_Govt_Bonds[Maturity date],TableRef_Govt_Bonds[Maturity date],,1)</f>
        <v>#VALUE!</v>
      </c>
      <c r="K65" t="e">
        <f>_xlfn.XLOOKUP(Govt_Date_Calcs_3yr[[#This Row],[Maturity after target]],TableRef_Govt_Bonds[Maturity date],TableRef_Govt_Bonds[identifier])</f>
        <v>#VALUE!</v>
      </c>
      <c r="L65" s="16" t="e" cm="1">
        <f t="array" ref="L6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5" s="16" t="str">
        <f>IFERROR((1+Govt_Date_Calcs_3yr[[#This Row],[Interpolated yield]]/2)^2-1,"")</f>
        <v/>
      </c>
    </row>
    <row r="66" spans="5:15" x14ac:dyDescent="0.35">
      <c r="E66" s="14" t="e" cm="1">
        <f t="array" ref="E66">_xlfn.CHOOSEROWS(_xlfn._xlws.SORT(_xlfn.UNIQUE(_xlfn._xlws.FILTER(BB_Govt_RFR[DATE],(BB_Govt_RFR[DATE]&gt;=$B$9)*(BB_Govt_RFR[DATE]&lt;=$B$10)))),ROW()-ROW(Govt_Date_Calcs_3yr[[#Headers],[DATE]]))</f>
        <v>#VALUE!</v>
      </c>
      <c r="F66" s="14" t="e">
        <f>Govt_Date_Calcs_3yr[[#This Row],[DATE]]+$B$5</f>
        <v>#VALUE!</v>
      </c>
      <c r="G66" s="14" t="e">
        <f>_xlfn.XLOOKUP(Govt_Date_Calcs_3yr[[#This Row],[Target date]],TableRef_Govt_Bonds[Maturity date],TableRef_Govt_Bonds[Maturity date],,-1)</f>
        <v>#VALUE!</v>
      </c>
      <c r="H66" t="e">
        <f>_xlfn.XLOOKUP(Govt_Date_Calcs_3yr[[#This Row],[Maturity before target]],TableRef_Govt_Bonds[Maturity date],TableRef_Govt_Bonds[identifier])</f>
        <v>#VALUE!</v>
      </c>
      <c r="I66" s="16" t="e" cm="1">
        <f t="array" ref="I6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6" s="14" t="e">
        <f>_xlfn.XLOOKUP(Govt_Date_Calcs_3yr[[#This Row],[Target date]],TableRef_Govt_Bonds[Maturity date],TableRef_Govt_Bonds[Maturity date],,1)</f>
        <v>#VALUE!</v>
      </c>
      <c r="K66" t="e">
        <f>_xlfn.XLOOKUP(Govt_Date_Calcs_3yr[[#This Row],[Maturity after target]],TableRef_Govt_Bonds[Maturity date],TableRef_Govt_Bonds[identifier])</f>
        <v>#VALUE!</v>
      </c>
      <c r="L66" s="16" t="e" cm="1">
        <f t="array" ref="L6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6" s="16" t="str">
        <f>IFERROR((1+Govt_Date_Calcs_3yr[[#This Row],[Interpolated yield]]/2)^2-1,"")</f>
        <v/>
      </c>
    </row>
    <row r="67" spans="5:15" x14ac:dyDescent="0.35">
      <c r="E67" s="14" t="e" cm="1">
        <f t="array" ref="E67">_xlfn.CHOOSEROWS(_xlfn._xlws.SORT(_xlfn.UNIQUE(_xlfn._xlws.FILTER(BB_Govt_RFR[DATE],(BB_Govt_RFR[DATE]&gt;=$B$9)*(BB_Govt_RFR[DATE]&lt;=$B$10)))),ROW()-ROW(Govt_Date_Calcs_3yr[[#Headers],[DATE]]))</f>
        <v>#VALUE!</v>
      </c>
      <c r="F67" s="14" t="e">
        <f>Govt_Date_Calcs_3yr[[#This Row],[DATE]]+$B$5</f>
        <v>#VALUE!</v>
      </c>
      <c r="G67" s="14" t="e">
        <f>_xlfn.XLOOKUP(Govt_Date_Calcs_3yr[[#This Row],[Target date]],TableRef_Govt_Bonds[Maturity date],TableRef_Govt_Bonds[Maturity date],,-1)</f>
        <v>#VALUE!</v>
      </c>
      <c r="H67" t="e">
        <f>_xlfn.XLOOKUP(Govt_Date_Calcs_3yr[[#This Row],[Maturity before target]],TableRef_Govt_Bonds[Maturity date],TableRef_Govt_Bonds[identifier])</f>
        <v>#VALUE!</v>
      </c>
      <c r="I67" s="16" t="e" cm="1">
        <f t="array" ref="I6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7" s="14" t="e">
        <f>_xlfn.XLOOKUP(Govt_Date_Calcs_3yr[[#This Row],[Target date]],TableRef_Govt_Bonds[Maturity date],TableRef_Govt_Bonds[Maturity date],,1)</f>
        <v>#VALUE!</v>
      </c>
      <c r="K67" t="e">
        <f>_xlfn.XLOOKUP(Govt_Date_Calcs_3yr[[#This Row],[Maturity after target]],TableRef_Govt_Bonds[Maturity date],TableRef_Govt_Bonds[identifier])</f>
        <v>#VALUE!</v>
      </c>
      <c r="L67" s="16" t="e" cm="1">
        <f t="array" ref="L6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7" s="16" t="str">
        <f>IFERROR((1+Govt_Date_Calcs_3yr[[#This Row],[Interpolated yield]]/2)^2-1,"")</f>
        <v/>
      </c>
    </row>
    <row r="68" spans="5:15" x14ac:dyDescent="0.35">
      <c r="E68" s="14" t="e" cm="1">
        <f t="array" ref="E68">_xlfn.CHOOSEROWS(_xlfn._xlws.SORT(_xlfn.UNIQUE(_xlfn._xlws.FILTER(BB_Govt_RFR[DATE],(BB_Govt_RFR[DATE]&gt;=$B$9)*(BB_Govt_RFR[DATE]&lt;=$B$10)))),ROW()-ROW(Govt_Date_Calcs_3yr[[#Headers],[DATE]]))</f>
        <v>#VALUE!</v>
      </c>
      <c r="F68" s="14" t="e">
        <f>Govt_Date_Calcs_3yr[[#This Row],[DATE]]+$B$5</f>
        <v>#VALUE!</v>
      </c>
      <c r="G68" s="14" t="e">
        <f>_xlfn.XLOOKUP(Govt_Date_Calcs_3yr[[#This Row],[Target date]],TableRef_Govt_Bonds[Maturity date],TableRef_Govt_Bonds[Maturity date],,-1)</f>
        <v>#VALUE!</v>
      </c>
      <c r="H68" t="e">
        <f>_xlfn.XLOOKUP(Govt_Date_Calcs_3yr[[#This Row],[Maturity before target]],TableRef_Govt_Bonds[Maturity date],TableRef_Govt_Bonds[identifier])</f>
        <v>#VALUE!</v>
      </c>
      <c r="I68" s="16" t="e" cm="1">
        <f t="array" ref="I6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8" s="14" t="e">
        <f>_xlfn.XLOOKUP(Govt_Date_Calcs_3yr[[#This Row],[Target date]],TableRef_Govt_Bonds[Maturity date],TableRef_Govt_Bonds[Maturity date],,1)</f>
        <v>#VALUE!</v>
      </c>
      <c r="K68" t="e">
        <f>_xlfn.XLOOKUP(Govt_Date_Calcs_3yr[[#This Row],[Maturity after target]],TableRef_Govt_Bonds[Maturity date],TableRef_Govt_Bonds[identifier])</f>
        <v>#VALUE!</v>
      </c>
      <c r="L68" s="16" t="e" cm="1">
        <f t="array" ref="L6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8" s="16" t="str">
        <f>IFERROR((1+Govt_Date_Calcs_3yr[[#This Row],[Interpolated yield]]/2)^2-1,"")</f>
        <v/>
      </c>
    </row>
    <row r="69" spans="5:15" x14ac:dyDescent="0.35">
      <c r="E69" s="14" t="e" cm="1">
        <f t="array" ref="E69">_xlfn.CHOOSEROWS(_xlfn._xlws.SORT(_xlfn.UNIQUE(_xlfn._xlws.FILTER(BB_Govt_RFR[DATE],(BB_Govt_RFR[DATE]&gt;=$B$9)*(BB_Govt_RFR[DATE]&lt;=$B$10)))),ROW()-ROW(Govt_Date_Calcs_3yr[[#Headers],[DATE]]))</f>
        <v>#VALUE!</v>
      </c>
      <c r="F69" s="14" t="e">
        <f>Govt_Date_Calcs_3yr[[#This Row],[DATE]]+$B$5</f>
        <v>#VALUE!</v>
      </c>
      <c r="G69" s="14" t="e">
        <f>_xlfn.XLOOKUP(Govt_Date_Calcs_3yr[[#This Row],[Target date]],TableRef_Govt_Bonds[Maturity date],TableRef_Govt_Bonds[Maturity date],,-1)</f>
        <v>#VALUE!</v>
      </c>
      <c r="H69" t="e">
        <f>_xlfn.XLOOKUP(Govt_Date_Calcs_3yr[[#This Row],[Maturity before target]],TableRef_Govt_Bonds[Maturity date],TableRef_Govt_Bonds[identifier])</f>
        <v>#VALUE!</v>
      </c>
      <c r="I69" s="16" t="e" cm="1">
        <f t="array" ref="I6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69" s="14" t="e">
        <f>_xlfn.XLOOKUP(Govt_Date_Calcs_3yr[[#This Row],[Target date]],TableRef_Govt_Bonds[Maturity date],TableRef_Govt_Bonds[Maturity date],,1)</f>
        <v>#VALUE!</v>
      </c>
      <c r="K69" t="e">
        <f>_xlfn.XLOOKUP(Govt_Date_Calcs_3yr[[#This Row],[Maturity after target]],TableRef_Govt_Bonds[Maturity date],TableRef_Govt_Bonds[identifier])</f>
        <v>#VALUE!</v>
      </c>
      <c r="L69" s="16" t="e" cm="1">
        <f t="array" ref="L6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6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6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69" s="16" t="str">
        <f>IFERROR((1+Govt_Date_Calcs_3yr[[#This Row],[Interpolated yield]]/2)^2-1,"")</f>
        <v/>
      </c>
    </row>
    <row r="70" spans="5:15" x14ac:dyDescent="0.35">
      <c r="E70" s="14" t="e" cm="1">
        <f t="array" ref="E70">_xlfn.CHOOSEROWS(_xlfn._xlws.SORT(_xlfn.UNIQUE(_xlfn._xlws.FILTER(BB_Govt_RFR[DATE],(BB_Govt_RFR[DATE]&gt;=$B$9)*(BB_Govt_RFR[DATE]&lt;=$B$10)))),ROW()-ROW(Govt_Date_Calcs_3yr[[#Headers],[DATE]]))</f>
        <v>#VALUE!</v>
      </c>
      <c r="F70" s="14" t="e">
        <f>Govt_Date_Calcs_3yr[[#This Row],[DATE]]+$B$5</f>
        <v>#VALUE!</v>
      </c>
      <c r="G70" s="14" t="e">
        <f>_xlfn.XLOOKUP(Govt_Date_Calcs_3yr[[#This Row],[Target date]],TableRef_Govt_Bonds[Maturity date],TableRef_Govt_Bonds[Maturity date],,-1)</f>
        <v>#VALUE!</v>
      </c>
      <c r="H70" t="e">
        <f>_xlfn.XLOOKUP(Govt_Date_Calcs_3yr[[#This Row],[Maturity before target]],TableRef_Govt_Bonds[Maturity date],TableRef_Govt_Bonds[identifier])</f>
        <v>#VALUE!</v>
      </c>
      <c r="I70" s="16" t="e" cm="1">
        <f t="array" ref="I7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0" s="14" t="e">
        <f>_xlfn.XLOOKUP(Govt_Date_Calcs_3yr[[#This Row],[Target date]],TableRef_Govt_Bonds[Maturity date],TableRef_Govt_Bonds[Maturity date],,1)</f>
        <v>#VALUE!</v>
      </c>
      <c r="K70" t="e">
        <f>_xlfn.XLOOKUP(Govt_Date_Calcs_3yr[[#This Row],[Maturity after target]],TableRef_Govt_Bonds[Maturity date],TableRef_Govt_Bonds[identifier])</f>
        <v>#VALUE!</v>
      </c>
      <c r="L70" s="16" t="e" cm="1">
        <f t="array" ref="L7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0" s="16" t="str">
        <f>IFERROR((1+Govt_Date_Calcs_3yr[[#This Row],[Interpolated yield]]/2)^2-1,"")</f>
        <v/>
      </c>
    </row>
    <row r="71" spans="5:15" x14ac:dyDescent="0.35">
      <c r="E71" s="14" t="e" cm="1">
        <f t="array" ref="E71">_xlfn.CHOOSEROWS(_xlfn._xlws.SORT(_xlfn.UNIQUE(_xlfn._xlws.FILTER(BB_Govt_RFR[DATE],(BB_Govt_RFR[DATE]&gt;=$B$9)*(BB_Govt_RFR[DATE]&lt;=$B$10)))),ROW()-ROW(Govt_Date_Calcs_3yr[[#Headers],[DATE]]))</f>
        <v>#VALUE!</v>
      </c>
      <c r="F71" s="14" t="e">
        <f>Govt_Date_Calcs_3yr[[#This Row],[DATE]]+$B$5</f>
        <v>#VALUE!</v>
      </c>
      <c r="G71" s="14" t="e">
        <f>_xlfn.XLOOKUP(Govt_Date_Calcs_3yr[[#This Row],[Target date]],TableRef_Govt_Bonds[Maturity date],TableRef_Govt_Bonds[Maturity date],,-1)</f>
        <v>#VALUE!</v>
      </c>
      <c r="H71" t="e">
        <f>_xlfn.XLOOKUP(Govt_Date_Calcs_3yr[[#This Row],[Maturity before target]],TableRef_Govt_Bonds[Maturity date],TableRef_Govt_Bonds[identifier])</f>
        <v>#VALUE!</v>
      </c>
      <c r="I71" s="16" t="e" cm="1">
        <f t="array" ref="I7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1" s="14" t="e">
        <f>_xlfn.XLOOKUP(Govt_Date_Calcs_3yr[[#This Row],[Target date]],TableRef_Govt_Bonds[Maturity date],TableRef_Govt_Bonds[Maturity date],,1)</f>
        <v>#VALUE!</v>
      </c>
      <c r="K71" t="e">
        <f>_xlfn.XLOOKUP(Govt_Date_Calcs_3yr[[#This Row],[Maturity after target]],TableRef_Govt_Bonds[Maturity date],TableRef_Govt_Bonds[identifier])</f>
        <v>#VALUE!</v>
      </c>
      <c r="L71" s="16" t="e" cm="1">
        <f t="array" ref="L7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1" s="16" t="str">
        <f>IFERROR((1+Govt_Date_Calcs_3yr[[#This Row],[Interpolated yield]]/2)^2-1,"")</f>
        <v/>
      </c>
    </row>
    <row r="72" spans="5:15" x14ac:dyDescent="0.35">
      <c r="E72" s="14" t="e" cm="1">
        <f t="array" ref="E72">_xlfn.CHOOSEROWS(_xlfn._xlws.SORT(_xlfn.UNIQUE(_xlfn._xlws.FILTER(BB_Govt_RFR[DATE],(BB_Govt_RFR[DATE]&gt;=$B$9)*(BB_Govt_RFR[DATE]&lt;=$B$10)))),ROW()-ROW(Govt_Date_Calcs_3yr[[#Headers],[DATE]]))</f>
        <v>#VALUE!</v>
      </c>
      <c r="F72" s="14" t="e">
        <f>Govt_Date_Calcs_3yr[[#This Row],[DATE]]+$B$5</f>
        <v>#VALUE!</v>
      </c>
      <c r="G72" s="14" t="e">
        <f>_xlfn.XLOOKUP(Govt_Date_Calcs_3yr[[#This Row],[Target date]],TableRef_Govt_Bonds[Maturity date],TableRef_Govt_Bonds[Maturity date],,-1)</f>
        <v>#VALUE!</v>
      </c>
      <c r="H72" t="e">
        <f>_xlfn.XLOOKUP(Govt_Date_Calcs_3yr[[#This Row],[Maturity before target]],TableRef_Govt_Bonds[Maturity date],TableRef_Govt_Bonds[identifier])</f>
        <v>#VALUE!</v>
      </c>
      <c r="I72" s="16" t="e" cm="1">
        <f t="array" ref="I7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2" s="14" t="e">
        <f>_xlfn.XLOOKUP(Govt_Date_Calcs_3yr[[#This Row],[Target date]],TableRef_Govt_Bonds[Maturity date],TableRef_Govt_Bonds[Maturity date],,1)</f>
        <v>#VALUE!</v>
      </c>
      <c r="K72" t="e">
        <f>_xlfn.XLOOKUP(Govt_Date_Calcs_3yr[[#This Row],[Maturity after target]],TableRef_Govt_Bonds[Maturity date],TableRef_Govt_Bonds[identifier])</f>
        <v>#VALUE!</v>
      </c>
      <c r="L72" s="16" t="e" cm="1">
        <f t="array" ref="L7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2" s="16" t="str">
        <f>IFERROR((1+Govt_Date_Calcs_3yr[[#This Row],[Interpolated yield]]/2)^2-1,"")</f>
        <v/>
      </c>
    </row>
    <row r="73" spans="5:15" x14ac:dyDescent="0.35">
      <c r="E73" s="14" t="e" cm="1">
        <f t="array" ref="E73">_xlfn.CHOOSEROWS(_xlfn._xlws.SORT(_xlfn.UNIQUE(_xlfn._xlws.FILTER(BB_Govt_RFR[DATE],(BB_Govt_RFR[DATE]&gt;=$B$9)*(BB_Govt_RFR[DATE]&lt;=$B$10)))),ROW()-ROW(Govt_Date_Calcs_3yr[[#Headers],[DATE]]))</f>
        <v>#VALUE!</v>
      </c>
      <c r="F73" s="14" t="e">
        <f>Govt_Date_Calcs_3yr[[#This Row],[DATE]]+$B$5</f>
        <v>#VALUE!</v>
      </c>
      <c r="G73" s="14" t="e">
        <f>_xlfn.XLOOKUP(Govt_Date_Calcs_3yr[[#This Row],[Target date]],TableRef_Govt_Bonds[Maturity date],TableRef_Govt_Bonds[Maturity date],,-1)</f>
        <v>#VALUE!</v>
      </c>
      <c r="H73" t="e">
        <f>_xlfn.XLOOKUP(Govt_Date_Calcs_3yr[[#This Row],[Maturity before target]],TableRef_Govt_Bonds[Maturity date],TableRef_Govt_Bonds[identifier])</f>
        <v>#VALUE!</v>
      </c>
      <c r="I73" s="16" t="e" cm="1">
        <f t="array" ref="I7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3" s="14" t="e">
        <f>_xlfn.XLOOKUP(Govt_Date_Calcs_3yr[[#This Row],[Target date]],TableRef_Govt_Bonds[Maturity date],TableRef_Govt_Bonds[Maturity date],,1)</f>
        <v>#VALUE!</v>
      </c>
      <c r="K73" t="e">
        <f>_xlfn.XLOOKUP(Govt_Date_Calcs_3yr[[#This Row],[Maturity after target]],TableRef_Govt_Bonds[Maturity date],TableRef_Govt_Bonds[identifier])</f>
        <v>#VALUE!</v>
      </c>
      <c r="L73" s="16" t="e" cm="1">
        <f t="array" ref="L7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3" s="16" t="str">
        <f>IFERROR((1+Govt_Date_Calcs_3yr[[#This Row],[Interpolated yield]]/2)^2-1,"")</f>
        <v/>
      </c>
    </row>
    <row r="74" spans="5:15" x14ac:dyDescent="0.35">
      <c r="E74" s="14" t="e" cm="1">
        <f t="array" ref="E74">_xlfn.CHOOSEROWS(_xlfn._xlws.SORT(_xlfn.UNIQUE(_xlfn._xlws.FILTER(BB_Govt_RFR[DATE],(BB_Govt_RFR[DATE]&gt;=$B$9)*(BB_Govt_RFR[DATE]&lt;=$B$10)))),ROW()-ROW(Govt_Date_Calcs_3yr[[#Headers],[DATE]]))</f>
        <v>#VALUE!</v>
      </c>
      <c r="F74" s="14" t="e">
        <f>Govt_Date_Calcs_3yr[[#This Row],[DATE]]+$B$5</f>
        <v>#VALUE!</v>
      </c>
      <c r="G74" s="14" t="e">
        <f>_xlfn.XLOOKUP(Govt_Date_Calcs_3yr[[#This Row],[Target date]],TableRef_Govt_Bonds[Maturity date],TableRef_Govt_Bonds[Maturity date],,-1)</f>
        <v>#VALUE!</v>
      </c>
      <c r="H74" t="e">
        <f>_xlfn.XLOOKUP(Govt_Date_Calcs_3yr[[#This Row],[Maturity before target]],TableRef_Govt_Bonds[Maturity date],TableRef_Govt_Bonds[identifier])</f>
        <v>#VALUE!</v>
      </c>
      <c r="I74" s="16" t="e" cm="1">
        <f t="array" ref="I7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4" s="14" t="e">
        <f>_xlfn.XLOOKUP(Govt_Date_Calcs_3yr[[#This Row],[Target date]],TableRef_Govt_Bonds[Maturity date],TableRef_Govt_Bonds[Maturity date],,1)</f>
        <v>#VALUE!</v>
      </c>
      <c r="K74" t="e">
        <f>_xlfn.XLOOKUP(Govt_Date_Calcs_3yr[[#This Row],[Maturity after target]],TableRef_Govt_Bonds[Maturity date],TableRef_Govt_Bonds[identifier])</f>
        <v>#VALUE!</v>
      </c>
      <c r="L74" s="16" t="e" cm="1">
        <f t="array" ref="L7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4" s="16" t="str">
        <f>IFERROR((1+Govt_Date_Calcs_3yr[[#This Row],[Interpolated yield]]/2)^2-1,"")</f>
        <v/>
      </c>
    </row>
    <row r="75" spans="5:15" x14ac:dyDescent="0.35">
      <c r="E75" s="14" t="e" cm="1">
        <f t="array" ref="E75">_xlfn.CHOOSEROWS(_xlfn._xlws.SORT(_xlfn.UNIQUE(_xlfn._xlws.FILTER(BB_Govt_RFR[DATE],(BB_Govt_RFR[DATE]&gt;=$B$9)*(BB_Govt_RFR[DATE]&lt;=$B$10)))),ROW()-ROW(Govt_Date_Calcs_3yr[[#Headers],[DATE]]))</f>
        <v>#VALUE!</v>
      </c>
      <c r="F75" s="14" t="e">
        <f>Govt_Date_Calcs_3yr[[#This Row],[DATE]]+$B$5</f>
        <v>#VALUE!</v>
      </c>
      <c r="G75" s="14" t="e">
        <f>_xlfn.XLOOKUP(Govt_Date_Calcs_3yr[[#This Row],[Target date]],TableRef_Govt_Bonds[Maturity date],TableRef_Govt_Bonds[Maturity date],,-1)</f>
        <v>#VALUE!</v>
      </c>
      <c r="H75" t="e">
        <f>_xlfn.XLOOKUP(Govt_Date_Calcs_3yr[[#This Row],[Maturity before target]],TableRef_Govt_Bonds[Maturity date],TableRef_Govt_Bonds[identifier])</f>
        <v>#VALUE!</v>
      </c>
      <c r="I75" s="16" t="e" cm="1">
        <f t="array" ref="I7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5" s="14" t="e">
        <f>_xlfn.XLOOKUP(Govt_Date_Calcs_3yr[[#This Row],[Target date]],TableRef_Govt_Bonds[Maturity date],TableRef_Govt_Bonds[Maturity date],,1)</f>
        <v>#VALUE!</v>
      </c>
      <c r="K75" t="e">
        <f>_xlfn.XLOOKUP(Govt_Date_Calcs_3yr[[#This Row],[Maturity after target]],TableRef_Govt_Bonds[Maturity date],TableRef_Govt_Bonds[identifier])</f>
        <v>#VALUE!</v>
      </c>
      <c r="L75" s="16" t="e" cm="1">
        <f t="array" ref="L7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5" s="16" t="str">
        <f>IFERROR((1+Govt_Date_Calcs_3yr[[#This Row],[Interpolated yield]]/2)^2-1,"")</f>
        <v/>
      </c>
    </row>
    <row r="76" spans="5:15" x14ac:dyDescent="0.35">
      <c r="E76" s="14" t="e" cm="1">
        <f t="array" ref="E76">_xlfn.CHOOSEROWS(_xlfn._xlws.SORT(_xlfn.UNIQUE(_xlfn._xlws.FILTER(BB_Govt_RFR[DATE],(BB_Govt_RFR[DATE]&gt;=$B$9)*(BB_Govt_RFR[DATE]&lt;=$B$10)))),ROW()-ROW(Govt_Date_Calcs_3yr[[#Headers],[DATE]]))</f>
        <v>#VALUE!</v>
      </c>
      <c r="F76" s="14" t="e">
        <f>Govt_Date_Calcs_3yr[[#This Row],[DATE]]+$B$5</f>
        <v>#VALUE!</v>
      </c>
      <c r="G76" s="14" t="e">
        <f>_xlfn.XLOOKUP(Govt_Date_Calcs_3yr[[#This Row],[Target date]],TableRef_Govt_Bonds[Maturity date],TableRef_Govt_Bonds[Maturity date],,-1)</f>
        <v>#VALUE!</v>
      </c>
      <c r="H76" t="e">
        <f>_xlfn.XLOOKUP(Govt_Date_Calcs_3yr[[#This Row],[Maturity before target]],TableRef_Govt_Bonds[Maturity date],TableRef_Govt_Bonds[identifier])</f>
        <v>#VALUE!</v>
      </c>
      <c r="I76" s="16" t="e" cm="1">
        <f t="array" ref="I7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6" s="14" t="e">
        <f>_xlfn.XLOOKUP(Govt_Date_Calcs_3yr[[#This Row],[Target date]],TableRef_Govt_Bonds[Maturity date],TableRef_Govt_Bonds[Maturity date],,1)</f>
        <v>#VALUE!</v>
      </c>
      <c r="K76" t="e">
        <f>_xlfn.XLOOKUP(Govt_Date_Calcs_3yr[[#This Row],[Maturity after target]],TableRef_Govt_Bonds[Maturity date],TableRef_Govt_Bonds[identifier])</f>
        <v>#VALUE!</v>
      </c>
      <c r="L76" s="16" t="e" cm="1">
        <f t="array" ref="L7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6" s="16" t="str">
        <f>IFERROR((1+Govt_Date_Calcs_3yr[[#This Row],[Interpolated yield]]/2)^2-1,"")</f>
        <v/>
      </c>
    </row>
    <row r="77" spans="5:15" x14ac:dyDescent="0.35">
      <c r="E77" s="14" t="e" cm="1">
        <f t="array" ref="E77">_xlfn.CHOOSEROWS(_xlfn._xlws.SORT(_xlfn.UNIQUE(_xlfn._xlws.FILTER(BB_Govt_RFR[DATE],(BB_Govt_RFR[DATE]&gt;=$B$9)*(BB_Govt_RFR[DATE]&lt;=$B$10)))),ROW()-ROW(Govt_Date_Calcs_3yr[[#Headers],[DATE]]))</f>
        <v>#VALUE!</v>
      </c>
      <c r="F77" s="14" t="e">
        <f>Govt_Date_Calcs_3yr[[#This Row],[DATE]]+$B$5</f>
        <v>#VALUE!</v>
      </c>
      <c r="G77" s="14" t="e">
        <f>_xlfn.XLOOKUP(Govt_Date_Calcs_3yr[[#This Row],[Target date]],TableRef_Govt_Bonds[Maturity date],TableRef_Govt_Bonds[Maturity date],,-1)</f>
        <v>#VALUE!</v>
      </c>
      <c r="H77" t="e">
        <f>_xlfn.XLOOKUP(Govt_Date_Calcs_3yr[[#This Row],[Maturity before target]],TableRef_Govt_Bonds[Maturity date],TableRef_Govt_Bonds[identifier])</f>
        <v>#VALUE!</v>
      </c>
      <c r="I77" s="16" t="e" cm="1">
        <f t="array" ref="I7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7" s="14" t="e">
        <f>_xlfn.XLOOKUP(Govt_Date_Calcs_3yr[[#This Row],[Target date]],TableRef_Govt_Bonds[Maturity date],TableRef_Govt_Bonds[Maturity date],,1)</f>
        <v>#VALUE!</v>
      </c>
      <c r="K77" t="e">
        <f>_xlfn.XLOOKUP(Govt_Date_Calcs_3yr[[#This Row],[Maturity after target]],TableRef_Govt_Bonds[Maturity date],TableRef_Govt_Bonds[identifier])</f>
        <v>#VALUE!</v>
      </c>
      <c r="L77" s="16" t="e" cm="1">
        <f t="array" ref="L7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7" s="16" t="str">
        <f>IFERROR((1+Govt_Date_Calcs_3yr[[#This Row],[Interpolated yield]]/2)^2-1,"")</f>
        <v/>
      </c>
    </row>
    <row r="78" spans="5:15" x14ac:dyDescent="0.35">
      <c r="E78" s="14" t="e" cm="1">
        <f t="array" ref="E78">_xlfn.CHOOSEROWS(_xlfn._xlws.SORT(_xlfn.UNIQUE(_xlfn._xlws.FILTER(BB_Govt_RFR[DATE],(BB_Govt_RFR[DATE]&gt;=$B$9)*(BB_Govt_RFR[DATE]&lt;=$B$10)))),ROW()-ROW(Govt_Date_Calcs_3yr[[#Headers],[DATE]]))</f>
        <v>#VALUE!</v>
      </c>
      <c r="F78" s="14" t="e">
        <f>Govt_Date_Calcs_3yr[[#This Row],[DATE]]+$B$5</f>
        <v>#VALUE!</v>
      </c>
      <c r="G78" s="14" t="e">
        <f>_xlfn.XLOOKUP(Govt_Date_Calcs_3yr[[#This Row],[Target date]],TableRef_Govt_Bonds[Maturity date],TableRef_Govt_Bonds[Maturity date],,-1)</f>
        <v>#VALUE!</v>
      </c>
      <c r="H78" t="e">
        <f>_xlfn.XLOOKUP(Govt_Date_Calcs_3yr[[#This Row],[Maturity before target]],TableRef_Govt_Bonds[Maturity date],TableRef_Govt_Bonds[identifier])</f>
        <v>#VALUE!</v>
      </c>
      <c r="I78" s="16" t="e" cm="1">
        <f t="array" ref="I7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8" s="14" t="e">
        <f>_xlfn.XLOOKUP(Govt_Date_Calcs_3yr[[#This Row],[Target date]],TableRef_Govt_Bonds[Maturity date],TableRef_Govt_Bonds[Maturity date],,1)</f>
        <v>#VALUE!</v>
      </c>
      <c r="K78" t="e">
        <f>_xlfn.XLOOKUP(Govt_Date_Calcs_3yr[[#This Row],[Maturity after target]],TableRef_Govt_Bonds[Maturity date],TableRef_Govt_Bonds[identifier])</f>
        <v>#VALUE!</v>
      </c>
      <c r="L78" s="16" t="e" cm="1">
        <f t="array" ref="L7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8" s="16" t="str">
        <f>IFERROR((1+Govt_Date_Calcs_3yr[[#This Row],[Interpolated yield]]/2)^2-1,"")</f>
        <v/>
      </c>
    </row>
    <row r="79" spans="5:15" x14ac:dyDescent="0.35">
      <c r="E79" s="14" t="e" cm="1">
        <f t="array" ref="E79">_xlfn.CHOOSEROWS(_xlfn._xlws.SORT(_xlfn.UNIQUE(_xlfn._xlws.FILTER(BB_Govt_RFR[DATE],(BB_Govt_RFR[DATE]&gt;=$B$9)*(BB_Govt_RFR[DATE]&lt;=$B$10)))),ROW()-ROW(Govt_Date_Calcs_3yr[[#Headers],[DATE]]))</f>
        <v>#VALUE!</v>
      </c>
      <c r="F79" s="14" t="e">
        <f>Govt_Date_Calcs_3yr[[#This Row],[DATE]]+$B$5</f>
        <v>#VALUE!</v>
      </c>
      <c r="G79" s="14" t="e">
        <f>_xlfn.XLOOKUP(Govt_Date_Calcs_3yr[[#This Row],[Target date]],TableRef_Govt_Bonds[Maturity date],TableRef_Govt_Bonds[Maturity date],,-1)</f>
        <v>#VALUE!</v>
      </c>
      <c r="H79" t="e">
        <f>_xlfn.XLOOKUP(Govt_Date_Calcs_3yr[[#This Row],[Maturity before target]],TableRef_Govt_Bonds[Maturity date],TableRef_Govt_Bonds[identifier])</f>
        <v>#VALUE!</v>
      </c>
      <c r="I79" s="16" t="e" cm="1">
        <f t="array" ref="I7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79" s="14" t="e">
        <f>_xlfn.XLOOKUP(Govt_Date_Calcs_3yr[[#This Row],[Target date]],TableRef_Govt_Bonds[Maturity date],TableRef_Govt_Bonds[Maturity date],,1)</f>
        <v>#VALUE!</v>
      </c>
      <c r="K79" t="e">
        <f>_xlfn.XLOOKUP(Govt_Date_Calcs_3yr[[#This Row],[Maturity after target]],TableRef_Govt_Bonds[Maturity date],TableRef_Govt_Bonds[identifier])</f>
        <v>#VALUE!</v>
      </c>
      <c r="L79" s="16" t="e" cm="1">
        <f t="array" ref="L7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7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7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79" s="16" t="str">
        <f>IFERROR((1+Govt_Date_Calcs_3yr[[#This Row],[Interpolated yield]]/2)^2-1,"")</f>
        <v/>
      </c>
    </row>
    <row r="80" spans="5:15" x14ac:dyDescent="0.35">
      <c r="E80" s="14" t="e" cm="1">
        <f t="array" ref="E80">_xlfn.CHOOSEROWS(_xlfn._xlws.SORT(_xlfn.UNIQUE(_xlfn._xlws.FILTER(BB_Govt_RFR[DATE],(BB_Govt_RFR[DATE]&gt;=$B$9)*(BB_Govt_RFR[DATE]&lt;=$B$10)))),ROW()-ROW(Govt_Date_Calcs_3yr[[#Headers],[DATE]]))</f>
        <v>#VALUE!</v>
      </c>
      <c r="F80" s="14" t="e">
        <f>Govt_Date_Calcs_3yr[[#This Row],[DATE]]+$B$5</f>
        <v>#VALUE!</v>
      </c>
      <c r="G80" s="14" t="e">
        <f>_xlfn.XLOOKUP(Govt_Date_Calcs_3yr[[#This Row],[Target date]],TableRef_Govt_Bonds[Maturity date],TableRef_Govt_Bonds[Maturity date],,-1)</f>
        <v>#VALUE!</v>
      </c>
      <c r="H80" t="e">
        <f>_xlfn.XLOOKUP(Govt_Date_Calcs_3yr[[#This Row],[Maturity before target]],TableRef_Govt_Bonds[Maturity date],TableRef_Govt_Bonds[identifier])</f>
        <v>#VALUE!</v>
      </c>
      <c r="I80" s="16" t="e" cm="1">
        <f t="array" ref="I8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0" s="14" t="e">
        <f>_xlfn.XLOOKUP(Govt_Date_Calcs_3yr[[#This Row],[Target date]],TableRef_Govt_Bonds[Maturity date],TableRef_Govt_Bonds[Maturity date],,1)</f>
        <v>#VALUE!</v>
      </c>
      <c r="K80" t="e">
        <f>_xlfn.XLOOKUP(Govt_Date_Calcs_3yr[[#This Row],[Maturity after target]],TableRef_Govt_Bonds[Maturity date],TableRef_Govt_Bonds[identifier])</f>
        <v>#VALUE!</v>
      </c>
      <c r="L80" s="16" t="e" cm="1">
        <f t="array" ref="L8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0" s="16" t="str">
        <f>IFERROR((1+Govt_Date_Calcs_3yr[[#This Row],[Interpolated yield]]/2)^2-1,"")</f>
        <v/>
      </c>
    </row>
    <row r="81" spans="5:15" x14ac:dyDescent="0.35">
      <c r="E81" s="14" t="e" cm="1">
        <f t="array" ref="E81">_xlfn.CHOOSEROWS(_xlfn._xlws.SORT(_xlfn.UNIQUE(_xlfn._xlws.FILTER(BB_Govt_RFR[DATE],(BB_Govt_RFR[DATE]&gt;=$B$9)*(BB_Govt_RFR[DATE]&lt;=$B$10)))),ROW()-ROW(Govt_Date_Calcs_3yr[[#Headers],[DATE]]))</f>
        <v>#VALUE!</v>
      </c>
      <c r="F81" s="14" t="e">
        <f>Govt_Date_Calcs_3yr[[#This Row],[DATE]]+$B$5</f>
        <v>#VALUE!</v>
      </c>
      <c r="G81" s="14" t="e">
        <f>_xlfn.XLOOKUP(Govt_Date_Calcs_3yr[[#This Row],[Target date]],TableRef_Govt_Bonds[Maturity date],TableRef_Govt_Bonds[Maturity date],,-1)</f>
        <v>#VALUE!</v>
      </c>
      <c r="H81" t="e">
        <f>_xlfn.XLOOKUP(Govt_Date_Calcs_3yr[[#This Row],[Maturity before target]],TableRef_Govt_Bonds[Maturity date],TableRef_Govt_Bonds[identifier])</f>
        <v>#VALUE!</v>
      </c>
      <c r="I81" s="16" t="e" cm="1">
        <f t="array" ref="I8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1" s="14" t="e">
        <f>_xlfn.XLOOKUP(Govt_Date_Calcs_3yr[[#This Row],[Target date]],TableRef_Govt_Bonds[Maturity date],TableRef_Govt_Bonds[Maturity date],,1)</f>
        <v>#VALUE!</v>
      </c>
      <c r="K81" t="e">
        <f>_xlfn.XLOOKUP(Govt_Date_Calcs_3yr[[#This Row],[Maturity after target]],TableRef_Govt_Bonds[Maturity date],TableRef_Govt_Bonds[identifier])</f>
        <v>#VALUE!</v>
      </c>
      <c r="L81" s="16" t="e" cm="1">
        <f t="array" ref="L8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1" s="16" t="str">
        <f>IFERROR((1+Govt_Date_Calcs_3yr[[#This Row],[Interpolated yield]]/2)^2-1,"")</f>
        <v/>
      </c>
    </row>
    <row r="82" spans="5:15" x14ac:dyDescent="0.35">
      <c r="E82" s="14" t="e" cm="1">
        <f t="array" ref="E82">_xlfn.CHOOSEROWS(_xlfn._xlws.SORT(_xlfn.UNIQUE(_xlfn._xlws.FILTER(BB_Govt_RFR[DATE],(BB_Govt_RFR[DATE]&gt;=$B$9)*(BB_Govt_RFR[DATE]&lt;=$B$10)))),ROW()-ROW(Govt_Date_Calcs_3yr[[#Headers],[DATE]]))</f>
        <v>#VALUE!</v>
      </c>
      <c r="F82" s="14" t="e">
        <f>Govt_Date_Calcs_3yr[[#This Row],[DATE]]+$B$5</f>
        <v>#VALUE!</v>
      </c>
      <c r="G82" s="14" t="e">
        <f>_xlfn.XLOOKUP(Govt_Date_Calcs_3yr[[#This Row],[Target date]],TableRef_Govt_Bonds[Maturity date],TableRef_Govt_Bonds[Maturity date],,-1)</f>
        <v>#VALUE!</v>
      </c>
      <c r="H82" t="e">
        <f>_xlfn.XLOOKUP(Govt_Date_Calcs_3yr[[#This Row],[Maturity before target]],TableRef_Govt_Bonds[Maturity date],TableRef_Govt_Bonds[identifier])</f>
        <v>#VALUE!</v>
      </c>
      <c r="I82" s="16" t="e" cm="1">
        <f t="array" ref="I8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2" s="14" t="e">
        <f>_xlfn.XLOOKUP(Govt_Date_Calcs_3yr[[#This Row],[Target date]],TableRef_Govt_Bonds[Maturity date],TableRef_Govt_Bonds[Maturity date],,1)</f>
        <v>#VALUE!</v>
      </c>
      <c r="K82" t="e">
        <f>_xlfn.XLOOKUP(Govt_Date_Calcs_3yr[[#This Row],[Maturity after target]],TableRef_Govt_Bonds[Maturity date],TableRef_Govt_Bonds[identifier])</f>
        <v>#VALUE!</v>
      </c>
      <c r="L82" s="16" t="e" cm="1">
        <f t="array" ref="L8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2" s="16" t="str">
        <f>IFERROR((1+Govt_Date_Calcs_3yr[[#This Row],[Interpolated yield]]/2)^2-1,"")</f>
        <v/>
      </c>
    </row>
    <row r="83" spans="5:15" x14ac:dyDescent="0.35">
      <c r="E83" s="14" t="e" cm="1">
        <f t="array" ref="E83">_xlfn.CHOOSEROWS(_xlfn._xlws.SORT(_xlfn.UNIQUE(_xlfn._xlws.FILTER(BB_Govt_RFR[DATE],(BB_Govt_RFR[DATE]&gt;=$B$9)*(BB_Govt_RFR[DATE]&lt;=$B$10)))),ROW()-ROW(Govt_Date_Calcs_3yr[[#Headers],[DATE]]))</f>
        <v>#VALUE!</v>
      </c>
      <c r="F83" s="14" t="e">
        <f>Govt_Date_Calcs_3yr[[#This Row],[DATE]]+$B$5</f>
        <v>#VALUE!</v>
      </c>
      <c r="G83" s="14" t="e">
        <f>_xlfn.XLOOKUP(Govt_Date_Calcs_3yr[[#This Row],[Target date]],TableRef_Govt_Bonds[Maturity date],TableRef_Govt_Bonds[Maturity date],,-1)</f>
        <v>#VALUE!</v>
      </c>
      <c r="H83" t="e">
        <f>_xlfn.XLOOKUP(Govt_Date_Calcs_3yr[[#This Row],[Maturity before target]],TableRef_Govt_Bonds[Maturity date],TableRef_Govt_Bonds[identifier])</f>
        <v>#VALUE!</v>
      </c>
      <c r="I83" s="16" t="e" cm="1">
        <f t="array" ref="I8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3" s="14" t="e">
        <f>_xlfn.XLOOKUP(Govt_Date_Calcs_3yr[[#This Row],[Target date]],TableRef_Govt_Bonds[Maturity date],TableRef_Govt_Bonds[Maturity date],,1)</f>
        <v>#VALUE!</v>
      </c>
      <c r="K83" t="e">
        <f>_xlfn.XLOOKUP(Govt_Date_Calcs_3yr[[#This Row],[Maturity after target]],TableRef_Govt_Bonds[Maturity date],TableRef_Govt_Bonds[identifier])</f>
        <v>#VALUE!</v>
      </c>
      <c r="L83" s="16" t="e" cm="1">
        <f t="array" ref="L8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3" s="16" t="str">
        <f>IFERROR((1+Govt_Date_Calcs_3yr[[#This Row],[Interpolated yield]]/2)^2-1,"")</f>
        <v/>
      </c>
    </row>
    <row r="84" spans="5:15" x14ac:dyDescent="0.35">
      <c r="E84" s="14" t="e" cm="1">
        <f t="array" ref="E84">_xlfn.CHOOSEROWS(_xlfn._xlws.SORT(_xlfn.UNIQUE(_xlfn._xlws.FILTER(BB_Govt_RFR[DATE],(BB_Govt_RFR[DATE]&gt;=$B$9)*(BB_Govt_RFR[DATE]&lt;=$B$10)))),ROW()-ROW(Govt_Date_Calcs_3yr[[#Headers],[DATE]]))</f>
        <v>#VALUE!</v>
      </c>
      <c r="F84" s="14" t="e">
        <f>Govt_Date_Calcs_3yr[[#This Row],[DATE]]+$B$5</f>
        <v>#VALUE!</v>
      </c>
      <c r="G84" s="14" t="e">
        <f>_xlfn.XLOOKUP(Govt_Date_Calcs_3yr[[#This Row],[Target date]],TableRef_Govt_Bonds[Maturity date],TableRef_Govt_Bonds[Maturity date],,-1)</f>
        <v>#VALUE!</v>
      </c>
      <c r="H84" t="e">
        <f>_xlfn.XLOOKUP(Govt_Date_Calcs_3yr[[#This Row],[Maturity before target]],TableRef_Govt_Bonds[Maturity date],TableRef_Govt_Bonds[identifier])</f>
        <v>#VALUE!</v>
      </c>
      <c r="I84" s="16" t="e" cm="1">
        <f t="array" ref="I8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4" s="14" t="e">
        <f>_xlfn.XLOOKUP(Govt_Date_Calcs_3yr[[#This Row],[Target date]],TableRef_Govt_Bonds[Maturity date],TableRef_Govt_Bonds[Maturity date],,1)</f>
        <v>#VALUE!</v>
      </c>
      <c r="K84" t="e">
        <f>_xlfn.XLOOKUP(Govt_Date_Calcs_3yr[[#This Row],[Maturity after target]],TableRef_Govt_Bonds[Maturity date],TableRef_Govt_Bonds[identifier])</f>
        <v>#VALUE!</v>
      </c>
      <c r="L84" s="16" t="e" cm="1">
        <f t="array" ref="L8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4" s="16" t="str">
        <f>IFERROR((1+Govt_Date_Calcs_3yr[[#This Row],[Interpolated yield]]/2)^2-1,"")</f>
        <v/>
      </c>
    </row>
    <row r="85" spans="5:15" x14ac:dyDescent="0.35">
      <c r="E85" s="14" t="e" cm="1">
        <f t="array" ref="E85">_xlfn.CHOOSEROWS(_xlfn._xlws.SORT(_xlfn.UNIQUE(_xlfn._xlws.FILTER(BB_Govt_RFR[DATE],(BB_Govt_RFR[DATE]&gt;=$B$9)*(BB_Govt_RFR[DATE]&lt;=$B$10)))),ROW()-ROW(Govt_Date_Calcs_3yr[[#Headers],[DATE]]))</f>
        <v>#VALUE!</v>
      </c>
      <c r="F85" s="14" t="e">
        <f>Govt_Date_Calcs_3yr[[#This Row],[DATE]]+$B$5</f>
        <v>#VALUE!</v>
      </c>
      <c r="G85" s="14" t="e">
        <f>_xlfn.XLOOKUP(Govt_Date_Calcs_3yr[[#This Row],[Target date]],TableRef_Govt_Bonds[Maturity date],TableRef_Govt_Bonds[Maturity date],,-1)</f>
        <v>#VALUE!</v>
      </c>
      <c r="H85" t="e">
        <f>_xlfn.XLOOKUP(Govt_Date_Calcs_3yr[[#This Row],[Maturity before target]],TableRef_Govt_Bonds[Maturity date],TableRef_Govt_Bonds[identifier])</f>
        <v>#VALUE!</v>
      </c>
      <c r="I85" s="16" t="e" cm="1">
        <f t="array" ref="I8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5" s="14" t="e">
        <f>_xlfn.XLOOKUP(Govt_Date_Calcs_3yr[[#This Row],[Target date]],TableRef_Govt_Bonds[Maturity date],TableRef_Govt_Bonds[Maturity date],,1)</f>
        <v>#VALUE!</v>
      </c>
      <c r="K85" t="e">
        <f>_xlfn.XLOOKUP(Govt_Date_Calcs_3yr[[#This Row],[Maturity after target]],TableRef_Govt_Bonds[Maturity date],TableRef_Govt_Bonds[identifier])</f>
        <v>#VALUE!</v>
      </c>
      <c r="L85" s="16" t="e" cm="1">
        <f t="array" ref="L8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5" s="16" t="str">
        <f>IFERROR((1+Govt_Date_Calcs_3yr[[#This Row],[Interpolated yield]]/2)^2-1,"")</f>
        <v/>
      </c>
    </row>
    <row r="86" spans="5:15" x14ac:dyDescent="0.35">
      <c r="E86" s="14" t="e" cm="1">
        <f t="array" ref="E86">_xlfn.CHOOSEROWS(_xlfn._xlws.SORT(_xlfn.UNIQUE(_xlfn._xlws.FILTER(BB_Govt_RFR[DATE],(BB_Govt_RFR[DATE]&gt;=$B$9)*(BB_Govt_RFR[DATE]&lt;=$B$10)))),ROW()-ROW(Govt_Date_Calcs_3yr[[#Headers],[DATE]]))</f>
        <v>#VALUE!</v>
      </c>
      <c r="F86" s="14" t="e">
        <f>Govt_Date_Calcs_3yr[[#This Row],[DATE]]+$B$5</f>
        <v>#VALUE!</v>
      </c>
      <c r="G86" s="14" t="e">
        <f>_xlfn.XLOOKUP(Govt_Date_Calcs_3yr[[#This Row],[Target date]],TableRef_Govt_Bonds[Maturity date],TableRef_Govt_Bonds[Maturity date],,-1)</f>
        <v>#VALUE!</v>
      </c>
      <c r="H86" t="e">
        <f>_xlfn.XLOOKUP(Govt_Date_Calcs_3yr[[#This Row],[Maturity before target]],TableRef_Govt_Bonds[Maturity date],TableRef_Govt_Bonds[identifier])</f>
        <v>#VALUE!</v>
      </c>
      <c r="I86" s="16" t="e" cm="1">
        <f t="array" ref="I8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6" s="14" t="e">
        <f>_xlfn.XLOOKUP(Govt_Date_Calcs_3yr[[#This Row],[Target date]],TableRef_Govt_Bonds[Maturity date],TableRef_Govt_Bonds[Maturity date],,1)</f>
        <v>#VALUE!</v>
      </c>
      <c r="K86" t="e">
        <f>_xlfn.XLOOKUP(Govt_Date_Calcs_3yr[[#This Row],[Maturity after target]],TableRef_Govt_Bonds[Maturity date],TableRef_Govt_Bonds[identifier])</f>
        <v>#VALUE!</v>
      </c>
      <c r="L86" s="16" t="e" cm="1">
        <f t="array" ref="L8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6" s="16" t="str">
        <f>IFERROR((1+Govt_Date_Calcs_3yr[[#This Row],[Interpolated yield]]/2)^2-1,"")</f>
        <v/>
      </c>
    </row>
    <row r="87" spans="5:15" x14ac:dyDescent="0.35">
      <c r="E87" s="14" t="e" cm="1">
        <f t="array" ref="E87">_xlfn.CHOOSEROWS(_xlfn._xlws.SORT(_xlfn.UNIQUE(_xlfn._xlws.FILTER(BB_Govt_RFR[DATE],(BB_Govt_RFR[DATE]&gt;=$B$9)*(BB_Govt_RFR[DATE]&lt;=$B$10)))),ROW()-ROW(Govt_Date_Calcs_3yr[[#Headers],[DATE]]))</f>
        <v>#VALUE!</v>
      </c>
      <c r="F87" s="14" t="e">
        <f>Govt_Date_Calcs_3yr[[#This Row],[DATE]]+$B$5</f>
        <v>#VALUE!</v>
      </c>
      <c r="G87" s="14" t="e">
        <f>_xlfn.XLOOKUP(Govt_Date_Calcs_3yr[[#This Row],[Target date]],TableRef_Govt_Bonds[Maturity date],TableRef_Govt_Bonds[Maturity date],,-1)</f>
        <v>#VALUE!</v>
      </c>
      <c r="H87" t="e">
        <f>_xlfn.XLOOKUP(Govt_Date_Calcs_3yr[[#This Row],[Maturity before target]],TableRef_Govt_Bonds[Maturity date],TableRef_Govt_Bonds[identifier])</f>
        <v>#VALUE!</v>
      </c>
      <c r="I87" s="16" t="e" cm="1">
        <f t="array" ref="I8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7" s="14" t="e">
        <f>_xlfn.XLOOKUP(Govt_Date_Calcs_3yr[[#This Row],[Target date]],TableRef_Govt_Bonds[Maturity date],TableRef_Govt_Bonds[Maturity date],,1)</f>
        <v>#VALUE!</v>
      </c>
      <c r="K87" t="e">
        <f>_xlfn.XLOOKUP(Govt_Date_Calcs_3yr[[#This Row],[Maturity after target]],TableRef_Govt_Bonds[Maturity date],TableRef_Govt_Bonds[identifier])</f>
        <v>#VALUE!</v>
      </c>
      <c r="L87" s="16" t="e" cm="1">
        <f t="array" ref="L8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7" s="16" t="str">
        <f>IFERROR((1+Govt_Date_Calcs_3yr[[#This Row],[Interpolated yield]]/2)^2-1,"")</f>
        <v/>
      </c>
    </row>
    <row r="88" spans="5:15" x14ac:dyDescent="0.35">
      <c r="E88" s="14" t="e" cm="1">
        <f t="array" ref="E88">_xlfn.CHOOSEROWS(_xlfn._xlws.SORT(_xlfn.UNIQUE(_xlfn._xlws.FILTER(BB_Govt_RFR[DATE],(BB_Govt_RFR[DATE]&gt;=$B$9)*(BB_Govt_RFR[DATE]&lt;=$B$10)))),ROW()-ROW(Govt_Date_Calcs_3yr[[#Headers],[DATE]]))</f>
        <v>#VALUE!</v>
      </c>
      <c r="F88" s="14" t="e">
        <f>Govt_Date_Calcs_3yr[[#This Row],[DATE]]+$B$5</f>
        <v>#VALUE!</v>
      </c>
      <c r="G88" s="14" t="e">
        <f>_xlfn.XLOOKUP(Govt_Date_Calcs_3yr[[#This Row],[Target date]],TableRef_Govt_Bonds[Maturity date],TableRef_Govt_Bonds[Maturity date],,-1)</f>
        <v>#VALUE!</v>
      </c>
      <c r="H88" t="e">
        <f>_xlfn.XLOOKUP(Govt_Date_Calcs_3yr[[#This Row],[Maturity before target]],TableRef_Govt_Bonds[Maturity date],TableRef_Govt_Bonds[identifier])</f>
        <v>#VALUE!</v>
      </c>
      <c r="I88" s="16" t="e" cm="1">
        <f t="array" ref="I8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8" s="14" t="e">
        <f>_xlfn.XLOOKUP(Govt_Date_Calcs_3yr[[#This Row],[Target date]],TableRef_Govt_Bonds[Maturity date],TableRef_Govt_Bonds[Maturity date],,1)</f>
        <v>#VALUE!</v>
      </c>
      <c r="K88" t="e">
        <f>_xlfn.XLOOKUP(Govt_Date_Calcs_3yr[[#This Row],[Maturity after target]],TableRef_Govt_Bonds[Maturity date],TableRef_Govt_Bonds[identifier])</f>
        <v>#VALUE!</v>
      </c>
      <c r="L88" s="16" t="e" cm="1">
        <f t="array" ref="L8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8" s="16" t="str">
        <f>IFERROR((1+Govt_Date_Calcs_3yr[[#This Row],[Interpolated yield]]/2)^2-1,"")</f>
        <v/>
      </c>
    </row>
    <row r="89" spans="5:15" x14ac:dyDescent="0.35">
      <c r="E89" s="14" t="e" cm="1">
        <f t="array" ref="E89">_xlfn.CHOOSEROWS(_xlfn._xlws.SORT(_xlfn.UNIQUE(_xlfn._xlws.FILTER(BB_Govt_RFR[DATE],(BB_Govt_RFR[DATE]&gt;=$B$9)*(BB_Govt_RFR[DATE]&lt;=$B$10)))),ROW()-ROW(Govt_Date_Calcs_3yr[[#Headers],[DATE]]))</f>
        <v>#VALUE!</v>
      </c>
      <c r="F89" s="14" t="e">
        <f>Govt_Date_Calcs_3yr[[#This Row],[DATE]]+$B$5</f>
        <v>#VALUE!</v>
      </c>
      <c r="G89" s="14" t="e">
        <f>_xlfn.XLOOKUP(Govt_Date_Calcs_3yr[[#This Row],[Target date]],TableRef_Govt_Bonds[Maturity date],TableRef_Govt_Bonds[Maturity date],,-1)</f>
        <v>#VALUE!</v>
      </c>
      <c r="H89" t="e">
        <f>_xlfn.XLOOKUP(Govt_Date_Calcs_3yr[[#This Row],[Maturity before target]],TableRef_Govt_Bonds[Maturity date],TableRef_Govt_Bonds[identifier])</f>
        <v>#VALUE!</v>
      </c>
      <c r="I89" s="16" t="e" cm="1">
        <f t="array" ref="I8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89" s="14" t="e">
        <f>_xlfn.XLOOKUP(Govt_Date_Calcs_3yr[[#This Row],[Target date]],TableRef_Govt_Bonds[Maturity date],TableRef_Govt_Bonds[Maturity date],,1)</f>
        <v>#VALUE!</v>
      </c>
      <c r="K89" t="e">
        <f>_xlfn.XLOOKUP(Govt_Date_Calcs_3yr[[#This Row],[Maturity after target]],TableRef_Govt_Bonds[Maturity date],TableRef_Govt_Bonds[identifier])</f>
        <v>#VALUE!</v>
      </c>
      <c r="L89" s="16" t="e" cm="1">
        <f t="array" ref="L8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8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8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89" s="16" t="str">
        <f>IFERROR((1+Govt_Date_Calcs_3yr[[#This Row],[Interpolated yield]]/2)^2-1,"")</f>
        <v/>
      </c>
    </row>
    <row r="90" spans="5:15" x14ac:dyDescent="0.35">
      <c r="E90" s="14" t="e" cm="1">
        <f t="array" ref="E90">_xlfn.CHOOSEROWS(_xlfn._xlws.SORT(_xlfn.UNIQUE(_xlfn._xlws.FILTER(BB_Govt_RFR[DATE],(BB_Govt_RFR[DATE]&gt;=$B$9)*(BB_Govt_RFR[DATE]&lt;=$B$10)))),ROW()-ROW(Govt_Date_Calcs_3yr[[#Headers],[DATE]]))</f>
        <v>#VALUE!</v>
      </c>
      <c r="F90" s="14" t="e">
        <f>Govt_Date_Calcs_3yr[[#This Row],[DATE]]+$B$5</f>
        <v>#VALUE!</v>
      </c>
      <c r="G90" s="14" t="e">
        <f>_xlfn.XLOOKUP(Govt_Date_Calcs_3yr[[#This Row],[Target date]],TableRef_Govt_Bonds[Maturity date],TableRef_Govt_Bonds[Maturity date],,-1)</f>
        <v>#VALUE!</v>
      </c>
      <c r="H90" t="e">
        <f>_xlfn.XLOOKUP(Govt_Date_Calcs_3yr[[#This Row],[Maturity before target]],TableRef_Govt_Bonds[Maturity date],TableRef_Govt_Bonds[identifier])</f>
        <v>#VALUE!</v>
      </c>
      <c r="I90" s="16" t="e" cm="1">
        <f t="array" ref="I9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0" s="14" t="e">
        <f>_xlfn.XLOOKUP(Govt_Date_Calcs_3yr[[#This Row],[Target date]],TableRef_Govt_Bonds[Maturity date],TableRef_Govt_Bonds[Maturity date],,1)</f>
        <v>#VALUE!</v>
      </c>
      <c r="K90" t="e">
        <f>_xlfn.XLOOKUP(Govt_Date_Calcs_3yr[[#This Row],[Maturity after target]],TableRef_Govt_Bonds[Maturity date],TableRef_Govt_Bonds[identifier])</f>
        <v>#VALUE!</v>
      </c>
      <c r="L90" s="16" t="e" cm="1">
        <f t="array" ref="L9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0" s="16" t="str">
        <f>IFERROR((1+Govt_Date_Calcs_3yr[[#This Row],[Interpolated yield]]/2)^2-1,"")</f>
        <v/>
      </c>
    </row>
    <row r="91" spans="5:15" x14ac:dyDescent="0.35">
      <c r="E91" s="14" t="e" cm="1">
        <f t="array" ref="E91">_xlfn.CHOOSEROWS(_xlfn._xlws.SORT(_xlfn.UNIQUE(_xlfn._xlws.FILTER(BB_Govt_RFR[DATE],(BB_Govt_RFR[DATE]&gt;=$B$9)*(BB_Govt_RFR[DATE]&lt;=$B$10)))),ROW()-ROW(Govt_Date_Calcs_3yr[[#Headers],[DATE]]))</f>
        <v>#VALUE!</v>
      </c>
      <c r="F91" s="14" t="e">
        <f>Govt_Date_Calcs_3yr[[#This Row],[DATE]]+$B$5</f>
        <v>#VALUE!</v>
      </c>
      <c r="G91" s="14" t="e">
        <f>_xlfn.XLOOKUP(Govt_Date_Calcs_3yr[[#This Row],[Target date]],TableRef_Govt_Bonds[Maturity date],TableRef_Govt_Bonds[Maturity date],,-1)</f>
        <v>#VALUE!</v>
      </c>
      <c r="H91" t="e">
        <f>_xlfn.XLOOKUP(Govt_Date_Calcs_3yr[[#This Row],[Maturity before target]],TableRef_Govt_Bonds[Maturity date],TableRef_Govt_Bonds[identifier])</f>
        <v>#VALUE!</v>
      </c>
      <c r="I91" s="16" t="e" cm="1">
        <f t="array" ref="I9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1" s="14" t="e">
        <f>_xlfn.XLOOKUP(Govt_Date_Calcs_3yr[[#This Row],[Target date]],TableRef_Govt_Bonds[Maturity date],TableRef_Govt_Bonds[Maturity date],,1)</f>
        <v>#VALUE!</v>
      </c>
      <c r="K91" t="e">
        <f>_xlfn.XLOOKUP(Govt_Date_Calcs_3yr[[#This Row],[Maturity after target]],TableRef_Govt_Bonds[Maturity date],TableRef_Govt_Bonds[identifier])</f>
        <v>#VALUE!</v>
      </c>
      <c r="L91" s="16" t="e" cm="1">
        <f t="array" ref="L9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1" s="16" t="str">
        <f>IFERROR((1+Govt_Date_Calcs_3yr[[#This Row],[Interpolated yield]]/2)^2-1,"")</f>
        <v/>
      </c>
    </row>
    <row r="92" spans="5:15" x14ac:dyDescent="0.35">
      <c r="E92" s="14" t="e" cm="1">
        <f t="array" ref="E92">_xlfn.CHOOSEROWS(_xlfn._xlws.SORT(_xlfn.UNIQUE(_xlfn._xlws.FILTER(BB_Govt_RFR[DATE],(BB_Govt_RFR[DATE]&gt;=$B$9)*(BB_Govt_RFR[DATE]&lt;=$B$10)))),ROW()-ROW(Govt_Date_Calcs_3yr[[#Headers],[DATE]]))</f>
        <v>#VALUE!</v>
      </c>
      <c r="F92" s="14" t="e">
        <f>Govt_Date_Calcs_3yr[[#This Row],[DATE]]+$B$5</f>
        <v>#VALUE!</v>
      </c>
      <c r="G92" s="14" t="e">
        <f>_xlfn.XLOOKUP(Govt_Date_Calcs_3yr[[#This Row],[Target date]],TableRef_Govt_Bonds[Maturity date],TableRef_Govt_Bonds[Maturity date],,-1)</f>
        <v>#VALUE!</v>
      </c>
      <c r="H92" t="e">
        <f>_xlfn.XLOOKUP(Govt_Date_Calcs_3yr[[#This Row],[Maturity before target]],TableRef_Govt_Bonds[Maturity date],TableRef_Govt_Bonds[identifier])</f>
        <v>#VALUE!</v>
      </c>
      <c r="I92" s="16" t="e" cm="1">
        <f t="array" ref="I9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2" s="14" t="e">
        <f>_xlfn.XLOOKUP(Govt_Date_Calcs_3yr[[#This Row],[Target date]],TableRef_Govt_Bonds[Maturity date],TableRef_Govt_Bonds[Maturity date],,1)</f>
        <v>#VALUE!</v>
      </c>
      <c r="K92" t="e">
        <f>_xlfn.XLOOKUP(Govt_Date_Calcs_3yr[[#This Row],[Maturity after target]],TableRef_Govt_Bonds[Maturity date],TableRef_Govt_Bonds[identifier])</f>
        <v>#VALUE!</v>
      </c>
      <c r="L92" s="16" t="e" cm="1">
        <f t="array" ref="L9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2" s="16" t="str">
        <f>IFERROR((1+Govt_Date_Calcs_3yr[[#This Row],[Interpolated yield]]/2)^2-1,"")</f>
        <v/>
      </c>
    </row>
    <row r="93" spans="5:15" x14ac:dyDescent="0.35">
      <c r="E93" s="14" t="e" cm="1">
        <f t="array" ref="E93">_xlfn.CHOOSEROWS(_xlfn._xlws.SORT(_xlfn.UNIQUE(_xlfn._xlws.FILTER(BB_Govt_RFR[DATE],(BB_Govt_RFR[DATE]&gt;=$B$9)*(BB_Govt_RFR[DATE]&lt;=$B$10)))),ROW()-ROW(Govt_Date_Calcs_3yr[[#Headers],[DATE]]))</f>
        <v>#VALUE!</v>
      </c>
      <c r="F93" s="14" t="e">
        <f>Govt_Date_Calcs_3yr[[#This Row],[DATE]]+$B$5</f>
        <v>#VALUE!</v>
      </c>
      <c r="G93" s="14" t="e">
        <f>_xlfn.XLOOKUP(Govt_Date_Calcs_3yr[[#This Row],[Target date]],TableRef_Govt_Bonds[Maturity date],TableRef_Govt_Bonds[Maturity date],,-1)</f>
        <v>#VALUE!</v>
      </c>
      <c r="H93" t="e">
        <f>_xlfn.XLOOKUP(Govt_Date_Calcs_3yr[[#This Row],[Maturity before target]],TableRef_Govt_Bonds[Maturity date],TableRef_Govt_Bonds[identifier])</f>
        <v>#VALUE!</v>
      </c>
      <c r="I93" s="16" t="e" cm="1">
        <f t="array" ref="I9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3" s="14" t="e">
        <f>_xlfn.XLOOKUP(Govt_Date_Calcs_3yr[[#This Row],[Target date]],TableRef_Govt_Bonds[Maturity date],TableRef_Govt_Bonds[Maturity date],,1)</f>
        <v>#VALUE!</v>
      </c>
      <c r="K93" t="e">
        <f>_xlfn.XLOOKUP(Govt_Date_Calcs_3yr[[#This Row],[Maturity after target]],TableRef_Govt_Bonds[Maturity date],TableRef_Govt_Bonds[identifier])</f>
        <v>#VALUE!</v>
      </c>
      <c r="L93" s="16" t="e" cm="1">
        <f t="array" ref="L9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3" s="16" t="str">
        <f>IFERROR((1+Govt_Date_Calcs_3yr[[#This Row],[Interpolated yield]]/2)^2-1,"")</f>
        <v/>
      </c>
    </row>
    <row r="94" spans="5:15" x14ac:dyDescent="0.35">
      <c r="E94" s="14" t="e" cm="1">
        <f t="array" ref="E94">_xlfn.CHOOSEROWS(_xlfn._xlws.SORT(_xlfn.UNIQUE(_xlfn._xlws.FILTER(BB_Govt_RFR[DATE],(BB_Govt_RFR[DATE]&gt;=$B$9)*(BB_Govt_RFR[DATE]&lt;=$B$10)))),ROW()-ROW(Govt_Date_Calcs_3yr[[#Headers],[DATE]]))</f>
        <v>#VALUE!</v>
      </c>
      <c r="F94" s="14" t="e">
        <f>Govt_Date_Calcs_3yr[[#This Row],[DATE]]+$B$5</f>
        <v>#VALUE!</v>
      </c>
      <c r="G94" s="14" t="e">
        <f>_xlfn.XLOOKUP(Govt_Date_Calcs_3yr[[#This Row],[Target date]],TableRef_Govt_Bonds[Maturity date],TableRef_Govt_Bonds[Maturity date],,-1)</f>
        <v>#VALUE!</v>
      </c>
      <c r="H94" t="e">
        <f>_xlfn.XLOOKUP(Govt_Date_Calcs_3yr[[#This Row],[Maturity before target]],TableRef_Govt_Bonds[Maturity date],TableRef_Govt_Bonds[identifier])</f>
        <v>#VALUE!</v>
      </c>
      <c r="I94" s="16" t="e" cm="1">
        <f t="array" ref="I9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4" s="14" t="e">
        <f>_xlfn.XLOOKUP(Govt_Date_Calcs_3yr[[#This Row],[Target date]],TableRef_Govt_Bonds[Maturity date],TableRef_Govt_Bonds[Maturity date],,1)</f>
        <v>#VALUE!</v>
      </c>
      <c r="K94" t="e">
        <f>_xlfn.XLOOKUP(Govt_Date_Calcs_3yr[[#This Row],[Maturity after target]],TableRef_Govt_Bonds[Maturity date],TableRef_Govt_Bonds[identifier])</f>
        <v>#VALUE!</v>
      </c>
      <c r="L94" s="16" t="e" cm="1">
        <f t="array" ref="L9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4" s="16" t="str">
        <f>IFERROR((1+Govt_Date_Calcs_3yr[[#This Row],[Interpolated yield]]/2)^2-1,"")</f>
        <v/>
      </c>
    </row>
    <row r="95" spans="5:15" x14ac:dyDescent="0.35">
      <c r="E95" s="14" t="e" cm="1">
        <f t="array" ref="E95">_xlfn.CHOOSEROWS(_xlfn._xlws.SORT(_xlfn.UNIQUE(_xlfn._xlws.FILTER(BB_Govt_RFR[DATE],(BB_Govt_RFR[DATE]&gt;=$B$9)*(BB_Govt_RFR[DATE]&lt;=$B$10)))),ROW()-ROW(Govt_Date_Calcs_3yr[[#Headers],[DATE]]))</f>
        <v>#VALUE!</v>
      </c>
      <c r="F95" s="14" t="e">
        <f>Govt_Date_Calcs_3yr[[#This Row],[DATE]]+$B$5</f>
        <v>#VALUE!</v>
      </c>
      <c r="G95" s="14" t="e">
        <f>_xlfn.XLOOKUP(Govt_Date_Calcs_3yr[[#This Row],[Target date]],TableRef_Govt_Bonds[Maturity date],TableRef_Govt_Bonds[Maturity date],,-1)</f>
        <v>#VALUE!</v>
      </c>
      <c r="H95" t="e">
        <f>_xlfn.XLOOKUP(Govt_Date_Calcs_3yr[[#This Row],[Maturity before target]],TableRef_Govt_Bonds[Maturity date],TableRef_Govt_Bonds[identifier])</f>
        <v>#VALUE!</v>
      </c>
      <c r="I95" s="16" t="e" cm="1">
        <f t="array" ref="I9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5" s="14" t="e">
        <f>_xlfn.XLOOKUP(Govt_Date_Calcs_3yr[[#This Row],[Target date]],TableRef_Govt_Bonds[Maturity date],TableRef_Govt_Bonds[Maturity date],,1)</f>
        <v>#VALUE!</v>
      </c>
      <c r="K95" t="e">
        <f>_xlfn.XLOOKUP(Govt_Date_Calcs_3yr[[#This Row],[Maturity after target]],TableRef_Govt_Bonds[Maturity date],TableRef_Govt_Bonds[identifier])</f>
        <v>#VALUE!</v>
      </c>
      <c r="L95" s="16" t="e" cm="1">
        <f t="array" ref="L9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5" s="16" t="str">
        <f>IFERROR((1+Govt_Date_Calcs_3yr[[#This Row],[Interpolated yield]]/2)^2-1,"")</f>
        <v/>
      </c>
    </row>
    <row r="96" spans="5:15" x14ac:dyDescent="0.35">
      <c r="E96" s="14" t="e" cm="1">
        <f t="array" ref="E96">_xlfn.CHOOSEROWS(_xlfn._xlws.SORT(_xlfn.UNIQUE(_xlfn._xlws.FILTER(BB_Govt_RFR[DATE],(BB_Govt_RFR[DATE]&gt;=$B$9)*(BB_Govt_RFR[DATE]&lt;=$B$10)))),ROW()-ROW(Govt_Date_Calcs_3yr[[#Headers],[DATE]]))</f>
        <v>#VALUE!</v>
      </c>
      <c r="F96" s="14" t="e">
        <f>Govt_Date_Calcs_3yr[[#This Row],[DATE]]+$B$5</f>
        <v>#VALUE!</v>
      </c>
      <c r="G96" s="14" t="e">
        <f>_xlfn.XLOOKUP(Govt_Date_Calcs_3yr[[#This Row],[Target date]],TableRef_Govt_Bonds[Maturity date],TableRef_Govt_Bonds[Maturity date],,-1)</f>
        <v>#VALUE!</v>
      </c>
      <c r="H96" t="e">
        <f>_xlfn.XLOOKUP(Govt_Date_Calcs_3yr[[#This Row],[Maturity before target]],TableRef_Govt_Bonds[Maturity date],TableRef_Govt_Bonds[identifier])</f>
        <v>#VALUE!</v>
      </c>
      <c r="I96" s="16" t="e" cm="1">
        <f t="array" ref="I9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6" s="14" t="e">
        <f>_xlfn.XLOOKUP(Govt_Date_Calcs_3yr[[#This Row],[Target date]],TableRef_Govt_Bonds[Maturity date],TableRef_Govt_Bonds[Maturity date],,1)</f>
        <v>#VALUE!</v>
      </c>
      <c r="K96" t="e">
        <f>_xlfn.XLOOKUP(Govt_Date_Calcs_3yr[[#This Row],[Maturity after target]],TableRef_Govt_Bonds[Maturity date],TableRef_Govt_Bonds[identifier])</f>
        <v>#VALUE!</v>
      </c>
      <c r="L96" s="16" t="e" cm="1">
        <f t="array" ref="L9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6" s="16" t="str">
        <f>IFERROR((1+Govt_Date_Calcs_3yr[[#This Row],[Interpolated yield]]/2)^2-1,"")</f>
        <v/>
      </c>
    </row>
    <row r="97" spans="5:15" x14ac:dyDescent="0.35">
      <c r="E97" s="14" t="e" cm="1">
        <f t="array" ref="E97">_xlfn.CHOOSEROWS(_xlfn._xlws.SORT(_xlfn.UNIQUE(_xlfn._xlws.FILTER(BB_Govt_RFR[DATE],(BB_Govt_RFR[DATE]&gt;=$B$9)*(BB_Govt_RFR[DATE]&lt;=$B$10)))),ROW()-ROW(Govt_Date_Calcs_3yr[[#Headers],[DATE]]))</f>
        <v>#VALUE!</v>
      </c>
      <c r="F97" s="14" t="e">
        <f>Govt_Date_Calcs_3yr[[#This Row],[DATE]]+$B$5</f>
        <v>#VALUE!</v>
      </c>
      <c r="G97" s="14" t="e">
        <f>_xlfn.XLOOKUP(Govt_Date_Calcs_3yr[[#This Row],[Target date]],TableRef_Govt_Bonds[Maturity date],TableRef_Govt_Bonds[Maturity date],,-1)</f>
        <v>#VALUE!</v>
      </c>
      <c r="H97" t="e">
        <f>_xlfn.XLOOKUP(Govt_Date_Calcs_3yr[[#This Row],[Maturity before target]],TableRef_Govt_Bonds[Maturity date],TableRef_Govt_Bonds[identifier])</f>
        <v>#VALUE!</v>
      </c>
      <c r="I97" s="16" t="e" cm="1">
        <f t="array" ref="I9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7" s="14" t="e">
        <f>_xlfn.XLOOKUP(Govt_Date_Calcs_3yr[[#This Row],[Target date]],TableRef_Govt_Bonds[Maturity date],TableRef_Govt_Bonds[Maturity date],,1)</f>
        <v>#VALUE!</v>
      </c>
      <c r="K97" t="e">
        <f>_xlfn.XLOOKUP(Govt_Date_Calcs_3yr[[#This Row],[Maturity after target]],TableRef_Govt_Bonds[Maturity date],TableRef_Govt_Bonds[identifier])</f>
        <v>#VALUE!</v>
      </c>
      <c r="L97" s="16" t="e" cm="1">
        <f t="array" ref="L9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7" s="16" t="str">
        <f>IFERROR((1+Govt_Date_Calcs_3yr[[#This Row],[Interpolated yield]]/2)^2-1,"")</f>
        <v/>
      </c>
    </row>
    <row r="98" spans="5:15" x14ac:dyDescent="0.35">
      <c r="E98" s="14" t="e" cm="1">
        <f t="array" ref="E98">_xlfn.CHOOSEROWS(_xlfn._xlws.SORT(_xlfn.UNIQUE(_xlfn._xlws.FILTER(BB_Govt_RFR[DATE],(BB_Govt_RFR[DATE]&gt;=$B$9)*(BB_Govt_RFR[DATE]&lt;=$B$10)))),ROW()-ROW(Govt_Date_Calcs_3yr[[#Headers],[DATE]]))</f>
        <v>#VALUE!</v>
      </c>
      <c r="F98" s="14" t="e">
        <f>Govt_Date_Calcs_3yr[[#This Row],[DATE]]+$B$5</f>
        <v>#VALUE!</v>
      </c>
      <c r="G98" s="14" t="e">
        <f>_xlfn.XLOOKUP(Govt_Date_Calcs_3yr[[#This Row],[Target date]],TableRef_Govt_Bonds[Maturity date],TableRef_Govt_Bonds[Maturity date],,-1)</f>
        <v>#VALUE!</v>
      </c>
      <c r="H98" t="e">
        <f>_xlfn.XLOOKUP(Govt_Date_Calcs_3yr[[#This Row],[Maturity before target]],TableRef_Govt_Bonds[Maturity date],TableRef_Govt_Bonds[identifier])</f>
        <v>#VALUE!</v>
      </c>
      <c r="I98" s="16" t="e" cm="1">
        <f t="array" ref="I9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8" s="14" t="e">
        <f>_xlfn.XLOOKUP(Govt_Date_Calcs_3yr[[#This Row],[Target date]],TableRef_Govt_Bonds[Maturity date],TableRef_Govt_Bonds[Maturity date],,1)</f>
        <v>#VALUE!</v>
      </c>
      <c r="K98" t="e">
        <f>_xlfn.XLOOKUP(Govt_Date_Calcs_3yr[[#This Row],[Maturity after target]],TableRef_Govt_Bonds[Maturity date],TableRef_Govt_Bonds[identifier])</f>
        <v>#VALUE!</v>
      </c>
      <c r="L98" s="16" t="e" cm="1">
        <f t="array" ref="L9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8" s="16" t="str">
        <f>IFERROR((1+Govt_Date_Calcs_3yr[[#This Row],[Interpolated yield]]/2)^2-1,"")</f>
        <v/>
      </c>
    </row>
    <row r="99" spans="5:15" x14ac:dyDescent="0.35">
      <c r="E99" s="14" t="e" cm="1">
        <f t="array" ref="E99">_xlfn.CHOOSEROWS(_xlfn._xlws.SORT(_xlfn.UNIQUE(_xlfn._xlws.FILTER(BB_Govt_RFR[DATE],(BB_Govt_RFR[DATE]&gt;=$B$9)*(BB_Govt_RFR[DATE]&lt;=$B$10)))),ROW()-ROW(Govt_Date_Calcs_3yr[[#Headers],[DATE]]))</f>
        <v>#VALUE!</v>
      </c>
      <c r="F99" s="14" t="e">
        <f>Govt_Date_Calcs_3yr[[#This Row],[DATE]]+$B$5</f>
        <v>#VALUE!</v>
      </c>
      <c r="G99" s="14" t="e">
        <f>_xlfn.XLOOKUP(Govt_Date_Calcs_3yr[[#This Row],[Target date]],TableRef_Govt_Bonds[Maturity date],TableRef_Govt_Bonds[Maturity date],,-1)</f>
        <v>#VALUE!</v>
      </c>
      <c r="H99" t="e">
        <f>_xlfn.XLOOKUP(Govt_Date_Calcs_3yr[[#This Row],[Maturity before target]],TableRef_Govt_Bonds[Maturity date],TableRef_Govt_Bonds[identifier])</f>
        <v>#VALUE!</v>
      </c>
      <c r="I99" s="16" t="e" cm="1">
        <f t="array" ref="I9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99" s="14" t="e">
        <f>_xlfn.XLOOKUP(Govt_Date_Calcs_3yr[[#This Row],[Target date]],TableRef_Govt_Bonds[Maturity date],TableRef_Govt_Bonds[Maturity date],,1)</f>
        <v>#VALUE!</v>
      </c>
      <c r="K99" t="e">
        <f>_xlfn.XLOOKUP(Govt_Date_Calcs_3yr[[#This Row],[Maturity after target]],TableRef_Govt_Bonds[Maturity date],TableRef_Govt_Bonds[identifier])</f>
        <v>#VALUE!</v>
      </c>
      <c r="L99" s="16" t="e" cm="1">
        <f t="array" ref="L9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9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9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99" s="16" t="str">
        <f>IFERROR((1+Govt_Date_Calcs_3yr[[#This Row],[Interpolated yield]]/2)^2-1,"")</f>
        <v/>
      </c>
    </row>
    <row r="100" spans="5:15" x14ac:dyDescent="0.35">
      <c r="E100" s="14" t="e" cm="1">
        <f t="array" ref="E100">_xlfn.CHOOSEROWS(_xlfn._xlws.SORT(_xlfn.UNIQUE(_xlfn._xlws.FILTER(BB_Govt_RFR[DATE],(BB_Govt_RFR[DATE]&gt;=$B$9)*(BB_Govt_RFR[DATE]&lt;=$B$10)))),ROW()-ROW(Govt_Date_Calcs_3yr[[#Headers],[DATE]]))</f>
        <v>#VALUE!</v>
      </c>
      <c r="F100" s="14" t="e">
        <f>Govt_Date_Calcs_3yr[[#This Row],[DATE]]+$B$5</f>
        <v>#VALUE!</v>
      </c>
      <c r="G100" s="14" t="e">
        <f>_xlfn.XLOOKUP(Govt_Date_Calcs_3yr[[#This Row],[Target date]],TableRef_Govt_Bonds[Maturity date],TableRef_Govt_Bonds[Maturity date],,-1)</f>
        <v>#VALUE!</v>
      </c>
      <c r="H100" t="e">
        <f>_xlfn.XLOOKUP(Govt_Date_Calcs_3yr[[#This Row],[Maturity before target]],TableRef_Govt_Bonds[Maturity date],TableRef_Govt_Bonds[identifier])</f>
        <v>#VALUE!</v>
      </c>
      <c r="I100" s="16" t="e" cm="1">
        <f t="array" ref="I10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0" s="14" t="e">
        <f>_xlfn.XLOOKUP(Govt_Date_Calcs_3yr[[#This Row],[Target date]],TableRef_Govt_Bonds[Maturity date],TableRef_Govt_Bonds[Maturity date],,1)</f>
        <v>#VALUE!</v>
      </c>
      <c r="K100" t="e">
        <f>_xlfn.XLOOKUP(Govt_Date_Calcs_3yr[[#This Row],[Maturity after target]],TableRef_Govt_Bonds[Maturity date],TableRef_Govt_Bonds[identifier])</f>
        <v>#VALUE!</v>
      </c>
      <c r="L100" s="16" t="e" cm="1">
        <f t="array" ref="L10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0" s="16" t="str">
        <f>IFERROR((1+Govt_Date_Calcs_3yr[[#This Row],[Interpolated yield]]/2)^2-1,"")</f>
        <v/>
      </c>
    </row>
    <row r="101" spans="5:15" x14ac:dyDescent="0.35">
      <c r="E101" s="14" t="e" cm="1">
        <f t="array" ref="E101">_xlfn.CHOOSEROWS(_xlfn._xlws.SORT(_xlfn.UNIQUE(_xlfn._xlws.FILTER(BB_Govt_RFR[DATE],(BB_Govt_RFR[DATE]&gt;=$B$9)*(BB_Govt_RFR[DATE]&lt;=$B$10)))),ROW()-ROW(Govt_Date_Calcs_3yr[[#Headers],[DATE]]))</f>
        <v>#VALUE!</v>
      </c>
      <c r="F101" s="14" t="e">
        <f>Govt_Date_Calcs_3yr[[#This Row],[DATE]]+$B$5</f>
        <v>#VALUE!</v>
      </c>
      <c r="G101" s="14" t="e">
        <f>_xlfn.XLOOKUP(Govt_Date_Calcs_3yr[[#This Row],[Target date]],TableRef_Govt_Bonds[Maturity date],TableRef_Govt_Bonds[Maturity date],,-1)</f>
        <v>#VALUE!</v>
      </c>
      <c r="H101" t="e">
        <f>_xlfn.XLOOKUP(Govt_Date_Calcs_3yr[[#This Row],[Maturity before target]],TableRef_Govt_Bonds[Maturity date],TableRef_Govt_Bonds[identifier])</f>
        <v>#VALUE!</v>
      </c>
      <c r="I101" s="16" t="e" cm="1">
        <f t="array" ref="I10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1" s="14" t="e">
        <f>_xlfn.XLOOKUP(Govt_Date_Calcs_3yr[[#This Row],[Target date]],TableRef_Govt_Bonds[Maturity date],TableRef_Govt_Bonds[Maturity date],,1)</f>
        <v>#VALUE!</v>
      </c>
      <c r="K101" t="e">
        <f>_xlfn.XLOOKUP(Govt_Date_Calcs_3yr[[#This Row],[Maturity after target]],TableRef_Govt_Bonds[Maturity date],TableRef_Govt_Bonds[identifier])</f>
        <v>#VALUE!</v>
      </c>
      <c r="L101" s="16" t="e" cm="1">
        <f t="array" ref="L10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1" s="16" t="str">
        <f>IFERROR((1+Govt_Date_Calcs_3yr[[#This Row],[Interpolated yield]]/2)^2-1,"")</f>
        <v/>
      </c>
    </row>
    <row r="102" spans="5:15" x14ac:dyDescent="0.35">
      <c r="E102" s="14" t="e" cm="1">
        <f t="array" ref="E102">_xlfn.CHOOSEROWS(_xlfn._xlws.SORT(_xlfn.UNIQUE(_xlfn._xlws.FILTER(BB_Govt_RFR[DATE],(BB_Govt_RFR[DATE]&gt;=$B$9)*(BB_Govt_RFR[DATE]&lt;=$B$10)))),ROW()-ROW(Govt_Date_Calcs_3yr[[#Headers],[DATE]]))</f>
        <v>#VALUE!</v>
      </c>
      <c r="F102" s="14" t="e">
        <f>Govt_Date_Calcs_3yr[[#This Row],[DATE]]+$B$5</f>
        <v>#VALUE!</v>
      </c>
      <c r="G102" s="14" t="e">
        <f>_xlfn.XLOOKUP(Govt_Date_Calcs_3yr[[#This Row],[Target date]],TableRef_Govt_Bonds[Maturity date],TableRef_Govt_Bonds[Maturity date],,-1)</f>
        <v>#VALUE!</v>
      </c>
      <c r="H102" t="e">
        <f>_xlfn.XLOOKUP(Govt_Date_Calcs_3yr[[#This Row],[Maturity before target]],TableRef_Govt_Bonds[Maturity date],TableRef_Govt_Bonds[identifier])</f>
        <v>#VALUE!</v>
      </c>
      <c r="I102" s="16" t="e" cm="1">
        <f t="array" ref="I10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2" s="14" t="e">
        <f>_xlfn.XLOOKUP(Govt_Date_Calcs_3yr[[#This Row],[Target date]],TableRef_Govt_Bonds[Maturity date],TableRef_Govt_Bonds[Maturity date],,1)</f>
        <v>#VALUE!</v>
      </c>
      <c r="K102" t="e">
        <f>_xlfn.XLOOKUP(Govt_Date_Calcs_3yr[[#This Row],[Maturity after target]],TableRef_Govt_Bonds[Maturity date],TableRef_Govt_Bonds[identifier])</f>
        <v>#VALUE!</v>
      </c>
      <c r="L102" s="16" t="e" cm="1">
        <f t="array" ref="L10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2" s="16" t="str">
        <f>IFERROR((1+Govt_Date_Calcs_3yr[[#This Row],[Interpolated yield]]/2)^2-1,"")</f>
        <v/>
      </c>
    </row>
    <row r="103" spans="5:15" x14ac:dyDescent="0.35">
      <c r="E103" s="14" t="e" cm="1">
        <f t="array" ref="E103">_xlfn.CHOOSEROWS(_xlfn._xlws.SORT(_xlfn.UNIQUE(_xlfn._xlws.FILTER(BB_Govt_RFR[DATE],(BB_Govt_RFR[DATE]&gt;=$B$9)*(BB_Govt_RFR[DATE]&lt;=$B$10)))),ROW()-ROW(Govt_Date_Calcs_3yr[[#Headers],[DATE]]))</f>
        <v>#VALUE!</v>
      </c>
      <c r="F103" s="14" t="e">
        <f>Govt_Date_Calcs_3yr[[#This Row],[DATE]]+$B$5</f>
        <v>#VALUE!</v>
      </c>
      <c r="G103" s="14" t="e">
        <f>_xlfn.XLOOKUP(Govt_Date_Calcs_3yr[[#This Row],[Target date]],TableRef_Govt_Bonds[Maturity date],TableRef_Govt_Bonds[Maturity date],,-1)</f>
        <v>#VALUE!</v>
      </c>
      <c r="H103" t="e">
        <f>_xlfn.XLOOKUP(Govt_Date_Calcs_3yr[[#This Row],[Maturity before target]],TableRef_Govt_Bonds[Maturity date],TableRef_Govt_Bonds[identifier])</f>
        <v>#VALUE!</v>
      </c>
      <c r="I103" s="16" t="e" cm="1">
        <f t="array" ref="I10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3" s="14" t="e">
        <f>_xlfn.XLOOKUP(Govt_Date_Calcs_3yr[[#This Row],[Target date]],TableRef_Govt_Bonds[Maturity date],TableRef_Govt_Bonds[Maturity date],,1)</f>
        <v>#VALUE!</v>
      </c>
      <c r="K103" t="e">
        <f>_xlfn.XLOOKUP(Govt_Date_Calcs_3yr[[#This Row],[Maturity after target]],TableRef_Govt_Bonds[Maturity date],TableRef_Govt_Bonds[identifier])</f>
        <v>#VALUE!</v>
      </c>
      <c r="L103" s="16" t="e" cm="1">
        <f t="array" ref="L10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3" s="16" t="str">
        <f>IFERROR((1+Govt_Date_Calcs_3yr[[#This Row],[Interpolated yield]]/2)^2-1,"")</f>
        <v/>
      </c>
    </row>
    <row r="104" spans="5:15" x14ac:dyDescent="0.35">
      <c r="E104" s="14" t="e" cm="1">
        <f t="array" ref="E104">_xlfn.CHOOSEROWS(_xlfn._xlws.SORT(_xlfn.UNIQUE(_xlfn._xlws.FILTER(BB_Govt_RFR[DATE],(BB_Govt_RFR[DATE]&gt;=$B$9)*(BB_Govt_RFR[DATE]&lt;=$B$10)))),ROW()-ROW(Govt_Date_Calcs_3yr[[#Headers],[DATE]]))</f>
        <v>#VALUE!</v>
      </c>
      <c r="F104" s="14" t="e">
        <f>Govt_Date_Calcs_3yr[[#This Row],[DATE]]+$B$5</f>
        <v>#VALUE!</v>
      </c>
      <c r="G104" s="14" t="e">
        <f>_xlfn.XLOOKUP(Govt_Date_Calcs_3yr[[#This Row],[Target date]],TableRef_Govt_Bonds[Maturity date],TableRef_Govt_Bonds[Maturity date],,-1)</f>
        <v>#VALUE!</v>
      </c>
      <c r="H104" t="e">
        <f>_xlfn.XLOOKUP(Govt_Date_Calcs_3yr[[#This Row],[Maturity before target]],TableRef_Govt_Bonds[Maturity date],TableRef_Govt_Bonds[identifier])</f>
        <v>#VALUE!</v>
      </c>
      <c r="I104" s="16" t="e" cm="1">
        <f t="array" ref="I10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4" s="14" t="e">
        <f>_xlfn.XLOOKUP(Govt_Date_Calcs_3yr[[#This Row],[Target date]],TableRef_Govt_Bonds[Maturity date],TableRef_Govt_Bonds[Maturity date],,1)</f>
        <v>#VALUE!</v>
      </c>
      <c r="K104" t="e">
        <f>_xlfn.XLOOKUP(Govt_Date_Calcs_3yr[[#This Row],[Maturity after target]],TableRef_Govt_Bonds[Maturity date],TableRef_Govt_Bonds[identifier])</f>
        <v>#VALUE!</v>
      </c>
      <c r="L104" s="16" t="e" cm="1">
        <f t="array" ref="L10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4" s="16" t="str">
        <f>IFERROR((1+Govt_Date_Calcs_3yr[[#This Row],[Interpolated yield]]/2)^2-1,"")</f>
        <v/>
      </c>
    </row>
    <row r="105" spans="5:15" x14ac:dyDescent="0.35">
      <c r="E105" s="14" t="e" cm="1">
        <f t="array" ref="E105">_xlfn.CHOOSEROWS(_xlfn._xlws.SORT(_xlfn.UNIQUE(_xlfn._xlws.FILTER(BB_Govt_RFR[DATE],(BB_Govt_RFR[DATE]&gt;=$B$9)*(BB_Govt_RFR[DATE]&lt;=$B$10)))),ROW()-ROW(Govt_Date_Calcs_3yr[[#Headers],[DATE]]))</f>
        <v>#VALUE!</v>
      </c>
      <c r="F105" s="14" t="e">
        <f>Govt_Date_Calcs_3yr[[#This Row],[DATE]]+$B$5</f>
        <v>#VALUE!</v>
      </c>
      <c r="G105" s="14" t="e">
        <f>_xlfn.XLOOKUP(Govt_Date_Calcs_3yr[[#This Row],[Target date]],TableRef_Govt_Bonds[Maturity date],TableRef_Govt_Bonds[Maturity date],,-1)</f>
        <v>#VALUE!</v>
      </c>
      <c r="H105" t="e">
        <f>_xlfn.XLOOKUP(Govt_Date_Calcs_3yr[[#This Row],[Maturity before target]],TableRef_Govt_Bonds[Maturity date],TableRef_Govt_Bonds[identifier])</f>
        <v>#VALUE!</v>
      </c>
      <c r="I105" s="16" t="e" cm="1">
        <f t="array" ref="I10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5" s="14" t="e">
        <f>_xlfn.XLOOKUP(Govt_Date_Calcs_3yr[[#This Row],[Target date]],TableRef_Govt_Bonds[Maturity date],TableRef_Govt_Bonds[Maturity date],,1)</f>
        <v>#VALUE!</v>
      </c>
      <c r="K105" t="e">
        <f>_xlfn.XLOOKUP(Govt_Date_Calcs_3yr[[#This Row],[Maturity after target]],TableRef_Govt_Bonds[Maturity date],TableRef_Govt_Bonds[identifier])</f>
        <v>#VALUE!</v>
      </c>
      <c r="L105" s="16" t="e" cm="1">
        <f t="array" ref="L10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5" s="16" t="str">
        <f>IFERROR((1+Govt_Date_Calcs_3yr[[#This Row],[Interpolated yield]]/2)^2-1,"")</f>
        <v/>
      </c>
    </row>
    <row r="106" spans="5:15" x14ac:dyDescent="0.35">
      <c r="E106" s="14" t="e" cm="1">
        <f t="array" ref="E106">_xlfn.CHOOSEROWS(_xlfn._xlws.SORT(_xlfn.UNIQUE(_xlfn._xlws.FILTER(BB_Govt_RFR[DATE],(BB_Govt_RFR[DATE]&gt;=$B$9)*(BB_Govt_RFR[DATE]&lt;=$B$10)))),ROW()-ROW(Govt_Date_Calcs_3yr[[#Headers],[DATE]]))</f>
        <v>#VALUE!</v>
      </c>
      <c r="F106" s="14" t="e">
        <f>Govt_Date_Calcs_3yr[[#This Row],[DATE]]+$B$5</f>
        <v>#VALUE!</v>
      </c>
      <c r="G106" s="14" t="e">
        <f>_xlfn.XLOOKUP(Govt_Date_Calcs_3yr[[#This Row],[Target date]],TableRef_Govt_Bonds[Maturity date],TableRef_Govt_Bonds[Maturity date],,-1)</f>
        <v>#VALUE!</v>
      </c>
      <c r="H106" t="e">
        <f>_xlfn.XLOOKUP(Govt_Date_Calcs_3yr[[#This Row],[Maturity before target]],TableRef_Govt_Bonds[Maturity date],TableRef_Govt_Bonds[identifier])</f>
        <v>#VALUE!</v>
      </c>
      <c r="I106" s="16" t="e" cm="1">
        <f t="array" ref="I10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6" s="14" t="e">
        <f>_xlfn.XLOOKUP(Govt_Date_Calcs_3yr[[#This Row],[Target date]],TableRef_Govt_Bonds[Maturity date],TableRef_Govt_Bonds[Maturity date],,1)</f>
        <v>#VALUE!</v>
      </c>
      <c r="K106" t="e">
        <f>_xlfn.XLOOKUP(Govt_Date_Calcs_3yr[[#This Row],[Maturity after target]],TableRef_Govt_Bonds[Maturity date],TableRef_Govt_Bonds[identifier])</f>
        <v>#VALUE!</v>
      </c>
      <c r="L106" s="16" t="e" cm="1">
        <f t="array" ref="L10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6" s="16" t="str">
        <f>IFERROR((1+Govt_Date_Calcs_3yr[[#This Row],[Interpolated yield]]/2)^2-1,"")</f>
        <v/>
      </c>
    </row>
    <row r="107" spans="5:15" x14ac:dyDescent="0.35">
      <c r="E107" s="14" t="e" cm="1">
        <f t="array" ref="E107">_xlfn.CHOOSEROWS(_xlfn._xlws.SORT(_xlfn.UNIQUE(_xlfn._xlws.FILTER(BB_Govt_RFR[DATE],(BB_Govt_RFR[DATE]&gt;=$B$9)*(BB_Govt_RFR[DATE]&lt;=$B$10)))),ROW()-ROW(Govt_Date_Calcs_3yr[[#Headers],[DATE]]))</f>
        <v>#VALUE!</v>
      </c>
      <c r="F107" s="14" t="e">
        <f>Govt_Date_Calcs_3yr[[#This Row],[DATE]]+$B$5</f>
        <v>#VALUE!</v>
      </c>
      <c r="G107" s="14" t="e">
        <f>_xlfn.XLOOKUP(Govt_Date_Calcs_3yr[[#This Row],[Target date]],TableRef_Govt_Bonds[Maturity date],TableRef_Govt_Bonds[Maturity date],,-1)</f>
        <v>#VALUE!</v>
      </c>
      <c r="H107" t="e">
        <f>_xlfn.XLOOKUP(Govt_Date_Calcs_3yr[[#This Row],[Maturity before target]],TableRef_Govt_Bonds[Maturity date],TableRef_Govt_Bonds[identifier])</f>
        <v>#VALUE!</v>
      </c>
      <c r="I107" s="16" t="e" cm="1">
        <f t="array" ref="I107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7" s="14" t="e">
        <f>_xlfn.XLOOKUP(Govt_Date_Calcs_3yr[[#This Row],[Target date]],TableRef_Govt_Bonds[Maturity date],TableRef_Govt_Bonds[Maturity date],,1)</f>
        <v>#VALUE!</v>
      </c>
      <c r="K107" t="e">
        <f>_xlfn.XLOOKUP(Govt_Date_Calcs_3yr[[#This Row],[Maturity after target]],TableRef_Govt_Bonds[Maturity date],TableRef_Govt_Bonds[identifier])</f>
        <v>#VALUE!</v>
      </c>
      <c r="L107" s="16" t="e" cm="1">
        <f t="array" ref="L107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7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7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7" s="16" t="str">
        <f>IFERROR((1+Govt_Date_Calcs_3yr[[#This Row],[Interpolated yield]]/2)^2-1,"")</f>
        <v/>
      </c>
    </row>
    <row r="108" spans="5:15" x14ac:dyDescent="0.35">
      <c r="E108" s="14" t="e" cm="1">
        <f t="array" ref="E108">_xlfn.CHOOSEROWS(_xlfn._xlws.SORT(_xlfn.UNIQUE(_xlfn._xlws.FILTER(BB_Govt_RFR[DATE],(BB_Govt_RFR[DATE]&gt;=$B$9)*(BB_Govt_RFR[DATE]&lt;=$B$10)))),ROW()-ROW(Govt_Date_Calcs_3yr[[#Headers],[DATE]]))</f>
        <v>#VALUE!</v>
      </c>
      <c r="F108" s="14" t="e">
        <f>Govt_Date_Calcs_3yr[[#This Row],[DATE]]+$B$5</f>
        <v>#VALUE!</v>
      </c>
      <c r="G108" s="14" t="e">
        <f>_xlfn.XLOOKUP(Govt_Date_Calcs_3yr[[#This Row],[Target date]],TableRef_Govt_Bonds[Maturity date],TableRef_Govt_Bonds[Maturity date],,-1)</f>
        <v>#VALUE!</v>
      </c>
      <c r="H108" t="e">
        <f>_xlfn.XLOOKUP(Govt_Date_Calcs_3yr[[#This Row],[Maturity before target]],TableRef_Govt_Bonds[Maturity date],TableRef_Govt_Bonds[identifier])</f>
        <v>#VALUE!</v>
      </c>
      <c r="I108" s="16" t="e" cm="1">
        <f t="array" ref="I108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8" s="14" t="e">
        <f>_xlfn.XLOOKUP(Govt_Date_Calcs_3yr[[#This Row],[Target date]],TableRef_Govt_Bonds[Maturity date],TableRef_Govt_Bonds[Maturity date],,1)</f>
        <v>#VALUE!</v>
      </c>
      <c r="K108" t="e">
        <f>_xlfn.XLOOKUP(Govt_Date_Calcs_3yr[[#This Row],[Maturity after target]],TableRef_Govt_Bonds[Maturity date],TableRef_Govt_Bonds[identifier])</f>
        <v>#VALUE!</v>
      </c>
      <c r="L108" s="16" t="e" cm="1">
        <f t="array" ref="L108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8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8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8" s="16" t="str">
        <f>IFERROR((1+Govt_Date_Calcs_3yr[[#This Row],[Interpolated yield]]/2)^2-1,"")</f>
        <v/>
      </c>
    </row>
    <row r="109" spans="5:15" x14ac:dyDescent="0.35">
      <c r="E109" s="14" t="e" cm="1">
        <f t="array" ref="E109">_xlfn.CHOOSEROWS(_xlfn._xlws.SORT(_xlfn.UNIQUE(_xlfn._xlws.FILTER(BB_Govt_RFR[DATE],(BB_Govt_RFR[DATE]&gt;=$B$9)*(BB_Govt_RFR[DATE]&lt;=$B$10)))),ROW()-ROW(Govt_Date_Calcs_3yr[[#Headers],[DATE]]))</f>
        <v>#VALUE!</v>
      </c>
      <c r="F109" s="14" t="e">
        <f>Govt_Date_Calcs_3yr[[#This Row],[DATE]]+$B$5</f>
        <v>#VALUE!</v>
      </c>
      <c r="G109" s="14" t="e">
        <f>_xlfn.XLOOKUP(Govt_Date_Calcs_3yr[[#This Row],[Target date]],TableRef_Govt_Bonds[Maturity date],TableRef_Govt_Bonds[Maturity date],,-1)</f>
        <v>#VALUE!</v>
      </c>
      <c r="H109" t="e">
        <f>_xlfn.XLOOKUP(Govt_Date_Calcs_3yr[[#This Row],[Maturity before target]],TableRef_Govt_Bonds[Maturity date],TableRef_Govt_Bonds[identifier])</f>
        <v>#VALUE!</v>
      </c>
      <c r="I109" s="16" t="e" cm="1">
        <f t="array" ref="I109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09" s="14" t="e">
        <f>_xlfn.XLOOKUP(Govt_Date_Calcs_3yr[[#This Row],[Target date]],TableRef_Govt_Bonds[Maturity date],TableRef_Govt_Bonds[Maturity date],,1)</f>
        <v>#VALUE!</v>
      </c>
      <c r="K109" t="e">
        <f>_xlfn.XLOOKUP(Govt_Date_Calcs_3yr[[#This Row],[Maturity after target]],TableRef_Govt_Bonds[Maturity date],TableRef_Govt_Bonds[identifier])</f>
        <v>#VALUE!</v>
      </c>
      <c r="L109" s="16" t="e" cm="1">
        <f t="array" ref="L109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09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09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09" s="16" t="str">
        <f>IFERROR((1+Govt_Date_Calcs_3yr[[#This Row],[Interpolated yield]]/2)^2-1,"")</f>
        <v/>
      </c>
    </row>
    <row r="110" spans="5:15" x14ac:dyDescent="0.35">
      <c r="E110" s="14" t="e" cm="1">
        <f t="array" ref="E110">_xlfn.CHOOSEROWS(_xlfn._xlws.SORT(_xlfn.UNIQUE(_xlfn._xlws.FILTER(BB_Govt_RFR[DATE],(BB_Govt_RFR[DATE]&gt;=$B$9)*(BB_Govt_RFR[DATE]&lt;=$B$10)))),ROW()-ROW(Govt_Date_Calcs_3yr[[#Headers],[DATE]]))</f>
        <v>#VALUE!</v>
      </c>
      <c r="F110" s="14" t="e">
        <f>Govt_Date_Calcs_3yr[[#This Row],[DATE]]+$B$5</f>
        <v>#VALUE!</v>
      </c>
      <c r="G110" s="14" t="e">
        <f>_xlfn.XLOOKUP(Govt_Date_Calcs_3yr[[#This Row],[Target date]],TableRef_Govt_Bonds[Maturity date],TableRef_Govt_Bonds[Maturity date],,-1)</f>
        <v>#VALUE!</v>
      </c>
      <c r="H110" t="e">
        <f>_xlfn.XLOOKUP(Govt_Date_Calcs_3yr[[#This Row],[Maturity before target]],TableRef_Govt_Bonds[Maturity date],TableRef_Govt_Bonds[identifier])</f>
        <v>#VALUE!</v>
      </c>
      <c r="I110" s="16" t="e" cm="1">
        <f t="array" ref="I110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0" s="14" t="e">
        <f>_xlfn.XLOOKUP(Govt_Date_Calcs_3yr[[#This Row],[Target date]],TableRef_Govt_Bonds[Maturity date],TableRef_Govt_Bonds[Maturity date],,1)</f>
        <v>#VALUE!</v>
      </c>
      <c r="K110" t="e">
        <f>_xlfn.XLOOKUP(Govt_Date_Calcs_3yr[[#This Row],[Maturity after target]],TableRef_Govt_Bonds[Maturity date],TableRef_Govt_Bonds[identifier])</f>
        <v>#VALUE!</v>
      </c>
      <c r="L110" s="16" t="e" cm="1">
        <f t="array" ref="L110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0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0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0" s="16" t="str">
        <f>IFERROR((1+Govt_Date_Calcs_3yr[[#This Row],[Interpolated yield]]/2)^2-1,"")</f>
        <v/>
      </c>
    </row>
    <row r="111" spans="5:15" x14ac:dyDescent="0.35">
      <c r="E111" s="14" t="e" cm="1">
        <f t="array" ref="E111">_xlfn.CHOOSEROWS(_xlfn._xlws.SORT(_xlfn.UNIQUE(_xlfn._xlws.FILTER(BB_Govt_RFR[DATE],(BB_Govt_RFR[DATE]&gt;=$B$9)*(BB_Govt_RFR[DATE]&lt;=$B$10)))),ROW()-ROW(Govt_Date_Calcs_3yr[[#Headers],[DATE]]))</f>
        <v>#VALUE!</v>
      </c>
      <c r="F111" s="14" t="e">
        <f>Govt_Date_Calcs_3yr[[#This Row],[DATE]]+$B$5</f>
        <v>#VALUE!</v>
      </c>
      <c r="G111" s="14" t="e">
        <f>_xlfn.XLOOKUP(Govt_Date_Calcs_3yr[[#This Row],[Target date]],TableRef_Govt_Bonds[Maturity date],TableRef_Govt_Bonds[Maturity date],,-1)</f>
        <v>#VALUE!</v>
      </c>
      <c r="H111" t="e">
        <f>_xlfn.XLOOKUP(Govt_Date_Calcs_3yr[[#This Row],[Maturity before target]],TableRef_Govt_Bonds[Maturity date],TableRef_Govt_Bonds[identifier])</f>
        <v>#VALUE!</v>
      </c>
      <c r="I111" s="16" t="e" cm="1">
        <f t="array" ref="I111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1" s="14" t="e">
        <f>_xlfn.XLOOKUP(Govt_Date_Calcs_3yr[[#This Row],[Target date]],TableRef_Govt_Bonds[Maturity date],TableRef_Govt_Bonds[Maturity date],,1)</f>
        <v>#VALUE!</v>
      </c>
      <c r="K111" t="e">
        <f>_xlfn.XLOOKUP(Govt_Date_Calcs_3yr[[#This Row],[Maturity after target]],TableRef_Govt_Bonds[Maturity date],TableRef_Govt_Bonds[identifier])</f>
        <v>#VALUE!</v>
      </c>
      <c r="L111" s="16" t="e" cm="1">
        <f t="array" ref="L111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1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1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1" s="16" t="str">
        <f>IFERROR((1+Govt_Date_Calcs_3yr[[#This Row],[Interpolated yield]]/2)^2-1,"")</f>
        <v/>
      </c>
    </row>
    <row r="112" spans="5:15" x14ac:dyDescent="0.35">
      <c r="E112" s="14" t="e" cm="1">
        <f t="array" ref="E112">_xlfn.CHOOSEROWS(_xlfn._xlws.SORT(_xlfn.UNIQUE(_xlfn._xlws.FILTER(BB_Govt_RFR[DATE],(BB_Govt_RFR[DATE]&gt;=$B$9)*(BB_Govt_RFR[DATE]&lt;=$B$10)))),ROW()-ROW(Govt_Date_Calcs_3yr[[#Headers],[DATE]]))</f>
        <v>#VALUE!</v>
      </c>
      <c r="F112" s="14" t="e">
        <f>Govt_Date_Calcs_3yr[[#This Row],[DATE]]+$B$5</f>
        <v>#VALUE!</v>
      </c>
      <c r="G112" s="14" t="e">
        <f>_xlfn.XLOOKUP(Govt_Date_Calcs_3yr[[#This Row],[Target date]],TableRef_Govt_Bonds[Maturity date],TableRef_Govt_Bonds[Maturity date],,-1)</f>
        <v>#VALUE!</v>
      </c>
      <c r="H112" t="e">
        <f>_xlfn.XLOOKUP(Govt_Date_Calcs_3yr[[#This Row],[Maturity before target]],TableRef_Govt_Bonds[Maturity date],TableRef_Govt_Bonds[identifier])</f>
        <v>#VALUE!</v>
      </c>
      <c r="I112" s="16" t="e" cm="1">
        <f t="array" ref="I112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2" s="14" t="e">
        <f>_xlfn.XLOOKUP(Govt_Date_Calcs_3yr[[#This Row],[Target date]],TableRef_Govt_Bonds[Maturity date],TableRef_Govt_Bonds[Maturity date],,1)</f>
        <v>#VALUE!</v>
      </c>
      <c r="K112" t="e">
        <f>_xlfn.XLOOKUP(Govt_Date_Calcs_3yr[[#This Row],[Maturity after target]],TableRef_Govt_Bonds[Maturity date],TableRef_Govt_Bonds[identifier])</f>
        <v>#VALUE!</v>
      </c>
      <c r="L112" s="16" t="e" cm="1">
        <f t="array" ref="L112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2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2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2" s="16" t="str">
        <f>IFERROR((1+Govt_Date_Calcs_3yr[[#This Row],[Interpolated yield]]/2)^2-1,"")</f>
        <v/>
      </c>
    </row>
    <row r="113" spans="5:15" x14ac:dyDescent="0.35">
      <c r="E113" s="14" t="e" cm="1">
        <f t="array" ref="E113">_xlfn.CHOOSEROWS(_xlfn._xlws.SORT(_xlfn.UNIQUE(_xlfn._xlws.FILTER(BB_Govt_RFR[DATE],(BB_Govt_RFR[DATE]&gt;=$B$9)*(BB_Govt_RFR[DATE]&lt;=$B$10)))),ROW()-ROW(Govt_Date_Calcs_3yr[[#Headers],[DATE]]))</f>
        <v>#VALUE!</v>
      </c>
      <c r="F113" s="14" t="e">
        <f>Govt_Date_Calcs_3yr[[#This Row],[DATE]]+$B$5</f>
        <v>#VALUE!</v>
      </c>
      <c r="G113" s="14" t="e">
        <f>_xlfn.XLOOKUP(Govt_Date_Calcs_3yr[[#This Row],[Target date]],TableRef_Govt_Bonds[Maturity date],TableRef_Govt_Bonds[Maturity date],,-1)</f>
        <v>#VALUE!</v>
      </c>
      <c r="H113" t="e">
        <f>_xlfn.XLOOKUP(Govt_Date_Calcs_3yr[[#This Row],[Maturity before target]],TableRef_Govt_Bonds[Maturity date],TableRef_Govt_Bonds[identifier])</f>
        <v>#VALUE!</v>
      </c>
      <c r="I113" s="16" t="e" cm="1">
        <f t="array" ref="I113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3" s="14" t="e">
        <f>_xlfn.XLOOKUP(Govt_Date_Calcs_3yr[[#This Row],[Target date]],TableRef_Govt_Bonds[Maturity date],TableRef_Govt_Bonds[Maturity date],,1)</f>
        <v>#VALUE!</v>
      </c>
      <c r="K113" t="e">
        <f>_xlfn.XLOOKUP(Govt_Date_Calcs_3yr[[#This Row],[Maturity after target]],TableRef_Govt_Bonds[Maturity date],TableRef_Govt_Bonds[identifier])</f>
        <v>#VALUE!</v>
      </c>
      <c r="L113" s="16" t="e" cm="1">
        <f t="array" ref="L113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3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3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3" s="16" t="str">
        <f>IFERROR((1+Govt_Date_Calcs_3yr[[#This Row],[Interpolated yield]]/2)^2-1,"")</f>
        <v/>
      </c>
    </row>
    <row r="114" spans="5:15" x14ac:dyDescent="0.35">
      <c r="E114" s="14" t="e" cm="1">
        <f t="array" ref="E114">_xlfn.CHOOSEROWS(_xlfn._xlws.SORT(_xlfn.UNIQUE(_xlfn._xlws.FILTER(BB_Govt_RFR[DATE],(BB_Govt_RFR[DATE]&gt;=$B$9)*(BB_Govt_RFR[DATE]&lt;=$B$10)))),ROW()-ROW(Govt_Date_Calcs_3yr[[#Headers],[DATE]]))</f>
        <v>#VALUE!</v>
      </c>
      <c r="F114" s="14" t="e">
        <f>Govt_Date_Calcs_3yr[[#This Row],[DATE]]+$B$5</f>
        <v>#VALUE!</v>
      </c>
      <c r="G114" s="14" t="e">
        <f>_xlfn.XLOOKUP(Govt_Date_Calcs_3yr[[#This Row],[Target date]],TableRef_Govt_Bonds[Maturity date],TableRef_Govt_Bonds[Maturity date],,-1)</f>
        <v>#VALUE!</v>
      </c>
      <c r="H114" t="e">
        <f>_xlfn.XLOOKUP(Govt_Date_Calcs_3yr[[#This Row],[Maturity before target]],TableRef_Govt_Bonds[Maturity date],TableRef_Govt_Bonds[identifier])</f>
        <v>#VALUE!</v>
      </c>
      <c r="I114" s="16" t="e" cm="1">
        <f t="array" ref="I114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4" s="14" t="e">
        <f>_xlfn.XLOOKUP(Govt_Date_Calcs_3yr[[#This Row],[Target date]],TableRef_Govt_Bonds[Maturity date],TableRef_Govt_Bonds[Maturity date],,1)</f>
        <v>#VALUE!</v>
      </c>
      <c r="K114" t="e">
        <f>_xlfn.XLOOKUP(Govt_Date_Calcs_3yr[[#This Row],[Maturity after target]],TableRef_Govt_Bonds[Maturity date],TableRef_Govt_Bonds[identifier])</f>
        <v>#VALUE!</v>
      </c>
      <c r="L114" s="16" t="e" cm="1">
        <f t="array" ref="L114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4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4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4" s="16" t="str">
        <f>IFERROR((1+Govt_Date_Calcs_3yr[[#This Row],[Interpolated yield]]/2)^2-1,"")</f>
        <v/>
      </c>
    </row>
    <row r="115" spans="5:15" x14ac:dyDescent="0.35">
      <c r="E115" s="14" t="e" cm="1">
        <f t="array" ref="E115">_xlfn.CHOOSEROWS(_xlfn._xlws.SORT(_xlfn.UNIQUE(_xlfn._xlws.FILTER(BB_Govt_RFR[DATE],(BB_Govt_RFR[DATE]&gt;=$B$9)*(BB_Govt_RFR[DATE]&lt;=$B$10)))),ROW()-ROW(Govt_Date_Calcs_3yr[[#Headers],[DATE]]))</f>
        <v>#VALUE!</v>
      </c>
      <c r="F115" s="14" t="e">
        <f>Govt_Date_Calcs_3yr[[#This Row],[DATE]]+$B$5</f>
        <v>#VALUE!</v>
      </c>
      <c r="G115" s="14" t="e">
        <f>_xlfn.XLOOKUP(Govt_Date_Calcs_3yr[[#This Row],[Target date]],TableRef_Govt_Bonds[Maturity date],TableRef_Govt_Bonds[Maturity date],,-1)</f>
        <v>#VALUE!</v>
      </c>
      <c r="H115" t="e">
        <f>_xlfn.XLOOKUP(Govt_Date_Calcs_3yr[[#This Row],[Maturity before target]],TableRef_Govt_Bonds[Maturity date],TableRef_Govt_Bonds[identifier])</f>
        <v>#VALUE!</v>
      </c>
      <c r="I115" s="16" t="e" cm="1">
        <f t="array" ref="I115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5" s="14" t="e">
        <f>_xlfn.XLOOKUP(Govt_Date_Calcs_3yr[[#This Row],[Target date]],TableRef_Govt_Bonds[Maturity date],TableRef_Govt_Bonds[Maturity date],,1)</f>
        <v>#VALUE!</v>
      </c>
      <c r="K115" t="e">
        <f>_xlfn.XLOOKUP(Govt_Date_Calcs_3yr[[#This Row],[Maturity after target]],TableRef_Govt_Bonds[Maturity date],TableRef_Govt_Bonds[identifier])</f>
        <v>#VALUE!</v>
      </c>
      <c r="L115" s="16" t="e" cm="1">
        <f t="array" ref="L115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5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5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5" s="16" t="str">
        <f>IFERROR((1+Govt_Date_Calcs_3yr[[#This Row],[Interpolated yield]]/2)^2-1,"")</f>
        <v/>
      </c>
    </row>
    <row r="116" spans="5:15" x14ac:dyDescent="0.35">
      <c r="E116" s="14" t="e" cm="1">
        <f t="array" ref="E116">_xlfn.CHOOSEROWS(_xlfn._xlws.SORT(_xlfn.UNIQUE(_xlfn._xlws.FILTER(BB_Govt_RFR[DATE],(BB_Govt_RFR[DATE]&gt;=$B$9)*(BB_Govt_RFR[DATE]&lt;=$B$10)))),ROW()-ROW(Govt_Date_Calcs_3yr[[#Headers],[DATE]]))</f>
        <v>#VALUE!</v>
      </c>
      <c r="F116" s="14" t="e">
        <f>Govt_Date_Calcs_3yr[[#This Row],[DATE]]+$B$5</f>
        <v>#VALUE!</v>
      </c>
      <c r="G116" s="14" t="e">
        <f>_xlfn.XLOOKUP(Govt_Date_Calcs_3yr[[#This Row],[Target date]],TableRef_Govt_Bonds[Maturity date],TableRef_Govt_Bonds[Maturity date],,-1)</f>
        <v>#VALUE!</v>
      </c>
      <c r="H116" t="e">
        <f>_xlfn.XLOOKUP(Govt_Date_Calcs_3yr[[#This Row],[Maturity before target]],TableRef_Govt_Bonds[Maturity date],TableRef_Govt_Bonds[identifier])</f>
        <v>#VALUE!</v>
      </c>
      <c r="I116" s="16" t="e" cm="1">
        <f t="array" ref="I116">_xlfn.IFNA(_xlfn.XLOOKUP(Govt_Date_Calcs_3yr[[#This Row],[DATE]]&amp;Govt_Date_Calcs_3yr[[#This Row],[Govt bond before]],BB_Govt_RFR[DATE]&amp;BB_Govt_RFR[IDENTIFIER],BB_Govt_RFR[YLD_YTM_BID])/100,_xlfn.XLOOKUP(Govt_Date_Calcs_3yr[[#This Row],[DATE]]&amp;_xlfn.XLOOKUP(Govt_Date_Calcs_3yr[[#This Row],[Govt bond before]],TableRef_Govt_Bonds[identifier],TableRef_Govt_Bonds[Updated name]),BB_Govt_RFR[DATE]&amp;BB_Govt_RFR[IDENTIFIER],BB_Govt_RFR[YLD_YTM_BID])/100)</f>
        <v>#VALUE!</v>
      </c>
      <c r="J116" s="14" t="e">
        <f>_xlfn.XLOOKUP(Govt_Date_Calcs_3yr[[#This Row],[Target date]],TableRef_Govt_Bonds[Maturity date],TableRef_Govt_Bonds[Maturity date],,1)</f>
        <v>#VALUE!</v>
      </c>
      <c r="K116" t="e">
        <f>_xlfn.XLOOKUP(Govt_Date_Calcs_3yr[[#This Row],[Maturity after target]],TableRef_Govt_Bonds[Maturity date],TableRef_Govt_Bonds[identifier])</f>
        <v>#VALUE!</v>
      </c>
      <c r="L116" s="16" t="e" cm="1">
        <f t="array" ref="L116">_xlfn.IFNA(_xlfn.XLOOKUP(Govt_Date_Calcs_3yr[[#This Row],[DATE]]&amp;Govt_Date_Calcs_3yr[[#This Row],[Govt bond after]],BB_Govt_RFR[DATE]&amp;BB_Govt_RFR[IDENTIFIER],BB_Govt_RFR[YLD_YTM_BID])/100,_xlfn.XLOOKUP(Govt_Date_Calcs_3yr[[#This Row],[DATE]]&amp;_xlfn.XLOOKUP(Govt_Date_Calcs_3yr[[#This Row],[Govt bond after]],TableRef_Govt_Bonds[identifier],TableRef_Govt_Bonds[Updated name]),BB_Govt_RFR[DATE]&amp;BB_Govt_RFR[IDENTIFIER],BB_Govt_RFR[YLD_YTM_BID])/100)</f>
        <v>#VALUE!</v>
      </c>
      <c r="M116" s="15" t="e">
        <f>(Govt_Date_Calcs_3yr[[#This Row],[Target date]]-Govt_Date_Calcs_3yr[[#This Row],[Maturity before target]])/(Govt_Date_Calcs_3yr[[#This Row],[Maturity after target]]-Govt_Date_Calcs_3yr[[#This Row],[Maturity before target]])</f>
        <v>#VALUE!</v>
      </c>
      <c r="N116" s="15" t="e">
        <f>Govt_Date_Calcs_3yr[[#This Row],[Interpolation factor]]*Govt_Date_Calcs_3yr[[#This Row],[post yield on Actual Date]]+(1-Govt_Date_Calcs_3yr[[#This Row],[Interpolation factor]])*Govt_Date_Calcs_3yr[[#This Row],[Prior yield on Actual Date]]</f>
        <v>#VALUE!</v>
      </c>
      <c r="O116" s="16" t="str">
        <f>IFERROR((1+Govt_Date_Calcs_3yr[[#This Row],[Interpolated yield]]/2)^2-1,"")</f>
        <v/>
      </c>
    </row>
  </sheetData>
  <dataValidations count="2">
    <dataValidation type="decimal" allowBlank="1" showInputMessage="1" showErrorMessage="1" sqref="F4" xr:uid="{355BF935-2BE4-48B9-BBEA-EA6CCC17D012}">
      <formula1>0</formula1>
      <formula2>0.1</formula2>
    </dataValidation>
    <dataValidation type="date" allowBlank="1" showInputMessage="1" showErrorMessage="1" sqref="B3:B4 F5:F6" xr:uid="{4F3132B3-F671-4272-A617-A2FEED3BF7EE}">
      <formula1>1</formula1>
      <formula2>401769</formula2>
    </dataValidation>
  </dataValidations>
  <pageMargins left="0.7" right="0.7" top="0.75" bottom="0.75" header="0.3" footer="0.3"/>
  <pageSetup paperSize="8" orientation="landscape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FD1B6-9A3B-483B-8B87-E6AF03379E5C}">
  <dimension ref="A1:C18"/>
  <sheetViews>
    <sheetView showGridLines="0" view="pageBreakPreview" zoomScaleNormal="100" zoomScaleSheetLayoutView="100" workbookViewId="0"/>
  </sheetViews>
  <sheetFormatPr defaultColWidth="8.9140625" defaultRowHeight="14.5" x14ac:dyDescent="0.35"/>
  <cols>
    <col min="1" max="1" width="35.6640625" bestFit="1" customWidth="1"/>
    <col min="2" max="2" width="7.4140625" bestFit="1" customWidth="1"/>
    <col min="3" max="3" width="58.33203125" bestFit="1" customWidth="1"/>
  </cols>
  <sheetData>
    <row r="1" spans="1:3" ht="21" x14ac:dyDescent="0.5">
      <c r="A1" s="5" t="s">
        <v>120</v>
      </c>
      <c r="B1" s="5"/>
      <c r="C1" s="5"/>
    </row>
    <row r="2" spans="1:3" ht="16" x14ac:dyDescent="0.4">
      <c r="A2" s="60" t="s">
        <v>121</v>
      </c>
      <c r="B2" s="60"/>
      <c r="C2" s="2"/>
    </row>
    <row r="3" spans="1:3" x14ac:dyDescent="0.35">
      <c r="A3" s="22" t="s">
        <v>3</v>
      </c>
      <c r="B3" s="22" t="s">
        <v>89</v>
      </c>
    </row>
    <row r="4" spans="1:3" x14ac:dyDescent="0.35">
      <c r="A4" s="29" t="s">
        <v>90</v>
      </c>
      <c r="B4" s="38" t="e">
        <f>RFR!F4</f>
        <v>#DIV/0!</v>
      </c>
      <c r="C4" s="31" t="s">
        <v>91</v>
      </c>
    </row>
    <row r="5" spans="1:3" x14ac:dyDescent="0.35">
      <c r="A5" s="29" t="s">
        <v>92</v>
      </c>
      <c r="B5" s="30">
        <v>9.5999999999999992E-3</v>
      </c>
      <c r="C5" s="31" t="s">
        <v>104</v>
      </c>
    </row>
    <row r="6" spans="1:3" x14ac:dyDescent="0.35">
      <c r="A6" s="29" t="s">
        <v>93</v>
      </c>
      <c r="B6" s="32">
        <v>0.35</v>
      </c>
      <c r="C6" s="31" t="s">
        <v>105</v>
      </c>
    </row>
    <row r="7" spans="1:3" x14ac:dyDescent="0.35">
      <c r="A7" s="29" t="s">
        <v>94</v>
      </c>
      <c r="B7" s="33">
        <v>0.3</v>
      </c>
      <c r="C7" s="31" t="s">
        <v>106</v>
      </c>
    </row>
    <row r="8" spans="1:3" x14ac:dyDescent="0.35">
      <c r="A8" s="29" t="s">
        <v>95</v>
      </c>
      <c r="B8" s="54">
        <f>B7/(1-B6)</f>
        <v>0.46153846153846151</v>
      </c>
      <c r="C8" s="31" t="s">
        <v>109</v>
      </c>
    </row>
    <row r="9" spans="1:3" x14ac:dyDescent="0.35">
      <c r="A9" s="7" t="s">
        <v>96</v>
      </c>
      <c r="B9" s="35">
        <v>7.0000000000000007E-2</v>
      </c>
      <c r="C9" s="31" t="s">
        <v>107</v>
      </c>
    </row>
    <row r="10" spans="1:3" x14ac:dyDescent="0.35">
      <c r="A10" s="7" t="s">
        <v>97</v>
      </c>
      <c r="B10" s="32">
        <v>0.28000000000000003</v>
      </c>
      <c r="C10" s="34"/>
    </row>
    <row r="11" spans="1:3" x14ac:dyDescent="0.35">
      <c r="A11" s="7" t="s">
        <v>98</v>
      </c>
      <c r="B11" s="32">
        <v>0.28000000000000003</v>
      </c>
      <c r="C11" s="31" t="s">
        <v>107</v>
      </c>
    </row>
    <row r="12" spans="1:3" x14ac:dyDescent="0.35">
      <c r="A12" s="29" t="s">
        <v>99</v>
      </c>
      <c r="B12" s="30">
        <v>2E-3</v>
      </c>
      <c r="C12" s="31" t="s">
        <v>108</v>
      </c>
    </row>
    <row r="13" spans="1:3" x14ac:dyDescent="0.35">
      <c r="A13" s="29" t="s">
        <v>100</v>
      </c>
      <c r="B13" s="38" t="e">
        <f>B4+B5+B12</f>
        <v>#DIV/0!</v>
      </c>
      <c r="C13" s="34" t="s">
        <v>91</v>
      </c>
    </row>
    <row r="14" spans="1:3" x14ac:dyDescent="0.35">
      <c r="A14" s="29" t="s">
        <v>101</v>
      </c>
      <c r="B14" s="38" t="e">
        <f>B4*(1-B11)+B8*B9</f>
        <v>#DIV/0!</v>
      </c>
      <c r="C14" s="34" t="s">
        <v>91</v>
      </c>
    </row>
    <row r="15" spans="1:3" x14ac:dyDescent="0.35">
      <c r="A15" s="29"/>
      <c r="B15" s="36"/>
      <c r="C15" s="34"/>
    </row>
    <row r="16" spans="1:3" x14ac:dyDescent="0.35">
      <c r="A16" s="37" t="s">
        <v>102</v>
      </c>
      <c r="B16" s="39" t="e">
        <f>B14*(1-B6)+(B13)*B6</f>
        <v>#DIV/0!</v>
      </c>
      <c r="C16" s="34" t="s">
        <v>91</v>
      </c>
    </row>
    <row r="18" spans="1:1" x14ac:dyDescent="0.35">
      <c r="A18" s="68" t="s">
        <v>136</v>
      </c>
    </row>
  </sheetData>
  <conditionalFormatting sqref="B18">
    <cfRule type="expression" dxfId="1" priority="1">
      <formula>ISERROR($B$16)</formula>
    </cfRule>
    <cfRule type="expression" dxfId="0" priority="2">
      <formula>ISERROR(#REF!)</formula>
    </cfRule>
  </conditionalFormatting>
  <pageMargins left="0.7" right="0.7" top="0.75" bottom="0.75" header="0.3" footer="0.3"/>
  <pageSetup paperSize="9" scale="8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properties xmlns="http://www.imanage.com/work/xmlschema">
  <documentid>IMANAGE!5889678.3</documentid>
  <senderid>JOHNGR</senderid>
  <senderemail>JOHN.GROOT@COMCOM.GOVT.NZ</senderemail>
  <lastmodified>2026-07-01T12:08:02.0000000+12:00</lastmodified>
  <database>IMANAGE</database>
</properties>
</file>

<file path=customXml/itemProps1.xml><?xml version="1.0" encoding="utf-8"?>
<ds:datastoreItem xmlns:ds="http://schemas.openxmlformats.org/officeDocument/2006/customXml" ds:itemID="{8818FD43-7D8C-4BC4-9763-6DCCDC537042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CoverSheet</vt:lpstr>
      <vt:lpstr>Table of Contents</vt:lpstr>
      <vt:lpstr>Description</vt:lpstr>
      <vt:lpstr>Govt lookup</vt:lpstr>
      <vt:lpstr>RFR</vt:lpstr>
      <vt:lpstr>WACC</vt:lpstr>
      <vt:lpstr>CoverSheet!Print_Area</vt:lpstr>
      <vt:lpstr>Description!Print_Area</vt:lpstr>
      <vt:lpstr>'Govt lookup'!Print_Area</vt:lpstr>
      <vt:lpstr>RFR!Print_Area</vt:lpstr>
      <vt:lpstr>WACC!Print_Area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2026-06-30T22:56:17Z</dcterms:created>
  <dcterms:modified xsi:type="dcterms:W3CDTF">2026-07-06T01:19:26Z</dcterms:modified>
</cp:coreProperties>
</file>