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hidePivotFieldList="1" defaultThemeVersion="166925"/>
  <xr:revisionPtr revIDLastSave="0" documentId="13_ncr:1_{DC62BB9A-1FA8-4EDC-8B4A-873D858F9D75}" xr6:coauthVersionLast="47" xr6:coauthVersionMax="47" xr10:uidLastSave="{00000000-0000-0000-0000-000000000000}"/>
  <bookViews>
    <workbookView xWindow="-9130" yWindow="-21710" windowWidth="51820" windowHeight="21100" tabRatio="835" xr2:uid="{D4DB9AA6-7539-4CB6-B854-170E297E5428}"/>
  </bookViews>
  <sheets>
    <sheet name="Cover Sheet" sheetId="4" r:id="rId1"/>
    <sheet name="Table_List" sheetId="25" state="hidden" r:id="rId2"/>
    <sheet name="TOC" sheetId="2" r:id="rId3"/>
    <sheet name="Instructions" sheetId="3" r:id="rId4"/>
    <sheet name="styles" sheetId="1" state="hidden" r:id="rId5"/>
    <sheet name="S1.ID Return on Investment" sheetId="11" r:id="rId6"/>
    <sheet name="S2.Regulatory Profit" sheetId="12" r:id="rId7"/>
    <sheet name="S3.Regulatory Tax Allowance" sheetId="13" r:id="rId8"/>
    <sheet name="S4.RAB Value Rolled Forward" sheetId="14" r:id="rId9"/>
    <sheet name="S4a.Asset Allocations" sheetId="15" r:id="rId10"/>
    <sheet name="S5.Actual Expenditure Opex" sheetId="16" r:id="rId11"/>
    <sheet name="S5a.Cost Allocations" sheetId="17" r:id="rId12"/>
    <sheet name="S6.Actual Expenditure Capex" sheetId="19" r:id="rId13"/>
    <sheet name="S7.Actual vs Forecast" sheetId="20" r:id="rId14"/>
    <sheet name="S8.Calculation Inputs" sheetId="21" r:id="rId15"/>
    <sheet name="S9.Related Party Transactions" sheetId="18" r:id="rId16"/>
    <sheet name="S10.ID-FFLAS Asset Register" sheetId="23" r:id="rId17"/>
    <sheet name="S11.Capex Forecast" sheetId="5" r:id="rId18"/>
    <sheet name="S11a.Opex Forecast" sheetId="6" r:id="rId19"/>
    <sheet name="S12.Capacity Forecast" sheetId="7" r:id="rId20"/>
    <sheet name="S12a.Demand Forecast" sheetId="8" r:id="rId21"/>
    <sheet name="S13.Asset Management_1" sheetId="9" r:id="rId22"/>
    <sheet name="S13.Asset Management_2" sheetId="10" r:id="rId23"/>
  </sheets>
  <definedNames>
    <definedName name="_template_version">'Cover Sheet'!$A$17</definedName>
    <definedName name="_title">'Cover Sheet'!$A$16</definedName>
    <definedName name="company_name">'Cover Sheet'!$C$9</definedName>
    <definedName name="corporate_tax_rate">tb_3_3i_3.01_2[%]</definedName>
    <definedName name="disc_date">'Cover Sheet'!$C$11</definedName>
    <definedName name="disc_year_end">'Cover Sheet'!$C$13</definedName>
    <definedName name="leverage">'S1.ID Return on Investment'!$F$31</definedName>
    <definedName name="_xlnm.Print_Area" localSheetId="0">'Cover Sheet'!$A$1:$D$27</definedName>
    <definedName name="_xlnm.Print_Area" localSheetId="3">Instructions!$B$1:$B$31</definedName>
    <definedName name="_xlnm.Print_Area" localSheetId="5">'S1.ID Return on Investment'!$A$1:$H$37</definedName>
    <definedName name="_xlnm.Print_Area" localSheetId="16">'S10.ID-FFLAS Asset Register'!$A$1:$AP$42</definedName>
    <definedName name="_xlnm.Print_Area" localSheetId="17">'S11.Capex Forecast'!$A$1:$K$111</definedName>
    <definedName name="_xlnm.Print_Area" localSheetId="18">'S11a.Opex Forecast'!$A$1:$J$55</definedName>
    <definedName name="_xlnm.Print_Area" localSheetId="19">'S12.Capacity Forecast'!$A$1:$Q$15</definedName>
    <definedName name="_xlnm.Print_Area" localSheetId="20">'S12a.Demand Forecast'!$A$1:$J$77</definedName>
    <definedName name="_xlnm.Print_Area" localSheetId="21">'S13.Asset Management_1'!$A$1:$K$34</definedName>
    <definedName name="_xlnm.Print_Area" localSheetId="6">'S2.Regulatory Profit'!$A$1:$F$33</definedName>
    <definedName name="_xlnm.Print_Area" localSheetId="7">'S3.Regulatory Tax Allowance'!$A$1:$F$54</definedName>
    <definedName name="_xlnm.Print_Area" localSheetId="8">'S4.RAB Value Rolled Forward'!$A$1:$O$115</definedName>
    <definedName name="_xlnm.Print_Area" localSheetId="9">'S4a.Asset Allocations'!$A$1:$N$76</definedName>
    <definedName name="_xlnm.Print_Area" localSheetId="10">'S5.Actual Expenditure Opex'!$A$1:$E$25</definedName>
    <definedName name="_xlnm.Print_Area" localSheetId="11">'S5a.Cost Allocations'!$A$1:$N$66</definedName>
    <definedName name="_xlnm.Print_Area" localSheetId="12">'S6.Actual Expenditure Capex'!$A$1:$F$49</definedName>
    <definedName name="_xlnm.Print_Area" localSheetId="13">'S7.Actual vs Forecast'!$A$1:$G$61</definedName>
    <definedName name="_xlnm.Print_Area" localSheetId="14">'S8.Calculation Inputs'!$A$1:$N$47</definedName>
    <definedName name="_xlnm.Print_Area" localSheetId="15">'S9.Related Party Transactions'!$A$1:$F$66</definedName>
    <definedName name="_xlnm.Print_Area" localSheetId="2">TOC!$A$1:$E$19</definedName>
    <definedName name="_xlnm.Print_Titles" localSheetId="17">'S11.Capex Forecast'!$1:$1</definedName>
    <definedName name="_xlnm.Print_Titles" localSheetId="18">'S11a.Opex Forecast'!$1:$1</definedName>
    <definedName name="_xlnm.Print_Titles" localSheetId="20">'S12a.Demand Forecast'!$1:$1</definedName>
    <definedName name="_xlnm.Print_Titles" localSheetId="21">'S13.Asset Management_1'!$1:$1</definedName>
    <definedName name="_xlnm.Print_Titles" localSheetId="22">'S13.Asset Management_2'!$1:$1</definedName>
    <definedName name="_xlnm.Print_Titles" localSheetId="7">'S3.Regulatory Tax Allowance'!$1:$1</definedName>
    <definedName name="_xlnm.Print_Titles" localSheetId="8">'S4.RAB Value Rolled Forward'!$1:$1</definedName>
    <definedName name="_xlnm.Print_Titles" localSheetId="9">'S4a.Asset Allocations'!$1:$1</definedName>
    <definedName name="_xlnm.Print_Titles" localSheetId="12">'S6.Actual Expenditure Capex'!$1:$1</definedName>
    <definedName name="_xlnm.Print_Titles" localSheetId="13">'S7.Actual vs Forecast'!$1:$1</definedName>
    <definedName name="_xlnm.Print_Titles" localSheetId="14">'S8.Calculation Inputs'!$1:$1</definedName>
    <definedName name="_xlnm.Print_Titles" localSheetId="15">'S9.Related Party Transactions'!$1:$1</definedName>
    <definedName name="Z_21F2E024_704F_4E93_AC63_213755ECFFE0_.wvu.PrintArea" localSheetId="0" hidden="1">#N/A</definedName>
    <definedName name="Z_21F2E024_704F_4E93_AC63_213755ECFFE0_.wvu.PrintArea" localSheetId="3" hidden="1">Instructions!$A$1:$C$37</definedName>
    <definedName name="Z_21F2E024_704F_4E93_AC63_213755ECFFE0_.wvu.PrintArea" localSheetId="2" hidden="1">TOC!$A$1:$E$16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3" i="21" l="1"/>
  <c r="E62" i="21"/>
  <c r="F69" i="5" l="1"/>
  <c r="F30" i="11"/>
  <c r="F29" i="11"/>
  <c r="F34" i="21"/>
  <c r="F31" i="21"/>
  <c r="F30" i="21"/>
  <c r="F29" i="21"/>
  <c r="E54" i="21"/>
  <c r="F59" i="21"/>
  <c r="F68" i="5"/>
  <c r="J69" i="5"/>
  <c r="G69" i="5"/>
  <c r="H69" i="5"/>
  <c r="I69" i="5"/>
  <c r="K69" i="5"/>
  <c r="M115" i="14" l="1"/>
  <c r="M113" i="14"/>
  <c r="M114" i="14"/>
  <c r="F113" i="14"/>
  <c r="F41" i="21"/>
  <c r="F42" i="21"/>
  <c r="H22" i="17"/>
  <c r="H12" i="17"/>
  <c r="G9" i="20"/>
  <c r="G8" i="20"/>
  <c r="G6" i="20"/>
  <c r="G5" i="20"/>
  <c r="G4" i="20"/>
  <c r="G15" i="20"/>
  <c r="G14" i="20" l="1"/>
  <c r="E7" i="20"/>
  <c r="F7" i="20"/>
  <c r="G7" i="20" l="1"/>
  <c r="H36" i="17" l="1"/>
  <c r="H35" i="17"/>
  <c r="H34" i="17"/>
  <c r="H37" i="17"/>
  <c r="H23" i="17"/>
  <c r="H24" i="17"/>
  <c r="H39" i="17"/>
  <c r="H38" i="17"/>
  <c r="H21" i="17"/>
  <c r="F43" i="21" l="1"/>
  <c r="F115" i="14"/>
  <c r="F112" i="14"/>
  <c r="F108" i="14"/>
  <c r="K29" i="5" l="1"/>
  <c r="F29" i="5"/>
  <c r="F30" i="5"/>
  <c r="F65" i="5"/>
  <c r="F66" i="5" s="1"/>
  <c r="K65" i="5"/>
  <c r="J65" i="5"/>
  <c r="J66" i="5" s="1"/>
  <c r="I66" i="5"/>
  <c r="H66" i="5"/>
  <c r="G66" i="5"/>
  <c r="H65" i="5"/>
  <c r="K66" i="5"/>
  <c r="G65" i="5"/>
  <c r="I65" i="5"/>
  <c r="O20" i="11" l="1"/>
  <c r="O21" i="11"/>
  <c r="F44" i="21"/>
  <c r="K30" i="5" l="1"/>
  <c r="K25" i="5"/>
  <c r="J30" i="5"/>
  <c r="J25" i="5"/>
  <c r="H25" i="5"/>
  <c r="H30" i="5"/>
  <c r="G95" i="5"/>
  <c r="F46" i="21"/>
  <c r="F40" i="21"/>
  <c r="F47" i="21" l="1"/>
  <c r="F34" i="11" l="1"/>
  <c r="Q20" i="11"/>
  <c r="F19" i="13" l="1"/>
  <c r="N18" i="11"/>
  <c r="R15" i="11"/>
  <c r="H29" i="11" l="1" a="1"/>
  <c r="H29" i="11" s="1"/>
  <c r="H30" i="11" a="1"/>
  <c r="H30" i="11" s="1"/>
  <c r="B30" i="21"/>
  <c r="B34" i="11"/>
  <c r="B29" i="11"/>
  <c r="E58" i="21"/>
  <c r="B64" i="21" l="1"/>
  <c r="B63" i="21"/>
  <c r="B62" i="21"/>
  <c r="B61" i="21"/>
  <c r="B60" i="21"/>
  <c r="B59" i="21"/>
  <c r="B58" i="21"/>
  <c r="B57" i="21"/>
  <c r="B56" i="21"/>
  <c r="B55" i="21"/>
  <c r="B54" i="21"/>
  <c r="B53" i="21"/>
  <c r="B52" i="21"/>
  <c r="H2" i="25" l="1"/>
  <c r="F8" i="12"/>
  <c r="E29" i="18"/>
  <c r="F34" i="20"/>
  <c r="F33" i="20"/>
  <c r="F32" i="20"/>
  <c r="F17" i="20"/>
  <c r="G17" i="14" l="1"/>
  <c r="G16" i="14"/>
  <c r="F32" i="21" l="1"/>
  <c r="E19" i="16"/>
  <c r="F48" i="20"/>
  <c r="F49" i="20"/>
  <c r="F47" i="20"/>
  <c r="F45" i="20"/>
  <c r="F44" i="20"/>
  <c r="F43" i="20"/>
  <c r="G50" i="20"/>
  <c r="G51" i="20"/>
  <c r="E51" i="20"/>
  <c r="G35" i="20"/>
  <c r="E35" i="20"/>
  <c r="E34" i="20"/>
  <c r="F30" i="20"/>
  <c r="F26" i="19"/>
  <c r="E29" i="20"/>
  <c r="F28" i="20"/>
  <c r="F27" i="20"/>
  <c r="F26" i="20"/>
  <c r="F25" i="20"/>
  <c r="F24" i="20"/>
  <c r="F23" i="20"/>
  <c r="F22" i="20"/>
  <c r="F21" i="20"/>
  <c r="F19" i="20"/>
  <c r="F18" i="20"/>
  <c r="F50" i="20" l="1"/>
  <c r="F46" i="20"/>
  <c r="E50" i="20"/>
  <c r="F41" i="20"/>
  <c r="F40" i="20"/>
  <c r="F42" i="20"/>
  <c r="F51" i="20" l="1"/>
  <c r="F16" i="20"/>
  <c r="F14" i="20"/>
  <c r="F17" i="19" l="1"/>
  <c r="J33" i="5" l="1"/>
  <c r="E28" i="6"/>
  <c r="G46" i="8"/>
  <c r="H46" i="8"/>
  <c r="I46" i="8"/>
  <c r="J46" i="8"/>
  <c r="F46" i="8"/>
  <c r="E46" i="8"/>
  <c r="F66" i="8"/>
  <c r="G66" i="8"/>
  <c r="H66" i="8"/>
  <c r="F67" i="8"/>
  <c r="G67" i="8"/>
  <c r="H67" i="8"/>
  <c r="F68" i="8"/>
  <c r="G68" i="8"/>
  <c r="H68" i="8"/>
  <c r="F69" i="8"/>
  <c r="G69" i="8"/>
  <c r="H69" i="8"/>
  <c r="F70" i="8"/>
  <c r="G70" i="8"/>
  <c r="H70" i="8"/>
  <c r="F71" i="8"/>
  <c r="G71" i="8"/>
  <c r="H71" i="8"/>
  <c r="F72" i="8"/>
  <c r="G72" i="8"/>
  <c r="H72" i="8"/>
  <c r="F73" i="8"/>
  <c r="G73" i="8"/>
  <c r="H73" i="8"/>
  <c r="F74" i="8"/>
  <c r="G74" i="8"/>
  <c r="H74" i="8"/>
  <c r="F75" i="8"/>
  <c r="G75" i="8"/>
  <c r="H75" i="8"/>
  <c r="F76" i="8"/>
  <c r="G76" i="8"/>
  <c r="H76" i="8"/>
  <c r="E67" i="8"/>
  <c r="E68" i="8"/>
  <c r="E69" i="8"/>
  <c r="E70" i="8"/>
  <c r="E71" i="8"/>
  <c r="E72" i="8"/>
  <c r="E73" i="8"/>
  <c r="E74" i="8"/>
  <c r="E75" i="8"/>
  <c r="E76" i="8"/>
  <c r="F43" i="8"/>
  <c r="G43" i="8"/>
  <c r="H43" i="8"/>
  <c r="I43" i="8"/>
  <c r="J43" i="8"/>
  <c r="E43" i="8"/>
  <c r="F61" i="8"/>
  <c r="G61" i="8"/>
  <c r="H61" i="8"/>
  <c r="D51" i="8"/>
  <c r="I66" i="8" l="1"/>
  <c r="I67" i="8"/>
  <c r="I68" i="8" l="1"/>
  <c r="I69" i="8"/>
  <c r="I70" i="8" l="1"/>
  <c r="I71" i="8"/>
  <c r="I72" i="8" l="1"/>
  <c r="I73" i="8" l="1"/>
  <c r="I74" i="8" l="1"/>
  <c r="I75" i="8" l="1"/>
  <c r="I61" i="8" l="1"/>
  <c r="I76" i="8" s="1"/>
  <c r="E66" i="8"/>
  <c r="F14" i="7" l="1"/>
  <c r="Q14" i="7"/>
  <c r="B14" i="8" l="1"/>
  <c r="B15" i="8"/>
  <c r="J20" i="8" l="1"/>
  <c r="J26" i="8" s="1"/>
  <c r="E20" i="8"/>
  <c r="E26" i="8" s="1"/>
  <c r="B13" i="8"/>
  <c r="B16" i="8"/>
  <c r="B17" i="8"/>
  <c r="B18" i="8"/>
  <c r="B19" i="8"/>
  <c r="B43" i="8" l="1"/>
  <c r="J67" i="8" l="1"/>
  <c r="D52" i="8"/>
  <c r="D67" i="8" s="1"/>
  <c r="D53" i="8"/>
  <c r="D68" i="8" s="1"/>
  <c r="D54" i="8"/>
  <c r="D69" i="8" s="1"/>
  <c r="D55" i="8"/>
  <c r="D70" i="8" s="1"/>
  <c r="D56" i="8"/>
  <c r="D71" i="8" s="1"/>
  <c r="D57" i="8"/>
  <c r="D72" i="8" s="1"/>
  <c r="D58" i="8"/>
  <c r="D73" i="8" s="1"/>
  <c r="D59" i="8"/>
  <c r="D74" i="8" s="1"/>
  <c r="D60" i="8"/>
  <c r="D75" i="8" s="1"/>
  <c r="D66" i="8"/>
  <c r="J68" i="8" l="1"/>
  <c r="J66" i="8"/>
  <c r="J69" i="8"/>
  <c r="J70" i="8"/>
  <c r="F33" i="19"/>
  <c r="N63" i="15"/>
  <c r="M63" i="15"/>
  <c r="M64" i="15"/>
  <c r="M65" i="15"/>
  <c r="M66" i="15"/>
  <c r="M67" i="15"/>
  <c r="M68" i="15"/>
  <c r="M69" i="15"/>
  <c r="M70" i="15"/>
  <c r="M71" i="15"/>
  <c r="M72" i="15"/>
  <c r="M73" i="15"/>
  <c r="N64" i="15"/>
  <c r="N65" i="15"/>
  <c r="N66" i="15"/>
  <c r="N67" i="15"/>
  <c r="N68" i="15"/>
  <c r="N69" i="15"/>
  <c r="N70" i="15"/>
  <c r="N71" i="15"/>
  <c r="N72" i="15"/>
  <c r="N73" i="15"/>
  <c r="M52" i="17"/>
  <c r="N52" i="17"/>
  <c r="M53" i="17"/>
  <c r="N53" i="17"/>
  <c r="M54" i="17"/>
  <c r="N54" i="17"/>
  <c r="M55" i="17"/>
  <c r="N55" i="17"/>
  <c r="M56" i="17"/>
  <c r="N56" i="17"/>
  <c r="M57" i="17"/>
  <c r="N57" i="17"/>
  <c r="M58" i="17"/>
  <c r="N58" i="17"/>
  <c r="M59" i="17"/>
  <c r="N59" i="17"/>
  <c r="M60" i="17"/>
  <c r="N60" i="17"/>
  <c r="M61" i="17"/>
  <c r="N61" i="17"/>
  <c r="M62" i="17"/>
  <c r="N62" i="17"/>
  <c r="M51" i="17"/>
  <c r="N51" i="17"/>
  <c r="J71" i="8" l="1"/>
  <c r="J72" i="8"/>
  <c r="J73" i="8"/>
  <c r="F33" i="11" a="1"/>
  <c r="F33" i="11" s="1"/>
  <c r="J74" i="8" l="1"/>
  <c r="B7" i="13"/>
  <c r="G11" i="18"/>
  <c r="G12" i="18"/>
  <c r="J75" i="8" l="1"/>
  <c r="E12" i="17"/>
  <c r="F38" i="17"/>
  <c r="G38" i="17" s="1"/>
  <c r="E38" i="17"/>
  <c r="G35" i="17"/>
  <c r="F57" i="20"/>
  <c r="F56" i="20"/>
  <c r="G57" i="20"/>
  <c r="G56" i="20"/>
  <c r="E46" i="20"/>
  <c r="E42" i="20"/>
  <c r="G41" i="20"/>
  <c r="G42" i="20"/>
  <c r="G43" i="20"/>
  <c r="G44" i="20"/>
  <c r="G45" i="20"/>
  <c r="G46" i="20"/>
  <c r="G47" i="20"/>
  <c r="G48" i="20"/>
  <c r="G49" i="20"/>
  <c r="G40" i="20"/>
  <c r="G16" i="20"/>
  <c r="G18" i="20"/>
  <c r="G19" i="20"/>
  <c r="G21" i="20"/>
  <c r="G22" i="20"/>
  <c r="G23" i="20"/>
  <c r="G25" i="20"/>
  <c r="G26" i="20"/>
  <c r="G27" i="20"/>
  <c r="G28" i="20"/>
  <c r="G30" i="20"/>
  <c r="G32" i="20"/>
  <c r="G33" i="20"/>
  <c r="G34" i="20"/>
  <c r="F29" i="20"/>
  <c r="F20" i="20"/>
  <c r="G29" i="20"/>
  <c r="E20" i="20"/>
  <c r="G20" i="20" s="1"/>
  <c r="E24" i="20"/>
  <c r="G24" i="20" s="1"/>
  <c r="E17" i="20"/>
  <c r="F15" i="20"/>
  <c r="G75" i="5"/>
  <c r="H75" i="5"/>
  <c r="I75" i="5"/>
  <c r="J75" i="5"/>
  <c r="K75" i="5"/>
  <c r="G76" i="5"/>
  <c r="H76" i="5"/>
  <c r="I76" i="5"/>
  <c r="J76" i="5"/>
  <c r="K76" i="5"/>
  <c r="G77" i="5"/>
  <c r="H77" i="5"/>
  <c r="I77" i="5"/>
  <c r="J77" i="5"/>
  <c r="K77" i="5"/>
  <c r="G79" i="5"/>
  <c r="H79" i="5"/>
  <c r="I79" i="5"/>
  <c r="J79" i="5"/>
  <c r="K79" i="5"/>
  <c r="G80" i="5"/>
  <c r="H80" i="5"/>
  <c r="I80" i="5"/>
  <c r="J80" i="5"/>
  <c r="K80" i="5"/>
  <c r="G82" i="5"/>
  <c r="H82" i="5"/>
  <c r="I82" i="5"/>
  <c r="J82" i="5"/>
  <c r="K82" i="5"/>
  <c r="G83" i="5"/>
  <c r="H83" i="5"/>
  <c r="I83" i="5"/>
  <c r="J83" i="5"/>
  <c r="K83" i="5"/>
  <c r="G84" i="5"/>
  <c r="H84" i="5"/>
  <c r="I84" i="5"/>
  <c r="J84" i="5"/>
  <c r="K84" i="5"/>
  <c r="G86" i="5"/>
  <c r="H86" i="5"/>
  <c r="I86" i="5"/>
  <c r="J86" i="5"/>
  <c r="K86" i="5"/>
  <c r="G87" i="5"/>
  <c r="H87" i="5"/>
  <c r="I87" i="5"/>
  <c r="J87" i="5"/>
  <c r="K87" i="5"/>
  <c r="G88" i="5"/>
  <c r="H88" i="5"/>
  <c r="I88" i="5"/>
  <c r="J88" i="5"/>
  <c r="K88" i="5"/>
  <c r="G89" i="5"/>
  <c r="H89" i="5"/>
  <c r="I89" i="5"/>
  <c r="J89" i="5"/>
  <c r="K89" i="5"/>
  <c r="G91" i="5"/>
  <c r="H91" i="5"/>
  <c r="I91" i="5"/>
  <c r="J91" i="5"/>
  <c r="K91" i="5"/>
  <c r="G93" i="5"/>
  <c r="H93" i="5"/>
  <c r="I93" i="5"/>
  <c r="J93" i="5"/>
  <c r="K93" i="5"/>
  <c r="G94" i="5"/>
  <c r="H94" i="5"/>
  <c r="I94" i="5"/>
  <c r="J94" i="5"/>
  <c r="K94" i="5"/>
  <c r="G97" i="5"/>
  <c r="H97" i="5"/>
  <c r="I97" i="5"/>
  <c r="J97" i="5"/>
  <c r="K97" i="5"/>
  <c r="G100" i="5"/>
  <c r="H100" i="5"/>
  <c r="I100" i="5"/>
  <c r="J100" i="5"/>
  <c r="K100" i="5"/>
  <c r="F80" i="5"/>
  <c r="F77" i="5"/>
  <c r="F76" i="5"/>
  <c r="F44" i="6"/>
  <c r="G44" i="6"/>
  <c r="H44" i="6"/>
  <c r="I44" i="6"/>
  <c r="J44" i="6"/>
  <c r="F45" i="6"/>
  <c r="G45" i="6"/>
  <c r="H45" i="6"/>
  <c r="I45" i="6"/>
  <c r="J45" i="6"/>
  <c r="I46" i="6"/>
  <c r="J46" i="6"/>
  <c r="F47" i="6"/>
  <c r="G47" i="6"/>
  <c r="H47" i="6"/>
  <c r="I47" i="6"/>
  <c r="J47" i="6"/>
  <c r="F48" i="6"/>
  <c r="G48" i="6"/>
  <c r="H48" i="6"/>
  <c r="I48" i="6"/>
  <c r="J48" i="6"/>
  <c r="F49" i="6"/>
  <c r="G49" i="6"/>
  <c r="H49" i="6"/>
  <c r="I49" i="6"/>
  <c r="J49" i="6"/>
  <c r="I50" i="6"/>
  <c r="J50" i="6"/>
  <c r="F51" i="6"/>
  <c r="G51" i="6"/>
  <c r="H51" i="6"/>
  <c r="I51" i="6"/>
  <c r="J51" i="6"/>
  <c r="F52" i="6"/>
  <c r="G52" i="6"/>
  <c r="H52" i="6"/>
  <c r="I52" i="6"/>
  <c r="J52" i="6"/>
  <c r="F53" i="6"/>
  <c r="G53" i="6"/>
  <c r="H53" i="6"/>
  <c r="I53" i="6"/>
  <c r="J53" i="6"/>
  <c r="I54" i="6"/>
  <c r="J54" i="6"/>
  <c r="I55" i="6"/>
  <c r="J55" i="6"/>
  <c r="E53" i="6"/>
  <c r="E52" i="6"/>
  <c r="E51" i="6"/>
  <c r="E49" i="6"/>
  <c r="E48" i="6"/>
  <c r="E47" i="6"/>
  <c r="E45" i="6"/>
  <c r="E44" i="6"/>
  <c r="E31" i="20" l="1"/>
  <c r="G17" i="20"/>
  <c r="F31" i="20"/>
  <c r="F35" i="20" s="1"/>
  <c r="J61" i="8"/>
  <c r="J76" i="8" s="1"/>
  <c r="G31" i="20" l="1"/>
  <c r="B62" i="17"/>
  <c r="B61" i="17" l="1"/>
  <c r="B60" i="17"/>
  <c r="B59" i="17"/>
  <c r="B58" i="17"/>
  <c r="B57" i="17"/>
  <c r="B56" i="17"/>
  <c r="B55" i="17"/>
  <c r="B54" i="17"/>
  <c r="B53" i="17"/>
  <c r="B52" i="17"/>
  <c r="B51" i="17"/>
  <c r="B73" i="15"/>
  <c r="B72" i="15"/>
  <c r="B71" i="15"/>
  <c r="B70" i="15"/>
  <c r="B69" i="15"/>
  <c r="B68" i="15"/>
  <c r="B67" i="15"/>
  <c r="B66" i="15"/>
  <c r="B65" i="15"/>
  <c r="B64" i="15"/>
  <c r="B63" i="15"/>
  <c r="B4" i="15" l="1"/>
  <c r="B5" i="15"/>
  <c r="B6" i="15"/>
  <c r="B7" i="15"/>
  <c r="B8" i="15"/>
  <c r="B9" i="15"/>
  <c r="B10" i="15"/>
  <c r="B11" i="15"/>
  <c r="B12" i="15"/>
  <c r="B13" i="15"/>
  <c r="B14" i="15"/>
  <c r="B15" i="15"/>
  <c r="B16" i="15"/>
  <c r="B17" i="15"/>
  <c r="B18" i="15"/>
  <c r="B19" i="15"/>
  <c r="B20" i="15"/>
  <c r="B21" i="15"/>
  <c r="B22" i="15"/>
  <c r="B23" i="15"/>
  <c r="B24" i="15"/>
  <c r="B25" i="15"/>
  <c r="B26" i="15"/>
  <c r="B27" i="15"/>
  <c r="B28" i="15"/>
  <c r="B29" i="15"/>
  <c r="B30" i="15"/>
  <c r="B31" i="15"/>
  <c r="B32" i="15"/>
  <c r="B33" i="15"/>
  <c r="B34" i="15"/>
  <c r="B35" i="15"/>
  <c r="B36" i="15"/>
  <c r="B37" i="15"/>
  <c r="B38" i="15"/>
  <c r="B39" i="15"/>
  <c r="B40" i="15"/>
  <c r="B41" i="15"/>
  <c r="B42" i="15"/>
  <c r="B43" i="15"/>
  <c r="B44" i="15"/>
  <c r="B45" i="15"/>
  <c r="B46" i="15"/>
  <c r="B47" i="15"/>
  <c r="B48" i="15"/>
  <c r="B49" i="15"/>
  <c r="B50" i="15"/>
  <c r="B51" i="15"/>
  <c r="B52" i="15"/>
  <c r="B53" i="15"/>
  <c r="B54" i="15"/>
  <c r="B55" i="15"/>
  <c r="B56" i="15"/>
  <c r="B57" i="15"/>
  <c r="B58" i="15"/>
  <c r="G13" i="18" l="1"/>
  <c r="G14" i="18"/>
  <c r="G15" i="18"/>
  <c r="G16" i="18"/>
  <c r="G17" i="18"/>
  <c r="G18" i="18"/>
  <c r="G19" i="18"/>
  <c r="G20" i="18"/>
  <c r="G21" i="18"/>
  <c r="G23" i="18"/>
  <c r="G24" i="18"/>
  <c r="G25" i="18"/>
  <c r="G26" i="18"/>
  <c r="G27" i="18"/>
  <c r="G29" i="18"/>
  <c r="F23" i="19" l="1"/>
  <c r="F12" i="19"/>
  <c r="F8" i="19"/>
  <c r="E61" i="8"/>
  <c r="I20" i="8"/>
  <c r="I26" i="8" s="1"/>
  <c r="G20" i="8"/>
  <c r="G26" i="8" s="1"/>
  <c r="F20" i="8"/>
  <c r="F26" i="8" s="1"/>
  <c r="F94" i="5"/>
  <c r="F100" i="5"/>
  <c r="F97" i="5"/>
  <c r="F93" i="5"/>
  <c r="F91" i="5"/>
  <c r="F89" i="5"/>
  <c r="F88" i="5"/>
  <c r="F87" i="5"/>
  <c r="F86" i="5"/>
  <c r="F84" i="5"/>
  <c r="F83" i="5"/>
  <c r="F82" i="5"/>
  <c r="F79" i="5"/>
  <c r="F75" i="5"/>
  <c r="J25" i="8" l="1"/>
  <c r="E25" i="8"/>
  <c r="F23" i="8"/>
  <c r="F25" i="8"/>
  <c r="G23" i="8"/>
  <c r="G25" i="8"/>
  <c r="I23" i="8"/>
  <c r="I25" i="8"/>
  <c r="J23" i="8"/>
  <c r="E23" i="8"/>
  <c r="G59" i="5" l="1"/>
  <c r="H59" i="5"/>
  <c r="I59" i="5"/>
  <c r="J59" i="5"/>
  <c r="K59" i="5"/>
  <c r="F59" i="5"/>
  <c r="H48" i="5"/>
  <c r="G48" i="5"/>
  <c r="I48" i="5"/>
  <c r="J48" i="5"/>
  <c r="K48" i="5"/>
  <c r="F48" i="5"/>
  <c r="F8" i="5"/>
  <c r="G29" i="5"/>
  <c r="H29" i="5"/>
  <c r="I29" i="5"/>
  <c r="I95" i="5" s="1"/>
  <c r="J29" i="5"/>
  <c r="J95" i="5" s="1"/>
  <c r="K95" i="5"/>
  <c r="G23" i="5"/>
  <c r="H23" i="5"/>
  <c r="I23" i="5"/>
  <c r="J23" i="5"/>
  <c r="J90" i="5" s="1"/>
  <c r="K23" i="5"/>
  <c r="K90" i="5" s="1"/>
  <c r="F23" i="5"/>
  <c r="G17" i="5"/>
  <c r="H17" i="5"/>
  <c r="I17" i="5"/>
  <c r="J17" i="5"/>
  <c r="K17" i="5"/>
  <c r="F17" i="5"/>
  <c r="G12" i="5"/>
  <c r="H12" i="5"/>
  <c r="I12" i="5"/>
  <c r="J12" i="5"/>
  <c r="K12" i="5"/>
  <c r="K81" i="5" s="1"/>
  <c r="F12" i="5"/>
  <c r="G8" i="5"/>
  <c r="H8" i="5"/>
  <c r="I8" i="5"/>
  <c r="J8" i="5"/>
  <c r="K8" i="5"/>
  <c r="E7" i="6"/>
  <c r="H9" i="17"/>
  <c r="I35" i="17"/>
  <c r="J81" i="5" l="1"/>
  <c r="H95" i="5"/>
  <c r="H90" i="5"/>
  <c r="I90" i="5"/>
  <c r="G90" i="5"/>
  <c r="I81" i="5"/>
  <c r="H81" i="5"/>
  <c r="G81" i="5"/>
  <c r="E46" i="6"/>
  <c r="F90" i="5"/>
  <c r="F81" i="5"/>
  <c r="F95" i="5"/>
  <c r="F25" i="5"/>
  <c r="F33" i="5" l="1"/>
  <c r="E46" i="17" l="1"/>
  <c r="F28" i="6" l="1"/>
  <c r="I28" i="6"/>
  <c r="G11" i="17"/>
  <c r="F44" i="19"/>
  <c r="F30" i="19" l="1"/>
  <c r="E27" i="18"/>
  <c r="G56" i="15" l="1"/>
  <c r="H54" i="15"/>
  <c r="G54" i="15"/>
  <c r="H51" i="15"/>
  <c r="G51" i="15"/>
  <c r="H48" i="15"/>
  <c r="G48" i="15"/>
  <c r="H45" i="15"/>
  <c r="G45" i="15"/>
  <c r="H42" i="15"/>
  <c r="G42" i="15"/>
  <c r="H39" i="15"/>
  <c r="G39" i="15"/>
  <c r="H36" i="15"/>
  <c r="G36" i="15"/>
  <c r="H33" i="15"/>
  <c r="G33" i="15"/>
  <c r="H30" i="15"/>
  <c r="G30" i="15"/>
  <c r="H27" i="15"/>
  <c r="G27" i="15"/>
  <c r="H24" i="15"/>
  <c r="G24" i="15"/>
  <c r="H21" i="15"/>
  <c r="G21" i="15"/>
  <c r="H18" i="15"/>
  <c r="G18" i="15"/>
  <c r="H15" i="15"/>
  <c r="G15" i="15"/>
  <c r="H12" i="15"/>
  <c r="G12" i="15"/>
  <c r="G9" i="15"/>
  <c r="H9" i="15"/>
  <c r="H6" i="15"/>
  <c r="F56" i="15"/>
  <c r="G6" i="15"/>
  <c r="E18" i="16"/>
  <c r="E7" i="16"/>
  <c r="E17" i="16"/>
  <c r="B19" i="16"/>
  <c r="E12" i="16"/>
  <c r="F31" i="19"/>
  <c r="E37" i="17"/>
  <c r="J35" i="17"/>
  <c r="I23" i="17"/>
  <c r="G23" i="17"/>
  <c r="E24" i="17"/>
  <c r="J20" i="17"/>
  <c r="J17" i="17"/>
  <c r="H18" i="17"/>
  <c r="H15" i="17"/>
  <c r="I11" i="17"/>
  <c r="H11" i="17"/>
  <c r="H10" i="17"/>
  <c r="E26" i="18"/>
  <c r="E24" i="18"/>
  <c r="E25" i="18"/>
  <c r="E23" i="18"/>
  <c r="E11" i="18"/>
  <c r="E39" i="17" l="1"/>
  <c r="J11" i="17"/>
  <c r="E28" i="18"/>
  <c r="E30" i="18" s="1"/>
  <c r="E33" i="18" s="1"/>
  <c r="J23" i="17"/>
  <c r="G58" i="15"/>
  <c r="E18" i="18" l="1"/>
  <c r="E19" i="18"/>
  <c r="E20" i="18"/>
  <c r="E16" i="18"/>
  <c r="E14" i="18"/>
  <c r="E15" i="18"/>
  <c r="E12" i="18"/>
  <c r="E13" i="18" s="1"/>
  <c r="B20" i="23"/>
  <c r="B21" i="23"/>
  <c r="B5" i="23"/>
  <c r="B6" i="23"/>
  <c r="B7" i="23"/>
  <c r="B8" i="23"/>
  <c r="B9" i="23"/>
  <c r="B10" i="23"/>
  <c r="B11" i="23"/>
  <c r="B12" i="23"/>
  <c r="B13" i="23"/>
  <c r="B14" i="23"/>
  <c r="B15" i="23"/>
  <c r="B16" i="23"/>
  <c r="B17" i="23"/>
  <c r="B18" i="23"/>
  <c r="B19" i="23"/>
  <c r="B11" i="16"/>
  <c r="I73" i="14" a="1"/>
  <c r="I73" i="14" s="1"/>
  <c r="H30" i="17"/>
  <c r="J26" i="17"/>
  <c r="J32" i="17"/>
  <c r="J29" i="17"/>
  <c r="J14" i="17"/>
  <c r="J8" i="17"/>
  <c r="J5" i="17"/>
  <c r="M99" i="14"/>
  <c r="M98" i="14"/>
  <c r="M95" i="14"/>
  <c r="J100" i="14"/>
  <c r="K100" i="14"/>
  <c r="L100" i="14"/>
  <c r="G27" i="14"/>
  <c r="G26" i="14"/>
  <c r="F26" i="14"/>
  <c r="I38" i="17" l="1"/>
  <c r="E17" i="18"/>
  <c r="E21" i="18"/>
  <c r="I4" i="23"/>
  <c r="I5" i="23"/>
  <c r="I6" i="23"/>
  <c r="I7" i="23"/>
  <c r="I8" i="23"/>
  <c r="I9" i="23"/>
  <c r="I10" i="23"/>
  <c r="I11" i="23"/>
  <c r="I12" i="23"/>
  <c r="I13" i="23"/>
  <c r="I14" i="23"/>
  <c r="I15" i="23"/>
  <c r="I16" i="23"/>
  <c r="I17" i="23"/>
  <c r="I18" i="23"/>
  <c r="I19" i="23"/>
  <c r="I20" i="23"/>
  <c r="I21" i="23"/>
  <c r="I22" i="23"/>
  <c r="I23" i="23"/>
  <c r="I24" i="23"/>
  <c r="I25" i="23"/>
  <c r="I26" i="23"/>
  <c r="I27" i="23"/>
  <c r="I28" i="23"/>
  <c r="I29" i="23"/>
  <c r="I30" i="23"/>
  <c r="I31" i="23"/>
  <c r="I32" i="23"/>
  <c r="I33" i="23"/>
  <c r="I34" i="23"/>
  <c r="I35" i="23"/>
  <c r="I36" i="23"/>
  <c r="I37" i="23"/>
  <c r="I38" i="23"/>
  <c r="I39" i="23"/>
  <c r="I40" i="23"/>
  <c r="I41" i="23"/>
  <c r="E22" i="18" l="1"/>
  <c r="E34" i="18" s="1"/>
  <c r="B11" i="18" l="1"/>
  <c r="B36" i="23"/>
  <c r="B45" i="8" l="1"/>
  <c r="L5" i="14" a="1"/>
  <c r="L5" i="14" s="1"/>
  <c r="L6" i="14" a="1"/>
  <c r="L6" i="14" s="1"/>
  <c r="L7" i="14" a="1"/>
  <c r="L7" i="14" s="1"/>
  <c r="N19" i="11" l="1"/>
  <c r="N20" i="11"/>
  <c r="N21" i="11"/>
  <c r="N17" i="11"/>
  <c r="M7" i="11" a="1"/>
  <c r="M7" i="11" s="1"/>
  <c r="M5" i="11" a="1"/>
  <c r="M5" i="11" s="1"/>
  <c r="M6" i="11" a="1"/>
  <c r="M6" i="11" s="1"/>
  <c r="M4" i="11" a="1"/>
  <c r="M4" i="11" s="1"/>
  <c r="H35" i="11" a="1"/>
  <c r="H35" i="11" s="1"/>
  <c r="B35" i="11"/>
  <c r="B33" i="11"/>
  <c r="B32" i="11"/>
  <c r="B31" i="11"/>
  <c r="B30" i="11"/>
  <c r="J9" i="14"/>
  <c r="B27" i="14"/>
  <c r="F19" i="11"/>
  <c r="F6" i="13"/>
  <c r="F18" i="13"/>
  <c r="F12" i="13"/>
  <c r="G21" i="21"/>
  <c r="F22" i="21" s="1"/>
  <c r="F14" i="12" l="1"/>
  <c r="F21" i="11"/>
  <c r="B37" i="23" l="1"/>
  <c r="B38" i="23"/>
  <c r="B39" i="23"/>
  <c r="B40" i="23"/>
  <c r="B41" i="23"/>
  <c r="B23" i="23"/>
  <c r="B24" i="23"/>
  <c r="B25" i="23"/>
  <c r="B26" i="23"/>
  <c r="B27" i="23"/>
  <c r="B28" i="23"/>
  <c r="B29" i="23"/>
  <c r="B30" i="23"/>
  <c r="B31" i="23"/>
  <c r="B32" i="23"/>
  <c r="B33" i="23"/>
  <c r="B34" i="23"/>
  <c r="B35" i="23"/>
  <c r="B22" i="23"/>
  <c r="B4" i="23"/>
  <c r="E64" i="18"/>
  <c r="B64" i="18"/>
  <c r="B49" i="18"/>
  <c r="B50" i="18"/>
  <c r="B51" i="18"/>
  <c r="B52" i="18"/>
  <c r="B53" i="18"/>
  <c r="B54" i="18"/>
  <c r="B55" i="18"/>
  <c r="B56" i="18"/>
  <c r="B57" i="18"/>
  <c r="B58" i="18"/>
  <c r="B59" i="18"/>
  <c r="B60" i="18"/>
  <c r="B61" i="18"/>
  <c r="B62" i="18"/>
  <c r="B63" i="18"/>
  <c r="E44" i="18"/>
  <c r="E4" i="18" s="1"/>
  <c r="B41" i="18"/>
  <c r="B42" i="18"/>
  <c r="B43" i="18"/>
  <c r="B44" i="18"/>
  <c r="B40" i="18"/>
  <c r="B35" i="18"/>
  <c r="B34" i="18"/>
  <c r="B32" i="18"/>
  <c r="B33" i="18"/>
  <c r="B31" i="18"/>
  <c r="B30" i="18"/>
  <c r="B29" i="18"/>
  <c r="B28" i="18"/>
  <c r="B27" i="18"/>
  <c r="B26" i="18"/>
  <c r="B25" i="18"/>
  <c r="B24" i="18"/>
  <c r="B23" i="18"/>
  <c r="B22" i="18"/>
  <c r="B5" i="18"/>
  <c r="B6" i="18"/>
  <c r="B12" i="18"/>
  <c r="B13" i="18"/>
  <c r="B14" i="18"/>
  <c r="B15" i="18"/>
  <c r="B16" i="18"/>
  <c r="B17" i="18"/>
  <c r="B18" i="18"/>
  <c r="B19" i="18"/>
  <c r="B20" i="18"/>
  <c r="B21" i="18"/>
  <c r="B4" i="18"/>
  <c r="B34" i="20"/>
  <c r="F4" i="12"/>
  <c r="F7" i="12" s="1"/>
  <c r="B4" i="20" l="1"/>
  <c r="B56" i="20" l="1"/>
  <c r="B57" i="20"/>
  <c r="B48" i="20" l="1"/>
  <c r="B49" i="20"/>
  <c r="B50" i="20"/>
  <c r="B51" i="20"/>
  <c r="B41" i="20"/>
  <c r="B42" i="20"/>
  <c r="B43" i="20"/>
  <c r="B44" i="20"/>
  <c r="B45" i="20"/>
  <c r="B46" i="20"/>
  <c r="B47" i="20"/>
  <c r="B40" i="20"/>
  <c r="B14" i="20"/>
  <c r="B15" i="20"/>
  <c r="B16" i="20"/>
  <c r="B17" i="20"/>
  <c r="B18" i="20"/>
  <c r="B19" i="20"/>
  <c r="B20" i="20"/>
  <c r="B21" i="20"/>
  <c r="B22" i="20"/>
  <c r="B23" i="20"/>
  <c r="B24" i="20"/>
  <c r="B25" i="20"/>
  <c r="B26" i="20"/>
  <c r="B27" i="20"/>
  <c r="B28" i="20"/>
  <c r="B29" i="20"/>
  <c r="B30" i="20"/>
  <c r="B31" i="20"/>
  <c r="B32" i="20"/>
  <c r="B33" i="20"/>
  <c r="B35" i="20"/>
  <c r="B5" i="20"/>
  <c r="B6" i="20"/>
  <c r="B7" i="20"/>
  <c r="B8" i="20"/>
  <c r="B9" i="20"/>
  <c r="G53" i="5"/>
  <c r="G85" i="5" s="1"/>
  <c r="H53" i="5"/>
  <c r="H85" i="5" s="1"/>
  <c r="I53" i="5"/>
  <c r="I85" i="5" s="1"/>
  <c r="J53" i="5"/>
  <c r="J85" i="5" s="1"/>
  <c r="K53" i="5"/>
  <c r="K85" i="5" s="1"/>
  <c r="F53" i="5"/>
  <c r="F85" i="5" s="1"/>
  <c r="F44" i="5"/>
  <c r="F78" i="5" s="1"/>
  <c r="G44" i="5"/>
  <c r="G78" i="5" s="1"/>
  <c r="H44" i="5"/>
  <c r="H78" i="5" s="1"/>
  <c r="I44" i="5"/>
  <c r="I78" i="5" s="1"/>
  <c r="J44" i="5"/>
  <c r="J78" i="5" s="1"/>
  <c r="K44" i="5"/>
  <c r="K78" i="5" s="1"/>
  <c r="I61" i="5" l="1"/>
  <c r="J61" i="5"/>
  <c r="F61" i="5"/>
  <c r="F92" i="5" s="1"/>
  <c r="K61" i="5"/>
  <c r="H61" i="5"/>
  <c r="G61" i="5"/>
  <c r="F96" i="5" l="1"/>
  <c r="H110" i="5" l="1"/>
  <c r="H68" i="5" s="1"/>
  <c r="H98" i="5" s="1"/>
  <c r="F14" i="11" l="1"/>
  <c r="B24" i="11"/>
  <c r="B23" i="11"/>
  <c r="B22" i="11"/>
  <c r="B21" i="11"/>
  <c r="B20" i="11"/>
  <c r="B19" i="11"/>
  <c r="B18" i="11"/>
  <c r="B17" i="11"/>
  <c r="B16" i="11"/>
  <c r="B15" i="11"/>
  <c r="B14" i="11"/>
  <c r="B13" i="11"/>
  <c r="B29" i="19"/>
  <c r="B24" i="19" l="1"/>
  <c r="B22" i="19"/>
  <c r="B16" i="19"/>
  <c r="B11" i="19"/>
  <c r="B7" i="19"/>
  <c r="B49" i="19"/>
  <c r="F34" i="19"/>
  <c r="B44" i="19"/>
  <c r="B43" i="19"/>
  <c r="B42" i="19"/>
  <c r="B41" i="19"/>
  <c r="B40" i="19"/>
  <c r="B39" i="19"/>
  <c r="B34" i="19"/>
  <c r="B33" i="19"/>
  <c r="B32" i="19"/>
  <c r="B31" i="19"/>
  <c r="B30" i="19"/>
  <c r="B28" i="19"/>
  <c r="B27" i="19"/>
  <c r="B26" i="19"/>
  <c r="B25" i="19"/>
  <c r="B23" i="19"/>
  <c r="B21" i="19"/>
  <c r="B20" i="19"/>
  <c r="B19" i="19"/>
  <c r="B18" i="19"/>
  <c r="B17" i="19"/>
  <c r="B15" i="19"/>
  <c r="B14" i="19"/>
  <c r="B13" i="19"/>
  <c r="B12" i="19"/>
  <c r="B10" i="19"/>
  <c r="B9" i="19"/>
  <c r="B8" i="19"/>
  <c r="B6" i="19"/>
  <c r="B5" i="19"/>
  <c r="B4" i="19"/>
  <c r="F45" i="21"/>
  <c r="B114" i="14"/>
  <c r="L10" i="14" a="1"/>
  <c r="L10" i="14" s="1"/>
  <c r="L8" i="14" a="1"/>
  <c r="L8" i="14" s="1"/>
  <c r="F43" i="14" l="1"/>
  <c r="F11" i="14"/>
  <c r="G11" i="14"/>
  <c r="H11" i="14"/>
  <c r="I11" i="14"/>
  <c r="B9" i="14"/>
  <c r="B43" i="21"/>
  <c r="B46" i="21"/>
  <c r="B47" i="21"/>
  <c r="B45" i="21"/>
  <c r="B44" i="21"/>
  <c r="B42" i="21"/>
  <c r="B41" i="21"/>
  <c r="B40" i="21"/>
  <c r="B39" i="21"/>
  <c r="F28" i="21"/>
  <c r="B34" i="21"/>
  <c r="B33" i="21"/>
  <c r="B32" i="21"/>
  <c r="B31" i="21"/>
  <c r="B29" i="21"/>
  <c r="B28" i="21"/>
  <c r="I17" i="21" a="1"/>
  <c r="I17" i="21" s="1"/>
  <c r="B22" i="21"/>
  <c r="B21" i="21"/>
  <c r="B20" i="21"/>
  <c r="B19" i="21"/>
  <c r="B18" i="21"/>
  <c r="B17" i="21"/>
  <c r="M10" i="21"/>
  <c r="L10" i="21"/>
  <c r="K10" i="21"/>
  <c r="B10" i="21"/>
  <c r="B9" i="21"/>
  <c r="B8" i="21"/>
  <c r="B7" i="21"/>
  <c r="B6" i="21"/>
  <c r="B5" i="21"/>
  <c r="B4" i="21"/>
  <c r="E36" i="17"/>
  <c r="B34" i="17"/>
  <c r="B35" i="17"/>
  <c r="B36" i="17"/>
  <c r="B22" i="17"/>
  <c r="B23" i="17"/>
  <c r="B24" i="17"/>
  <c r="B10" i="17"/>
  <c r="B11" i="17"/>
  <c r="B12" i="17"/>
  <c r="F17" i="21" l="1"/>
  <c r="G58" i="14"/>
  <c r="B46" i="17" l="1"/>
  <c r="B45" i="17"/>
  <c r="B44" i="17"/>
  <c r="B39" i="17"/>
  <c r="J38" i="17"/>
  <c r="B38" i="17"/>
  <c r="B37" i="17"/>
  <c r="H33" i="17"/>
  <c r="B33" i="17"/>
  <c r="B32" i="17"/>
  <c r="B31" i="17"/>
  <c r="B30" i="17"/>
  <c r="B29" i="17"/>
  <c r="B28" i="17"/>
  <c r="H27" i="17"/>
  <c r="B27" i="17"/>
  <c r="B26" i="17"/>
  <c r="B25" i="17"/>
  <c r="B21" i="17"/>
  <c r="B20" i="17"/>
  <c r="B19" i="17"/>
  <c r="B18" i="17"/>
  <c r="B17" i="17"/>
  <c r="B16" i="17"/>
  <c r="B15" i="17"/>
  <c r="B14" i="17"/>
  <c r="B13" i="17"/>
  <c r="B9" i="17"/>
  <c r="B8" i="17"/>
  <c r="B7" i="17"/>
  <c r="H6" i="17"/>
  <c r="B6" i="17"/>
  <c r="B5" i="17"/>
  <c r="B4" i="17"/>
  <c r="B16" i="16" l="1"/>
  <c r="B6" i="16"/>
  <c r="B24" i="16"/>
  <c r="B23" i="16"/>
  <c r="B18" i="16"/>
  <c r="B17" i="16"/>
  <c r="B15" i="16"/>
  <c r="B14" i="16"/>
  <c r="B13" i="16"/>
  <c r="B12" i="16"/>
  <c r="B10" i="16"/>
  <c r="B9" i="16"/>
  <c r="B8" i="16"/>
  <c r="B7" i="16"/>
  <c r="B5" i="16"/>
  <c r="B4" i="16"/>
  <c r="H57" i="15"/>
  <c r="F55" i="15"/>
  <c r="F54" i="15"/>
  <c r="F51" i="15"/>
  <c r="F48" i="15"/>
  <c r="F45" i="15"/>
  <c r="F42" i="15"/>
  <c r="F39" i="15"/>
  <c r="F36" i="15"/>
  <c r="F33" i="15"/>
  <c r="F30" i="15"/>
  <c r="F27" i="15"/>
  <c r="F24" i="15"/>
  <c r="F21" i="15"/>
  <c r="F18" i="15"/>
  <c r="F15" i="15"/>
  <c r="F12" i="15"/>
  <c r="F9" i="15"/>
  <c r="F6" i="15"/>
  <c r="B115" i="14"/>
  <c r="B113" i="14"/>
  <c r="L112" i="14"/>
  <c r="K112" i="14"/>
  <c r="J112" i="14"/>
  <c r="I112" i="14"/>
  <c r="H112" i="14"/>
  <c r="G112" i="14"/>
  <c r="B112" i="14"/>
  <c r="M111" i="14"/>
  <c r="B111" i="14"/>
  <c r="M110" i="14"/>
  <c r="B110" i="14"/>
  <c r="M109" i="14"/>
  <c r="B109" i="14"/>
  <c r="B108" i="14"/>
  <c r="M107" i="14"/>
  <c r="B107" i="14"/>
  <c r="M106" i="14"/>
  <c r="B106" i="14"/>
  <c r="L105" i="14"/>
  <c r="K105" i="14"/>
  <c r="J105" i="14"/>
  <c r="I105" i="14"/>
  <c r="H105" i="14"/>
  <c r="G105" i="14"/>
  <c r="F105" i="14"/>
  <c r="B105" i="14"/>
  <c r="M104" i="14"/>
  <c r="B104" i="14"/>
  <c r="M103" i="14"/>
  <c r="B103" i="14"/>
  <c r="M102" i="14"/>
  <c r="B102" i="14"/>
  <c r="M101" i="14"/>
  <c r="B101" i="14"/>
  <c r="L108" i="14"/>
  <c r="K108" i="14"/>
  <c r="J108" i="14"/>
  <c r="I100" i="14"/>
  <c r="I108" i="14" s="1"/>
  <c r="H100" i="14"/>
  <c r="H108" i="14" s="1"/>
  <c r="G100" i="14"/>
  <c r="F100" i="14"/>
  <c r="B100" i="14"/>
  <c r="B99" i="14"/>
  <c r="B98" i="14"/>
  <c r="M97" i="14"/>
  <c r="B97" i="14"/>
  <c r="M96" i="14"/>
  <c r="B96" i="14"/>
  <c r="B95" i="14"/>
  <c r="M94" i="14"/>
  <c r="B94" i="14"/>
  <c r="M93" i="14"/>
  <c r="B93" i="14"/>
  <c r="M92" i="14"/>
  <c r="B92" i="14"/>
  <c r="B85" i="14"/>
  <c r="B84" i="14"/>
  <c r="B83" i="14"/>
  <c r="B82" i="14"/>
  <c r="B81" i="14"/>
  <c r="B80" i="14"/>
  <c r="B79" i="14"/>
  <c r="B78" i="14"/>
  <c r="G73" i="14"/>
  <c r="F73" i="14"/>
  <c r="F17" i="14" s="1"/>
  <c r="B73" i="14"/>
  <c r="B72" i="14"/>
  <c r="B71" i="14"/>
  <c r="B66" i="14"/>
  <c r="B61" i="14"/>
  <c r="B60" i="14"/>
  <c r="I59" i="14" a="1"/>
  <c r="I59" i="14" s="1"/>
  <c r="B59" i="14"/>
  <c r="B58" i="14"/>
  <c r="B57" i="14"/>
  <c r="I51" i="14" a="1"/>
  <c r="I51" i="14" s="1"/>
  <c r="B51" i="14"/>
  <c r="B50" i="14"/>
  <c r="B49" i="14"/>
  <c r="I48" i="14" a="1"/>
  <c r="I48" i="14" s="1"/>
  <c r="F48" i="14"/>
  <c r="F50" i="14" s="1"/>
  <c r="B48" i="14"/>
  <c r="B43" i="14"/>
  <c r="B38" i="14"/>
  <c r="B37" i="14"/>
  <c r="B29" i="14"/>
  <c r="I28" i="14" a="1"/>
  <c r="I28" i="14" s="1"/>
  <c r="B28" i="14"/>
  <c r="I26" i="14" a="1"/>
  <c r="I26" i="14" s="1"/>
  <c r="S96" i="14"/>
  <c r="B26" i="14"/>
  <c r="B25" i="14"/>
  <c r="B24" i="14"/>
  <c r="B23" i="14"/>
  <c r="I22" i="14" a="1"/>
  <c r="I22" i="14" s="1"/>
  <c r="G22" i="14"/>
  <c r="F22" i="14"/>
  <c r="F59" i="14" s="1"/>
  <c r="F61" i="14" s="1"/>
  <c r="B22" i="14"/>
  <c r="B21" i="14"/>
  <c r="B20" i="14"/>
  <c r="B19" i="14"/>
  <c r="I18" i="14" a="1"/>
  <c r="I18" i="14" s="1"/>
  <c r="B18" i="14"/>
  <c r="I17" i="14" a="1"/>
  <c r="I17" i="14" s="1"/>
  <c r="B17" i="14"/>
  <c r="I16" i="14" a="1"/>
  <c r="I16" i="14" s="1"/>
  <c r="B16" i="14"/>
  <c r="B11" i="14"/>
  <c r="B10" i="14"/>
  <c r="B8" i="14"/>
  <c r="B7" i="14"/>
  <c r="B6" i="14"/>
  <c r="B5" i="14"/>
  <c r="B4" i="14"/>
  <c r="J113" i="14" l="1"/>
  <c r="J115" i="14" s="1"/>
  <c r="F58" i="15"/>
  <c r="G29" i="14" s="1"/>
  <c r="M112" i="14"/>
  <c r="Q112" i="14" s="1"/>
  <c r="H113" i="14"/>
  <c r="H115" i="14" s="1"/>
  <c r="H56" i="15"/>
  <c r="G108" i="14"/>
  <c r="G113" i="14" s="1"/>
  <c r="G115" i="14" s="1"/>
  <c r="I113" i="14"/>
  <c r="I115" i="14" s="1"/>
  <c r="F13" i="11"/>
  <c r="O17" i="11" s="1"/>
  <c r="L113" i="14"/>
  <c r="L115" i="14" s="1"/>
  <c r="M100" i="14"/>
  <c r="Q100" i="14" s="1"/>
  <c r="G59" i="14"/>
  <c r="G61" i="14" s="1"/>
  <c r="S92" i="14"/>
  <c r="K113" i="14"/>
  <c r="K115" i="14" s="1"/>
  <c r="F11" i="12"/>
  <c r="F5" i="13"/>
  <c r="F7" i="13" s="1"/>
  <c r="J8" i="14"/>
  <c r="F17" i="11" s="1"/>
  <c r="J7" i="14"/>
  <c r="F16" i="11" s="1"/>
  <c r="M105" i="14"/>
  <c r="Q105" i="14" s="1"/>
  <c r="F51" i="14"/>
  <c r="F18" i="14" s="1"/>
  <c r="F29" i="14" s="1"/>
  <c r="H58" i="15"/>
  <c r="T96" i="14"/>
  <c r="S95" i="14"/>
  <c r="G48" i="14"/>
  <c r="G50" i="14" s="1"/>
  <c r="G51" i="14" s="1"/>
  <c r="Q17" i="11" l="1"/>
  <c r="G18" i="14"/>
  <c r="J6" i="14" s="1"/>
  <c r="T95" i="14"/>
  <c r="F22" i="11"/>
  <c r="J5" i="14"/>
  <c r="G28" i="14"/>
  <c r="F23" i="11" s="1"/>
  <c r="F12" i="12"/>
  <c r="F13" i="13"/>
  <c r="S93" i="14"/>
  <c r="T93" i="14" s="1"/>
  <c r="S99" i="14"/>
  <c r="M108" i="14"/>
  <c r="S94" i="14" l="1"/>
  <c r="T94" i="14" s="1"/>
  <c r="F24" i="11"/>
  <c r="Q21" i="11" s="1"/>
  <c r="Q113" i="14"/>
  <c r="Q108" i="14"/>
  <c r="T99" i="14"/>
  <c r="J10" i="14"/>
  <c r="J11" i="14" s="1"/>
  <c r="S97" i="14"/>
  <c r="T97" i="14" s="1"/>
  <c r="Q115" i="14"/>
  <c r="T92" i="14"/>
  <c r="B4" i="13" l="1"/>
  <c r="B5" i="13"/>
  <c r="B6" i="13"/>
  <c r="B8" i="13"/>
  <c r="B9" i="13"/>
  <c r="B10" i="13"/>
  <c r="B11" i="13"/>
  <c r="B12" i="13"/>
  <c r="B13" i="13"/>
  <c r="B14" i="13"/>
  <c r="B15" i="13"/>
  <c r="B16" i="13"/>
  <c r="B17" i="13"/>
  <c r="B18" i="13"/>
  <c r="B19" i="13"/>
  <c r="B20" i="13"/>
  <c r="B21" i="13"/>
  <c r="B22" i="13"/>
  <c r="B23" i="13"/>
  <c r="B30" i="13"/>
  <c r="B40" i="13"/>
  <c r="B41" i="13"/>
  <c r="B42" i="13"/>
  <c r="B43" i="13"/>
  <c r="F43" i="13"/>
  <c r="B48" i="13"/>
  <c r="B49" i="13"/>
  <c r="B50" i="13"/>
  <c r="B51" i="13"/>
  <c r="B52" i="13"/>
  <c r="B53" i="13"/>
  <c r="B54" i="13"/>
  <c r="F54" i="13"/>
  <c r="H9" i="12" a="1"/>
  <c r="H9" i="12" s="1"/>
  <c r="B31" i="12"/>
  <c r="H26" i="12" a="1"/>
  <c r="H26" i="12" s="1"/>
  <c r="F26" i="12"/>
  <c r="F9" i="12" s="1"/>
  <c r="B26" i="12"/>
  <c r="B25" i="12"/>
  <c r="B24" i="12"/>
  <c r="B23" i="12"/>
  <c r="B22" i="12"/>
  <c r="B16" i="12"/>
  <c r="B15" i="12"/>
  <c r="B14" i="12"/>
  <c r="B13" i="12"/>
  <c r="B12" i="12"/>
  <c r="B11" i="12"/>
  <c r="B10" i="12"/>
  <c r="B9" i="12"/>
  <c r="B8" i="12"/>
  <c r="B7" i="12"/>
  <c r="B6" i="12"/>
  <c r="B5" i="12"/>
  <c r="B4" i="12"/>
  <c r="B8" i="11" l="1"/>
  <c r="B7" i="11"/>
  <c r="I6" i="11" a="1"/>
  <c r="I6" i="11" s="1"/>
  <c r="B6" i="11"/>
  <c r="B5" i="11"/>
  <c r="I4" i="11" a="1"/>
  <c r="I4" i="11" s="1"/>
  <c r="B4" i="11"/>
  <c r="F38" i="6" l="1"/>
  <c r="G38" i="6"/>
  <c r="H38" i="6"/>
  <c r="I38" i="6"/>
  <c r="J38" i="6"/>
  <c r="E38" i="6"/>
  <c r="F33" i="6"/>
  <c r="G33" i="6"/>
  <c r="H33" i="6"/>
  <c r="I33" i="6"/>
  <c r="J33" i="6"/>
  <c r="E33" i="6"/>
  <c r="G28" i="6"/>
  <c r="H28" i="6"/>
  <c r="J28" i="6"/>
  <c r="F17" i="6"/>
  <c r="F54" i="6" s="1"/>
  <c r="G17" i="6"/>
  <c r="G54" i="6" s="1"/>
  <c r="H17" i="6"/>
  <c r="I17" i="6"/>
  <c r="J17" i="6"/>
  <c r="E17" i="6"/>
  <c r="E54" i="6" s="1"/>
  <c r="F12" i="6"/>
  <c r="G12" i="6"/>
  <c r="H12" i="6"/>
  <c r="I12" i="6"/>
  <c r="J12" i="6"/>
  <c r="E12" i="6"/>
  <c r="F7" i="6"/>
  <c r="F46" i="6" s="1"/>
  <c r="G7" i="6"/>
  <c r="H7" i="6"/>
  <c r="I7" i="6"/>
  <c r="J7" i="6"/>
  <c r="H50" i="6" l="1"/>
  <c r="G50" i="6"/>
  <c r="E39" i="6"/>
  <c r="H46" i="6"/>
  <c r="H54" i="6"/>
  <c r="F50" i="6"/>
  <c r="E50" i="6"/>
  <c r="G46" i="6"/>
  <c r="E18" i="6"/>
  <c r="J18" i="6"/>
  <c r="B44" i="8"/>
  <c r="H20" i="8"/>
  <c r="H26" i="8" s="1"/>
  <c r="E55" i="6" l="1"/>
  <c r="H25" i="8"/>
  <c r="H23" i="8"/>
  <c r="B76" i="8"/>
  <c r="B75" i="8"/>
  <c r="B74" i="8"/>
  <c r="B73" i="8"/>
  <c r="B72" i="8"/>
  <c r="B71" i="8"/>
  <c r="B70" i="8"/>
  <c r="B69" i="8"/>
  <c r="B68" i="8"/>
  <c r="B67" i="8"/>
  <c r="B66" i="8"/>
  <c r="B61" i="8"/>
  <c r="B60" i="8"/>
  <c r="B59" i="8"/>
  <c r="B58" i="8"/>
  <c r="B57" i="8"/>
  <c r="B56" i="8"/>
  <c r="B55" i="8"/>
  <c r="B54" i="8"/>
  <c r="B53" i="8"/>
  <c r="B52" i="8"/>
  <c r="B51" i="8"/>
  <c r="B46" i="8"/>
  <c r="B42" i="8"/>
  <c r="B41" i="8"/>
  <c r="B40" i="8"/>
  <c r="B39" i="8"/>
  <c r="B38" i="8"/>
  <c r="B37" i="8"/>
  <c r="B36" i="8"/>
  <c r="B35" i="8"/>
  <c r="B34" i="8"/>
  <c r="B33" i="8"/>
  <c r="B26" i="8"/>
  <c r="B25" i="8"/>
  <c r="B24" i="8"/>
  <c r="B23" i="8"/>
  <c r="B22" i="8"/>
  <c r="B21" i="8"/>
  <c r="B20" i="8"/>
  <c r="B12" i="8"/>
  <c r="B11" i="8"/>
  <c r="B10" i="8"/>
  <c r="B9" i="8"/>
  <c r="B8" i="8"/>
  <c r="B7" i="8"/>
  <c r="B6" i="8"/>
  <c r="B5" i="8"/>
  <c r="B4" i="8"/>
  <c r="I14" i="7" l="1"/>
  <c r="H14" i="7"/>
  <c r="G14" i="7"/>
  <c r="P14" i="7"/>
  <c r="O14" i="7"/>
  <c r="N14" i="7"/>
  <c r="M14" i="7"/>
  <c r="L14" i="7"/>
  <c r="K14" i="7"/>
  <c r="J14" i="7"/>
  <c r="B14" i="7"/>
  <c r="B13" i="7"/>
  <c r="B12" i="7"/>
  <c r="B11" i="7"/>
  <c r="B10" i="7"/>
  <c r="B9" i="7"/>
  <c r="B8" i="7"/>
  <c r="B7" i="7"/>
  <c r="B6" i="7"/>
  <c r="B5" i="7"/>
  <c r="B4" i="7"/>
  <c r="B37" i="6" l="1"/>
  <c r="B32" i="6"/>
  <c r="B27" i="6"/>
  <c r="B16" i="6"/>
  <c r="B11" i="6"/>
  <c r="B6" i="6"/>
  <c r="B55" i="6"/>
  <c r="B54" i="6"/>
  <c r="B53" i="6"/>
  <c r="B52" i="6"/>
  <c r="B51" i="6"/>
  <c r="B50" i="6"/>
  <c r="B49" i="6"/>
  <c r="B48" i="6"/>
  <c r="B47" i="6"/>
  <c r="B46" i="6"/>
  <c r="B45" i="6"/>
  <c r="B44" i="6"/>
  <c r="B39" i="6"/>
  <c r="B38" i="6"/>
  <c r="B36" i="6"/>
  <c r="B35" i="6"/>
  <c r="B34" i="6"/>
  <c r="B33" i="6"/>
  <c r="B31" i="6"/>
  <c r="B30" i="6"/>
  <c r="B29" i="6"/>
  <c r="B28" i="6"/>
  <c r="B26" i="6"/>
  <c r="B25" i="6"/>
  <c r="B20" i="6"/>
  <c r="B19" i="6"/>
  <c r="B18" i="6"/>
  <c r="B17" i="6"/>
  <c r="B15" i="6"/>
  <c r="B14" i="6"/>
  <c r="B13" i="6"/>
  <c r="B12" i="6"/>
  <c r="B10" i="6"/>
  <c r="B9" i="6"/>
  <c r="B8" i="6"/>
  <c r="B7" i="6"/>
  <c r="B5" i="6"/>
  <c r="B4" i="6"/>
  <c r="B64" i="5" l="1"/>
  <c r="B58" i="5"/>
  <c r="B52" i="5"/>
  <c r="B47" i="5"/>
  <c r="B43" i="5"/>
  <c r="B28" i="5"/>
  <c r="B22" i="5"/>
  <c r="B16" i="5"/>
  <c r="B11" i="5"/>
  <c r="B7" i="5"/>
  <c r="B90" i="5"/>
  <c r="B85" i="5"/>
  <c r="B81" i="5"/>
  <c r="B78" i="5"/>
  <c r="J110" i="5" l="1"/>
  <c r="J68" i="5" s="1"/>
  <c r="J98" i="5" s="1"/>
  <c r="G110" i="5"/>
  <c r="G68" i="5" s="1"/>
  <c r="G98" i="5" s="1"/>
  <c r="K110" i="5" l="1"/>
  <c r="K68" i="5" s="1"/>
  <c r="K98" i="5" s="1"/>
  <c r="I110" i="5"/>
  <c r="I68" i="5" s="1"/>
  <c r="I98" i="5" s="1"/>
  <c r="F110" i="5"/>
  <c r="F98" i="5" s="1"/>
  <c r="F99" i="5" l="1"/>
  <c r="B110" i="5"/>
  <c r="B109" i="5"/>
  <c r="B108" i="5"/>
  <c r="B107" i="5"/>
  <c r="B106" i="5"/>
  <c r="B105" i="5"/>
  <c r="B100" i="5"/>
  <c r="B99" i="5"/>
  <c r="B98" i="5"/>
  <c r="B97" i="5"/>
  <c r="B96" i="5"/>
  <c r="B95" i="5"/>
  <c r="B94" i="5"/>
  <c r="B93" i="5"/>
  <c r="B92" i="5"/>
  <c r="B91" i="5"/>
  <c r="B89" i="5"/>
  <c r="B88" i="5"/>
  <c r="B87" i="5"/>
  <c r="B86" i="5"/>
  <c r="B84" i="5"/>
  <c r="B83" i="5"/>
  <c r="B82" i="5"/>
  <c r="B80" i="5"/>
  <c r="B79" i="5"/>
  <c r="B77" i="5"/>
  <c r="B76" i="5"/>
  <c r="B75" i="5"/>
  <c r="B70" i="5"/>
  <c r="B69" i="5"/>
  <c r="B68" i="5"/>
  <c r="B67" i="5"/>
  <c r="B66" i="5"/>
  <c r="B65" i="5"/>
  <c r="B63" i="5"/>
  <c r="B62" i="5"/>
  <c r="B61" i="5"/>
  <c r="B60" i="5"/>
  <c r="B59" i="5"/>
  <c r="B57" i="5"/>
  <c r="B56" i="5"/>
  <c r="B55" i="5"/>
  <c r="B54" i="5"/>
  <c r="B53" i="5"/>
  <c r="B51" i="5"/>
  <c r="B50" i="5"/>
  <c r="B49" i="5"/>
  <c r="B48" i="5"/>
  <c r="B46" i="5"/>
  <c r="B45" i="5"/>
  <c r="B44" i="5"/>
  <c r="B42" i="5"/>
  <c r="B41" i="5"/>
  <c r="B40" i="5"/>
  <c r="B35" i="5"/>
  <c r="B34" i="5"/>
  <c r="B33" i="5"/>
  <c r="B32" i="5"/>
  <c r="B31" i="5"/>
  <c r="B30" i="5"/>
  <c r="B29" i="5"/>
  <c r="B27" i="5"/>
  <c r="B26" i="5"/>
  <c r="B25" i="5"/>
  <c r="B24" i="5"/>
  <c r="B23" i="5"/>
  <c r="B21" i="5"/>
  <c r="B20" i="5"/>
  <c r="B19" i="5"/>
  <c r="B18" i="5"/>
  <c r="B17" i="5"/>
  <c r="B15" i="5"/>
  <c r="B14" i="5"/>
  <c r="B13" i="5"/>
  <c r="B12" i="5"/>
  <c r="B10" i="5"/>
  <c r="B9" i="5"/>
  <c r="B8" i="5"/>
  <c r="B6" i="5"/>
  <c r="B5" i="5"/>
  <c r="B4" i="5"/>
  <c r="J92" i="5" l="1"/>
  <c r="G25" i="5"/>
  <c r="G92" i="5" s="1"/>
  <c r="K92" i="5"/>
  <c r="H92" i="5"/>
  <c r="I25" i="5"/>
  <c r="I92" i="5" s="1"/>
  <c r="G30" i="5" l="1"/>
  <c r="I30" i="5"/>
  <c r="I18" i="6"/>
  <c r="F18" i="6"/>
  <c r="G18" i="6"/>
  <c r="G55" i="6" s="1"/>
  <c r="H18" i="6"/>
  <c r="F39" i="6"/>
  <c r="I39" i="6"/>
  <c r="J39" i="6"/>
  <c r="H39" i="6"/>
  <c r="G39" i="6"/>
  <c r="O19" i="11" l="1"/>
  <c r="H55" i="6"/>
  <c r="J99" i="5"/>
  <c r="J96" i="5"/>
  <c r="K33" i="5"/>
  <c r="K99" i="5" s="1"/>
  <c r="K96" i="5"/>
  <c r="I33" i="5"/>
  <c r="I99" i="5" s="1"/>
  <c r="I96" i="5"/>
  <c r="G33" i="5"/>
  <c r="G99" i="5" s="1"/>
  <c r="G96" i="5"/>
  <c r="H33" i="5"/>
  <c r="H99" i="5" s="1"/>
  <c r="H96" i="5"/>
  <c r="F55" i="6"/>
  <c r="F15" i="11"/>
  <c r="Q19" i="11" l="1"/>
  <c r="F10" i="12"/>
  <c r="F13" i="12" s="1"/>
  <c r="F4" i="13" l="1"/>
  <c r="F20" i="13" s="1"/>
  <c r="F22" i="13" l="1"/>
  <c r="F23" i="13" s="1" a="1"/>
  <c r="F23" i="13" s="1"/>
  <c r="F15" i="12" s="1"/>
  <c r="F16" i="12" s="1"/>
  <c r="F18" i="11" l="1"/>
  <c r="F20" i="11" s="1"/>
  <c r="O18" i="11" s="1"/>
  <c r="P23" i="11" s="1"/>
  <c r="Q18" i="11" l="1"/>
  <c r="R23" i="11" s="1"/>
  <c r="P24" i="11"/>
  <c r="P18" i="11" l="1"/>
  <c r="P20" i="11"/>
  <c r="R24" i="11"/>
  <c r="R17" i="11" s="1"/>
  <c r="R25" i="11" s="1"/>
  <c r="R26" i="11" s="1"/>
  <c r="P17" i="11"/>
  <c r="P19" i="11"/>
  <c r="P21" i="11"/>
  <c r="F35" i="11" l="1"/>
  <c r="H4" i="11" s="1"/>
  <c r="H6" i="11"/>
  <c r="R20" i="11"/>
  <c r="R19" i="11"/>
  <c r="R21" i="11"/>
  <c r="R18" i="11"/>
  <c r="P25" i="11"/>
  <c r="P26"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<sst xmlns="http://schemas.openxmlformats.org/spreadsheetml/2006/main" count="3634" uniqueCount="1159">
  <si>
    <t>ID-Only Regulated Provider Information Disclosure Requirements</t>
  </si>
  <si>
    <t>Information Templates</t>
  </si>
  <si>
    <t>for</t>
  </si>
  <si>
    <t>Regulated Provider</t>
  </si>
  <si>
    <t>Disclosure Date</t>
  </si>
  <si>
    <t>Disclosure Year (year ended)</t>
  </si>
  <si>
    <t>Templates for Schedules 1-13</t>
  </si>
  <si>
    <t>Workbook Version History</t>
  </si>
  <si>
    <t>Workbook Version and Date</t>
  </si>
  <si>
    <t>Determination</t>
  </si>
  <si>
    <t>v1, 30 November 2021</t>
  </si>
  <si>
    <t>Fibre ID Determination 2021 [2021] NZCC 24</t>
  </si>
  <si>
    <t>v2, 28 July 2022</t>
  </si>
  <si>
    <t>Fibre ID Amendment Determination 2022 [2022] NZCC 26</t>
  </si>
  <si>
    <t>v3, 3 April 2024</t>
  </si>
  <si>
    <t>Fibre ID (Non-material) Amendment Determination [2024] NZCC 4</t>
  </si>
  <si>
    <t>Sheet</t>
  </si>
  <si>
    <t>Table</t>
  </si>
  <si>
    <t>Table_rows</t>
  </si>
  <si>
    <t>Table_sum</t>
  </si>
  <si>
    <t>Address</t>
  </si>
  <si>
    <t>Section</t>
  </si>
  <si>
    <t>Title</t>
  </si>
  <si>
    <t>Section_short</t>
  </si>
  <si>
    <t>Cover Sheet</t>
  </si>
  <si>
    <t>tb_00_cover_sheet</t>
  </si>
  <si>
    <t>$B$22:$C$25</t>
  </si>
  <si>
    <t>TOC</t>
  </si>
  <si>
    <t>tb_00_toc</t>
  </si>
  <si>
    <t>$B$3:$E$19</t>
  </si>
  <si>
    <t>Table of Contents</t>
  </si>
  <si>
    <t>styles</t>
  </si>
  <si>
    <t>tb_00_styles</t>
  </si>
  <si>
    <t>$A$3:$G$9</t>
  </si>
  <si>
    <t>S1.ID Return on Investment</t>
  </si>
  <si>
    <t>tb_1_1i_1.01_1</t>
  </si>
  <si>
    <t>$A$4:$H$8</t>
  </si>
  <si>
    <t>1(i): Return on Investment</t>
  </si>
  <si>
    <t>tb_1_1ii_1.02_1</t>
  </si>
  <si>
    <t>$A$13:$F$24</t>
  </si>
  <si>
    <t>1(ii): Information Supporting the ROI</t>
  </si>
  <si>
    <t>tb_1_1ii_1.02_2</t>
  </si>
  <si>
    <t>$A$29:$F$33</t>
  </si>
  <si>
    <t>S2.Regulatory Profit</t>
  </si>
  <si>
    <t>tb_2_2i_2.01_1</t>
  </si>
  <si>
    <t>$A$4:$F$16</t>
  </si>
  <si>
    <t>2(i): Regulatory Profit</t>
  </si>
  <si>
    <t>tb_2_2ii_2.02_1</t>
  </si>
  <si>
    <t>$A$22:$F$26</t>
  </si>
  <si>
    <t>2(ii): Pass - through Costs</t>
  </si>
  <si>
    <t>2(ii): Pass-through Costs</t>
  </si>
  <si>
    <t>tb_2_2iii_2.03_1</t>
  </si>
  <si>
    <t>$A$31:$F$31</t>
  </si>
  <si>
    <t>2(iii): Merger and Acquisition Expenditure</t>
  </si>
  <si>
    <t>S3.Regulatory Tax Allowance</t>
  </si>
  <si>
    <t>tb_3_3i_3.01_1</t>
  </si>
  <si>
    <t>$A$4:$F$23</t>
  </si>
  <si>
    <t>3(i): Regulatory Tax Allowance</t>
  </si>
  <si>
    <t>tb_3_3i_3.01_2</t>
  </si>
  <si>
    <t>$A$30:$F$30</t>
  </si>
  <si>
    <t>tb_3_3iii_3.03_1</t>
  </si>
  <si>
    <t>$A$40:$F$43</t>
  </si>
  <si>
    <t>3(iii): Reconciliation of Tax Losses</t>
  </si>
  <si>
    <t>tb_3_3iv_3.04_1</t>
  </si>
  <si>
    <t>$A$48:$F$54</t>
  </si>
  <si>
    <t>3(iv): Regulatory Tax Asset Base Roll-Forward</t>
  </si>
  <si>
    <t>S4.RAB Value Rolled Forward</t>
  </si>
  <si>
    <t>tb_4_4i_4.01_1</t>
  </si>
  <si>
    <t>$A$4:$J$11</t>
  </si>
  <si>
    <t>4(i): ID FFLAS Regulatory Asset Base Value (Rolled Forward)</t>
  </si>
  <si>
    <t>tb_4_4ii_4.02_1</t>
  </si>
  <si>
    <t>$A$16:$G$29</t>
  </si>
  <si>
    <t>4(ii): Unallocated Regulatory Asset Base</t>
  </si>
  <si>
    <t>tb_4_4iii_4.03_1</t>
  </si>
  <si>
    <t>$A$37:$F$38</t>
  </si>
  <si>
    <t>4(iii): Calculation of Revaluation Rate and Revaluation of Assets</t>
  </si>
  <si>
    <t>tb_4_4iii_4.03_2</t>
  </si>
  <si>
    <t>$A$48:$G$51</t>
  </si>
  <si>
    <t>tb_4_4iv_4.04_1</t>
  </si>
  <si>
    <t>$A$57:$G$61</t>
  </si>
  <si>
    <t>4(iv): Roll Forward of Works Under Construction</t>
  </si>
  <si>
    <t>tb_4_4iv_4.04_2</t>
  </si>
  <si>
    <t>$A$66:$F$66</t>
  </si>
  <si>
    <t>tb_4_4v_4.05_1</t>
  </si>
  <si>
    <t>$A$71:$G$73</t>
  </si>
  <si>
    <t>4(v): Regulatory Depreciation</t>
  </si>
  <si>
    <t>tb_4_4vi_4.06_1</t>
  </si>
  <si>
    <t>$A$78:$H$85</t>
  </si>
  <si>
    <t>4(vi): Disclosure of Changes to Depreciation Methods</t>
  </si>
  <si>
    <t>tb_4_4iii_4.03_3</t>
  </si>
  <si>
    <t>$A$43:$F$43</t>
  </si>
  <si>
    <t>tb_4_4vii_4.07_1</t>
  </si>
  <si>
    <t>$A$92:$O$115</t>
  </si>
  <si>
    <t>4(vii): Disclosure by Asset Category</t>
  </si>
  <si>
    <t>S4a.Asset Allocations</t>
  </si>
  <si>
    <t>tb_4a_4ai_4.11_1</t>
  </si>
  <si>
    <t>$A$4:$H$58</t>
  </si>
  <si>
    <t>4a(i): Regulated Service Asset Values</t>
  </si>
  <si>
    <t>tb_4a_4aii_4.12_1</t>
  </si>
  <si>
    <t>$A$63:$N$73</t>
  </si>
  <si>
    <t>4a(ii): Changes in Asset Allocations*†</t>
  </si>
  <si>
    <t>S5.Actual Expenditure Opex</t>
  </si>
  <si>
    <t>tb_5_5i_5.01_1</t>
  </si>
  <si>
    <t>$A$4:$E$19</t>
  </si>
  <si>
    <t>5(i): Operating Expenditure</t>
  </si>
  <si>
    <t>tb_5_5ii_5.02_1</t>
  </si>
  <si>
    <t>$A$23:$E$24</t>
  </si>
  <si>
    <t>5(ii): Subcomponents of Operating Expenditure</t>
  </si>
  <si>
    <t>S5a.Cost Allocations</t>
  </si>
  <si>
    <t>tb_5a_5ai_5.11_1</t>
  </si>
  <si>
    <t>$A$4:$J$39</t>
  </si>
  <si>
    <t>5a(i): Operating Cost Allocations</t>
  </si>
  <si>
    <t>tb_5a_5aii_5.12_1</t>
  </si>
  <si>
    <t>$A$44:$E$46</t>
  </si>
  <si>
    <t>5a(ii): Other Cost Allocations</t>
  </si>
  <si>
    <t>tb_5a_5aiii_5.13_1</t>
  </si>
  <si>
    <t>$A$51:$N$62</t>
  </si>
  <si>
    <t>5a(iii): Changes in Cost Allocations*</t>
  </si>
  <si>
    <t>S6.Actual Expenditure Capex</t>
  </si>
  <si>
    <t>tb_6_6i_6.01_1</t>
  </si>
  <si>
    <t>$A$4:$F$34</t>
  </si>
  <si>
    <t>6(i): Expenditure on Assets</t>
  </si>
  <si>
    <t>tb_6_6ii_6.02_1</t>
  </si>
  <si>
    <t>$A$39:$F$44</t>
  </si>
  <si>
    <t>6(ii): Breakdown of capital contributions</t>
  </si>
  <si>
    <t>tb_6_6iii_6.03_1</t>
  </si>
  <si>
    <t>$A$49:$F$49</t>
  </si>
  <si>
    <t>6(iii): Subcomponents of Expenditure on Assets</t>
  </si>
  <si>
    <t>S7.Actual vs Forecast</t>
  </si>
  <si>
    <t>tb_7_7i_7.01_1</t>
  </si>
  <si>
    <t>$A$4:$G$9</t>
  </si>
  <si>
    <t>7(i): Revenue</t>
  </si>
  <si>
    <t>tb_7_7ii_7.02_1</t>
  </si>
  <si>
    <t>$A$14:$G$35</t>
  </si>
  <si>
    <t>7(ii): Expenditure on Assets</t>
  </si>
  <si>
    <t>tb_7_7iii_7.03_1</t>
  </si>
  <si>
    <t>$A$40:$G$51</t>
  </si>
  <si>
    <t>7(iii): Operating Expenditure</t>
  </si>
  <si>
    <t>tb_7_7iv_7.04_1</t>
  </si>
  <si>
    <t>$A$56:$G$57</t>
  </si>
  <si>
    <t>7(iv): Subcomponents of Operating Expenditure</t>
  </si>
  <si>
    <t>S8.Calculation Inputs</t>
  </si>
  <si>
    <t>tb_8_8i_8.01_1</t>
  </si>
  <si>
    <t>$A$4:$M$10</t>
  </si>
  <si>
    <t>8(i): Qualifying Debt (may be Commission only)</t>
  </si>
  <si>
    <t>tb_8_8ii_8.02_1</t>
  </si>
  <si>
    <t>$A$17:$G$22</t>
  </si>
  <si>
    <t>8(ii): Calculation of Term Credit Spread Differential Allowance</t>
  </si>
  <si>
    <t>tb_8_8iii_8.03_1</t>
  </si>
  <si>
    <t>$A$28:$F$33</t>
  </si>
  <si>
    <t>8(iii): Calculation of Notional Deductible Interest</t>
  </si>
  <si>
    <t>tb_8_8iv_8.04_1</t>
  </si>
  <si>
    <t>$A$38:$F$46</t>
  </si>
  <si>
    <t>8(iv): Calculation of Asset Stranding Allowance adjustment to ROI</t>
  </si>
  <si>
    <t>S9.Related Party Transactions</t>
  </si>
  <si>
    <t>tb_9_9i_9.01_1</t>
  </si>
  <si>
    <t>$A$4:$E$6</t>
  </si>
  <si>
    <t>9(i): Summary - Related Party Transactions</t>
  </si>
  <si>
    <t>tb_9_9ii_9.02_1</t>
  </si>
  <si>
    <t>$A$40:$E$44</t>
  </si>
  <si>
    <t>9(ii): Total Regulatory income from Related Party Transactions*</t>
  </si>
  <si>
    <t>tb_9_9iii_9.03_1</t>
  </si>
  <si>
    <t>$A$49:$E$64</t>
  </si>
  <si>
    <t>9(iii): Total Opex and Capex Related Party Transactions*</t>
  </si>
  <si>
    <t>tb_9_9i_9.01_2</t>
  </si>
  <si>
    <t>$A$11:$E$35</t>
  </si>
  <si>
    <t>S10.ID-FFLAS Asset Register</t>
  </si>
  <si>
    <t>tb_10_10_10.00_1</t>
  </si>
  <si>
    <t>$A$4:$AP$41</t>
  </si>
  <si>
    <t>10: ID FFLAS Asset Register</t>
  </si>
  <si>
    <t>S11.Capex Forecast</t>
  </si>
  <si>
    <t>tb_11_11i_11.01_1</t>
  </si>
  <si>
    <t>$A$4:$K$35</t>
  </si>
  <si>
    <t>11(i): Expenditure on Assets Forecast</t>
  </si>
  <si>
    <t>tb_11_11i_11.01_2</t>
  </si>
  <si>
    <t>$A$40:$K$70</t>
  </si>
  <si>
    <t>tb_11_11i_11.01_3</t>
  </si>
  <si>
    <t>$A$75:$K$100</t>
  </si>
  <si>
    <t>tb_11_11ii_11.02_1</t>
  </si>
  <si>
    <t>$A$105:$K$110</t>
  </si>
  <si>
    <t>11(ii): Breakdown of capital contributions</t>
  </si>
  <si>
    <t>S11a.Opex Forecast</t>
  </si>
  <si>
    <t>tb_11a_11ai_11.11_1</t>
  </si>
  <si>
    <t>$A$4:$J$20</t>
  </si>
  <si>
    <t>11a(i): Operating Expenditure Forecast</t>
  </si>
  <si>
    <t>tb_11a_11ai_11.11_2</t>
  </si>
  <si>
    <t>$A$25:$J$39</t>
  </si>
  <si>
    <t>tb_11a_11ai_11.11_3</t>
  </si>
  <si>
    <t>$A$44:$J$55</t>
  </si>
  <si>
    <t>S12.Capacity Forecast</t>
  </si>
  <si>
    <t>tb_12_12i_12.01_1</t>
  </si>
  <si>
    <t>$A$4:$Q$14</t>
  </si>
  <si>
    <t>12(i): System Capacity and Utilisation</t>
  </si>
  <si>
    <t>S12a.Demand Forecast</t>
  </si>
  <si>
    <t>tb_12a_12ai_12.11_1</t>
  </si>
  <si>
    <t>$A$4:$J$26</t>
  </si>
  <si>
    <t>12a(i): Active Forecast Connections</t>
  </si>
  <si>
    <t>12a(i): Active forecast connections</t>
  </si>
  <si>
    <t>tb_12a_12aii_12.12_1</t>
  </si>
  <si>
    <t>$A$33:$J$46</t>
  </si>
  <si>
    <t>12a(ii): System Traffic</t>
  </si>
  <si>
    <t>tb_12a_12aii_12.12_2</t>
  </si>
  <si>
    <t>$A$51:$J$61</t>
  </si>
  <si>
    <t>tb_12a_12aii_12.12_3</t>
  </si>
  <si>
    <t>$A$66:$J$76</t>
  </si>
  <si>
    <t>S13.Asset Management_1</t>
  </si>
  <si>
    <t>tb_13_13i_13.01_1</t>
  </si>
  <si>
    <t>$A$4:$P$34</t>
  </si>
  <si>
    <t>13:Asset Management Capability, Self Assessment Questions</t>
  </si>
  <si>
    <t>S13.Asset Management_2</t>
  </si>
  <si>
    <t>tb_13_13ii_13.02_1</t>
  </si>
  <si>
    <t>$A$4:$H$15</t>
  </si>
  <si>
    <t>13:Asset Management capability, Description of Practices for Collecting and Managing Network Asset Data, Making Risk-Based Decisions and Managing Cost Estimation Models</t>
  </si>
  <si>
    <t>Schedule</t>
  </si>
  <si>
    <t>Schedule name</t>
  </si>
  <si>
    <t>Sheetname</t>
  </si>
  <si>
    <t>Description</t>
  </si>
  <si>
    <t>1</t>
  </si>
  <si>
    <t>REPORT ON ID FFLAS RETURN ON INVESTMENT (ID-ONLY REGULATED PROVIDER)</t>
  </si>
  <si>
    <t>This Schedule requires information on the Return on Investment (ROI) relative to the Commerce Commission's estimates of post tax WACC and vanilla WACC.ID-only regulated providers must provide explanatory comment on their ROI in Schedule 14A (Mandatory Explanatory Notes).This information is part of audited disclosure information (as defined in clause 1.4.3 of the main body of the determination), and so is subject to the assurance report required by clause 2.7 of the main body of the determination.</t>
  </si>
  <si>
    <t>2</t>
  </si>
  <si>
    <t>REPORT ON REGULATORY PROFIT</t>
  </si>
  <si>
    <t xml:space="preserve">S2.Regulatory Profit </t>
  </si>
  <si>
    <t>This Schedule requires information on the calculation of regulatory profit for ID-only regulated providers for the disclosure year, including providing explanatory comment on their regulatory profit in Schedule 14A (Mandatory Explanatory Notes). This information is part of audited disclosure information (as defined in clause 1.4.3 of the main body of the determination), and so is subject to the assurance report required by clause 2.7 of the main body of the determination.</t>
  </si>
  <si>
    <t>3</t>
  </si>
  <si>
    <t>REPORT ON REGULATORY TAX ALLOWANCE</t>
  </si>
  <si>
    <t xml:space="preserve">S3.Regulatory Tax Allowance </t>
  </si>
  <si>
    <t>This Schedule requires information from each ID-regulated provider on their calculation of regulatory tax allowance. This information is used to calculate regulatory profit/loss in Schedule 2 (Report on Regulatory Profit). ID-only regulated providers must provide explanatory commentary on the information disclosed in this Schedule in Schedule 14A (Mandatory Explanatory Notes).This information is part of audited disclosure information (as defined in clause 1.4.3 of the main body of the determination), and so is subject to the assurance report required by clause 2.7 of the main body of the determination.</t>
  </si>
  <si>
    <t>4</t>
  </si>
  <si>
    <t>REPORT ON VALUE OF THE ID FFLAS REGULATORY ASSET BASE ROLLED FORWARD</t>
  </si>
  <si>
    <t>This Schedule requires information on the calculation of the ID FFLAS Regulatory Asset Base (RAB) value to the end of each disclosure year. This informs the ROI calculation in Schedule 1. ID-only regulated providers must provide explanatory commentary on the information disclosed in this Schedule in Schedule 14A (Mandatory Explanatory Notes).This information is part of audited disclosure information (as defined in clause 1.4.3 of the main body of the determination), and so is subject to the assurance report required by clause 2.7 of the main body of the determination.</t>
  </si>
  <si>
    <t>4a</t>
  </si>
  <si>
    <t>REPORT ON ASSET ALLOCATIONS</t>
  </si>
  <si>
    <t>This Schedule requires information on the allocation of asset values. This information supports the calculation of the RAB value in Schedule 4.ID-only regulated providers must provide explanatory commentary on the information disclosed in this Schedule, in Schedule 14A (Mandatory Explanatory Notes), including on the impact of any changes in asset allocations. This information is part of audited disclosure information (as defined in clause 1.4.3 of the main body of the determination), and so is subject to the assurance report required by clause 2.7 of the main body of the determination.</t>
  </si>
  <si>
    <t>5</t>
  </si>
  <si>
    <t>REPORT ON OPERATING EXPENDITURE FOR THE DISCLOSURE YEAR</t>
  </si>
  <si>
    <t>This Schedule requires a breakdown of operating expenditure incurred in a disclosure year. ID-only regulated providers must provide explanatory commentary on the information disclosed in this Schedule, in Schedule 14A (Mandatory Explanatory Notes).This information is part of audited disclosure information (as defined in clause 1.4.3 of the main body of the determination), and so is subject to the assurance report required by clause 2.7 of the main body of the determination.</t>
  </si>
  <si>
    <t>5a</t>
  </si>
  <si>
    <t>REPORT ON COST ALLOCATIONS</t>
  </si>
  <si>
    <t>This Schedule provides information on the allocation of operating costs. ID-only regulated providers must provide explanatory commentary on the information disclosed in this Schedule, in Schedule 14A (Mandatory Explanatory Notes), including on the impact of any reclassifications. This information is part of audited disclosure information (as defined in clause 1.4.3 of the main body of the determination), and so is subject to the assurance report required by clause 2.7 of the main body of the determination.</t>
  </si>
  <si>
    <t>6</t>
  </si>
  <si>
    <t>REPORT ON CAPITAL EXPENDITURE FOR THE DISCLOSURE YEAR</t>
  </si>
  <si>
    <t>This Schedule requires a breakdown of capital expenditure on assets incurred in the disclosure year, including any assets in respect of which capital contributions are received. Information on expenditure on assets must be provided on an accounting accruals basis and must exclude finance costs.  ID-only regulated providers must provide explanatory commentary on the information disclosed in this Schedule, in Schedule 14A (Mandatory Explanatory Notes).This information is part of audited disclosure information (as defined in clause 1.4.3 of the main body of the determination), and so is subject to the assurance report required by clause 2.7 of the main body of the determination.</t>
  </si>
  <si>
    <t>7</t>
  </si>
  <si>
    <t>COMPARSION OF FORECASTS TO ACTUAL EXPENDITURE</t>
  </si>
  <si>
    <t>This Schedule compares actual revenue and expenditure to the previous forecasts that were made for the disclosure year. Accordingly, this Schedule requires the forecast revenue and expenditure information from previous disclosures to be inserted. ID-only regulated providers must provide explanatory commentary on the variance between actual and target revenue and forecast expenditure in Schedule 14A (Mandatory Explanatory Notes).This information is part of audited disclosure information (as defined in clause 1.4.3 of the main body of the determination), and so is subject to the assurance report required by clause 2.7 of the main body of the determination. For the purpose of that assurance report, target revenue and forecast expenditures only need to be verified back to previous disclosures. Total target operating revenue should equal the sum of the nominal dollar target revenue for the disclosure year across all contracts disclosed to the Commission under clause 2.5.11(2) of this determination</t>
  </si>
  <si>
    <t>8</t>
  </si>
  <si>
    <t>REPORT ON CALCULATION INPUTS</t>
  </si>
  <si>
    <t>Under clause 2.4.2 of the  main body of the determination, an ID-only regulated provider must only complete sections 8(i) and 8(ii) if, as at the date of the most recently published financial statements, the weighted average original tenor of the debt portfolio (both qualifying debt and non-qualifying debt) is greater than five years. This information is part of audited disclosure information (as defined in clause 1.4.3 of the main body of the determination), and so is subject to the assurance report required by clause 2.7 of the main body of the determination.</t>
  </si>
  <si>
    <t>9</t>
  </si>
  <si>
    <t>REPORT ON RELATED PARTY TRANSACTIONS</t>
  </si>
  <si>
    <t>This Schedule provides information on the valuation of related party transactions for the purpose of clause 2.4.2 of the  main body of the determination. This information is part of audited disclosure information (as defined in clause 1.4.3 of the main body of the determination), and so is subject to the assurance report required by clause 2.7 of the main body of the determination.</t>
  </si>
  <si>
    <t>10</t>
  </si>
  <si>
    <t>ID FFLAS ASSET REGISTER</t>
  </si>
  <si>
    <t>S10. ID-FFLAS Asset Register</t>
  </si>
  <si>
    <t>This Schedule requires a summary of the quantity of assets that make up the network, by asset category and asset class, the estimated condition of the assets, a forecast of the percentage of assets to be replaced and the age profile of assets.</t>
  </si>
  <si>
    <t>11</t>
  </si>
  <si>
    <t xml:space="preserve">REPORT ON FORECAST CAPITAL EXPENDITURE </t>
  </si>
  <si>
    <t>This Schedule requires a breakdown of forecast expenditure on assets for the current disclosure year and a 5 year planning period. The forecast is to be expressed in both constant price and nominal dollar terms. Also required is a forecast of the value of commissioned assets (i.e., the value of RAB additions) ID-only providers must provide explanatory comment on the difference between constant price and nominal dollar forecasts of expenditure on assets in Schedule 14a (Mandatory Explanatory Notes).This information is not part of audited disclosure information (as defined in clause 1.4.3 of the main body of the determination).</t>
  </si>
  <si>
    <t>11a</t>
  </si>
  <si>
    <t>REPORT ON FORECAST OPERATING EXPENDITURE</t>
  </si>
  <si>
    <t>This Schedule requires a breakdown of forecast operating expenditure for the disclosure year and a 5 year planning period. The forecast is to be expressed in both constant price and nominal dollar terms. ID-only providers must provide explanatory comment on the difference between constant price and nominal dollar operating expenditure forecasts in Schedule 14A (Mandatory Explanatory Notes), as applicable. This information is not part of audited disclosure information (as defined in clause 1.4.3 of the main body of the determination).</t>
  </si>
  <si>
    <t>REPORT ON FORECAST CAPACITY AND UTILISATION</t>
  </si>
  <si>
    <t>This Schedule requires a breakdown of current and forecast capacity and utilisation for each area. Information provided in this table should relate to the operation of the network in its normal steady state configuration.</t>
  </si>
  <si>
    <t>12a</t>
  </si>
  <si>
    <t>REPORT ON FORECAST NETWORK DEMAND</t>
  </si>
  <si>
    <t>This Schedule requires a forecast of new connections (by consumer type), peak demand and data volumes for the disclosure year and a 5 year planning period. The forecasts should be consistent with the assumptions used in developing the expenditure forecasts in Schedules 11 and Schedule 11a and the capacity and utilisation forecasts in Schedule 12.</t>
  </si>
  <si>
    <t>REPORT ON ASSET MANAGEMENT CAPABILITY</t>
  </si>
  <si>
    <t>S13.Asset Management_1 and S13.Asset Management_2</t>
  </si>
  <si>
    <t>This Schedule requires information on an ID-only regulated provider's self-assessment of the maturity of its asset management practices and a descriptions of its practices for collecting and managing network data, making risk-based decisions and managing cost estimation models.</t>
  </si>
  <si>
    <t>Disclosure Template Instructions</t>
  </si>
  <si>
    <t xml:space="preserve">These templates have been prepared for use by ID-only regulated providers when making disclosures under clauses 2.4.1, 2.4.2, and 2.4.3 of the main body of the determination as amended. </t>
  </si>
  <si>
    <t>Company name and Dates</t>
  </si>
  <si>
    <t>To prepare the templates for disclosure, the regulated provider's company name should be entered in cell C9, the date of the last day of the current disclosure year should be entered in cell C13, and the date on which the information is disclosed should be entered in cell C11 of the CoverSheet worksheet.</t>
  </si>
  <si>
    <t>The cell C13 entry (current year) is used to calculate disclosure years in the column headings that show above some of the tables and in labels adjacent to some entry cells. The cell C9 entry (company name) is used in the template title blocks. Dates should be entered in day/month/year order (Example "31 December 2021").</t>
  </si>
  <si>
    <t>Data Entry Cells and Calculated Cells</t>
  </si>
  <si>
    <t>Data entered into this workbook may be entered only into the data entry cells inside excel table objects. Data entry cells are the bordered, shaded areas (light yellow cells) in each Schedule.  Under no circumstances should data be entered into the workbook outside a data entry cell.</t>
  </si>
  <si>
    <t xml:space="preserve">In some cases, where the information for disclosure is able to be ascertained from disclosures elsewhere in the workbook, such information is disclosed in a calculated cell. </t>
  </si>
  <si>
    <t>Validation Settings on Data Entry Cells</t>
  </si>
  <si>
    <t>To maintain a consistency of format and to help guard against errors in data entry, some data entry cells test keyboard entries for validity and accept only a limited range of values.  For example, entries may be limited to a list of category names, to values between 0% and 100%, or either a numeric entry or the text entry “N/A”. Where this occurs, a validation message will appear when data is being entered. These checks are applied to keyboard entries only and not, for example, to entries made using Excel’s copy and paste facility.</t>
  </si>
  <si>
    <t>Checking tables</t>
  </si>
  <si>
    <t>Some schedules have associated checking tables to aid data input consistency. These are located out of the page print area where possible.</t>
  </si>
  <si>
    <t>Inserting Additional Rows and Columns</t>
  </si>
  <si>
    <t>The templates for some Schedules may require additional rows to be inserted in tables marked 'include additional rows if needed' or similar. When inserting rows do so from within the table and the 'Row" column should prepopulate with the row number.</t>
  </si>
  <si>
    <t>Additional rows must not be inserted directly above the first row or below the last row of a table. This is to ensure that entries made in the new row are included in the totals.</t>
  </si>
  <si>
    <t>Schedule References</t>
  </si>
  <si>
    <t>The column labelled "Row "of each table can be used to reference individual rows of the schedule. It may be useful to refer to this row number when writing explanatory notes about a specific data point.</t>
  </si>
  <si>
    <t>Description of Calculation References</t>
  </si>
  <si>
    <t>Calculation cell formulas contain links to other cells within the same template or elsewhere in the workbook.  Key cell references are described in a column to the right of each template. These descriptions are provided to assist data entry. Cell references refer to the row of the template.</t>
  </si>
  <si>
    <t>Worksheet Completion Sequence</t>
  </si>
  <si>
    <t xml:space="preserve">Calculation cells may show an incorrect value until precedent cell entries have been completed. Data entry may be assisted by completing the Schedules in the following order: </t>
  </si>
  <si>
    <t xml:space="preserve">1. Coversheet
2. Schedules 2a, 3
3. Schedules 4a, 5a
4. Schedules 5,6
5. Schedule 8, 2
6. Schedule 4
7. Schedule 7
8. Schedules 1, 9
9. All remaining Schedules                                                                                                                                                                                                                                                                                                             </t>
  </si>
  <si>
    <t>Cell colouring</t>
  </si>
  <si>
    <t>1. Light yellow: Data entry</t>
  </si>
  <si>
    <t>2. Dark yellow: Data entry - provided to Commission only</t>
  </si>
  <si>
    <t xml:space="preserve">3. Light grey: Formula </t>
  </si>
  <si>
    <t>4. Dark grey: Blank/ empty columns</t>
  </si>
  <si>
    <t>cell styles shown below for different data types</t>
  </si>
  <si>
    <t>Heading 1</t>
  </si>
  <si>
    <t>Row</t>
  </si>
  <si>
    <t>Category1</t>
  </si>
  <si>
    <t>Category2</t>
  </si>
  <si>
    <t>?2</t>
  </si>
  <si>
    <t>?</t>
  </si>
  <si>
    <t>?22</t>
  </si>
  <si>
    <t>table headers</t>
  </si>
  <si>
    <t>formula</t>
  </si>
  <si>
    <t>N/A (no data to be entered</t>
  </si>
  <si>
    <t>data entry</t>
  </si>
  <si>
    <t>check</t>
  </si>
  <si>
    <t>N/A</t>
  </si>
  <si>
    <t>Ref</t>
  </si>
  <si>
    <t>dropdown</t>
  </si>
  <si>
    <t>data entry - commission only</t>
  </si>
  <si>
    <t>comment</t>
  </si>
  <si>
    <t>Schedule_Title</t>
  </si>
  <si>
    <t>SCHEDULE 1:  REPORT ON ID FFLAS RETURN ON INVESTMENT (ID-ONLY REGULATED PROVIDER)</t>
  </si>
  <si>
    <t>Context</t>
  </si>
  <si>
    <t>CY-2|
%</t>
  </si>
  <si>
    <t>CY-1|
%</t>
  </si>
  <si>
    <t>Current Year CY|
%</t>
  </si>
  <si>
    <t>Source</t>
  </si>
  <si>
    <t>ROI - comparable to a post tax WACC</t>
  </si>
  <si>
    <t>Reflecting all revenue earned</t>
  </si>
  <si>
    <t>Mid-point estimate of post tax WACC</t>
  </si>
  <si>
    <t>ROI - comparable to a vanilla WACC</t>
  </si>
  <si>
    <t>Mid-point estimate of vanilla WACC</t>
  </si>
  <si>
    <t>Standard error</t>
  </si>
  <si>
    <t>$000</t>
  </si>
  <si>
    <t>Mid Year ROI Calculation</t>
  </si>
  <si>
    <t>Opening RAB value</t>
  </si>
  <si>
    <t>Operating revenue</t>
  </si>
  <si>
    <t>from S2</t>
  </si>
  <si>
    <t>Days before</t>
  </si>
  <si>
    <t>Transaction</t>
  </si>
  <si>
    <t>Including Crown financing</t>
  </si>
  <si>
    <t>Excluding benefit of Crown financing</t>
  </si>
  <si>
    <t>Mid-year net cash outflows</t>
  </si>
  <si>
    <t>Expenditure</t>
  </si>
  <si>
    <t>year-end</t>
  </si>
  <si>
    <t>date</t>
  </si>
  <si>
    <t>Cashflow</t>
  </si>
  <si>
    <t>PV(cashflow)</t>
  </si>
  <si>
    <t>Annual crown financing</t>
  </si>
  <si>
    <t>plus</t>
  </si>
  <si>
    <t>Assets commissioned</t>
  </si>
  <si>
    <t>from S4</t>
  </si>
  <si>
    <t>less</t>
  </si>
  <si>
    <t>Asset disposals</t>
  </si>
  <si>
    <t>Opening RAB</t>
  </si>
  <si>
    <t>Tax payments</t>
  </si>
  <si>
    <t>Other regulated income</t>
  </si>
  <si>
    <t>Cashflow at year-end</t>
  </si>
  <si>
    <t>Term credit spread differential allowance</t>
  </si>
  <si>
    <t>Closing RIV</t>
  </si>
  <si>
    <t>Closing RAB value</t>
  </si>
  <si>
    <t>Total closing RAB value</t>
  </si>
  <si>
    <t>Adjustment resulting from asset allocation</t>
  </si>
  <si>
    <t>XIRR search start</t>
  </si>
  <si>
    <t>XIRR</t>
  </si>
  <si>
    <t>NPV check</t>
  </si>
  <si>
    <t>IRR</t>
  </si>
  <si>
    <t>%</t>
  </si>
  <si>
    <t>ROI - before benefit of Crown financing and after adjustment for asset stranding allowance</t>
  </si>
  <si>
    <t>Leverage (%)</t>
  </si>
  <si>
    <t>Cost of debt assumption (%)</t>
  </si>
  <si>
    <t>Corporate tax rate (%)</t>
  </si>
  <si>
    <t>from S3</t>
  </si>
  <si>
    <t>Proportion of RAB subject to notional deductible interest calculation</t>
  </si>
  <si>
    <t>from S8</t>
  </si>
  <si>
    <t>SCHEDULE 2: REPORT ON REGULATORY PROFIT</t>
  </si>
  <si>
    <t>ID FFLAS|
($000)</t>
  </si>
  <si>
    <t>Regulatory income</t>
  </si>
  <si>
    <t>Gains / (losses) on asset disposals</t>
  </si>
  <si>
    <t>from S7, to S1</t>
  </si>
  <si>
    <t>Other regulated income (other than gains / (losses) on asset disposals)</t>
  </si>
  <si>
    <t>Total regulatory income</t>
  </si>
  <si>
    <t/>
  </si>
  <si>
    <t>Operating expenditure</t>
  </si>
  <si>
    <t>Pass - through costs</t>
  </si>
  <si>
    <t>Operating surplus / (deficit)</t>
  </si>
  <si>
    <t>Total Depreciation</t>
  </si>
  <si>
    <t>Total Revaluations</t>
  </si>
  <si>
    <t>Regulatory profit / (loss) before tax</t>
  </si>
  <si>
    <t>to S3</t>
  </si>
  <si>
    <t>Regulatory tax allowance</t>
  </si>
  <si>
    <t>from S3 &amp; to S1</t>
  </si>
  <si>
    <t>Regulatory profit/(loss)</t>
  </si>
  <si>
    <t>PQ FFLAS|
($000)</t>
  </si>
  <si>
    <t>Pass through costs</t>
  </si>
  <si>
    <t>Rates</t>
  </si>
  <si>
    <t>Telecommunications Act levies - sections 11,12</t>
  </si>
  <si>
    <t>Telecommunications Act levies - sections 87,88</t>
  </si>
  <si>
    <t>Dispute resolution scheme levies</t>
  </si>
  <si>
    <t>Pass-through costs</t>
  </si>
  <si>
    <t>($000)</t>
  </si>
  <si>
    <t>Merger and acquisition expenditure</t>
  </si>
  <si>
    <t>Provide commentary on the benefits of merger and acquisition expenditure to the regulated provider, including required disclosures in accordance with Schedule 14 (Mandatory Explanatory Notes)</t>
  </si>
  <si>
    <t>SCHEDULE 3:  REPORT ON REGULATORY TAX ALLOWANCE</t>
  </si>
  <si>
    <t>Depreciation temporary differences</t>
  </si>
  <si>
    <t>Depreciation</t>
  </si>
  <si>
    <t>Tax depreciation</t>
  </si>
  <si>
    <t>Total</t>
  </si>
  <si>
    <t>plus*</t>
  </si>
  <si>
    <t>Permanent differences:</t>
  </si>
  <si>
    <t>Income not included in regulatory profit / (loss) before tax but taxable</t>
  </si>
  <si>
    <t>Expenditure or loss in regulatory profit / (loss) before tax but not deductible</t>
  </si>
  <si>
    <t>less*</t>
  </si>
  <si>
    <t>Income included in regulatory profit / (loss) before tax but not taxable</t>
  </si>
  <si>
    <t>Expenditure or loss deductible but not in regulatory profit / (loss) before tax</t>
  </si>
  <si>
    <t>Total revaluations</t>
  </si>
  <si>
    <t>Temporary differences:</t>
  </si>
  <si>
    <t>Notional deductible interest</t>
  </si>
  <si>
    <t>Regulatory taxable income</t>
  </si>
  <si>
    <t>Utilised tax losses</t>
  </si>
  <si>
    <t>Regulatory net taxable income</t>
  </si>
  <si>
    <t>to S1, S2</t>
  </si>
  <si>
    <t>*   Workings to be provided in Schedule 14A</t>
  </si>
  <si>
    <t>3(ii): Disclosure of Permanent and Temporary Differences</t>
  </si>
  <si>
    <t>In Schedule 14, Box 5 and Box 6, provide descriptions and workings of items recorded in the asterisked categories in Schedule 3(i).</t>
  </si>
  <si>
    <t>from last year's ID disclosure</t>
  </si>
  <si>
    <t>Opening tax losses</t>
  </si>
  <si>
    <t>Current period tax losses</t>
  </si>
  <si>
    <t>Closing tax losses</t>
  </si>
  <si>
    <t>Opening sum of regulatory tax asset values</t>
  </si>
  <si>
    <t>Regulatory tax asset value of assets commissioned</t>
  </si>
  <si>
    <t>Regulatory tax asset value of asset disposals</t>
  </si>
  <si>
    <t>Other adjustments to the RAB tax value</t>
  </si>
  <si>
    <t>Closing sum of regulatory tax asset values</t>
  </si>
  <si>
    <t>SCHEDULE 4:  REPORT ON VALUE OF THE ID FFLAS REGULATORY ASSET BASE ROLLED FORWARD</t>
  </si>
  <si>
    <t>RAB|
CY-4|
($000)</t>
  </si>
  <si>
    <t>RAB|
CY-3|
($000)</t>
  </si>
  <si>
    <t>RAB|
CY-2|
($000)</t>
  </si>
  <si>
    <t>RAB|
CY-1|
($000)</t>
  </si>
  <si>
    <t>RAB|
CY|
($000)</t>
  </si>
  <si>
    <t>Total opening RAB value</t>
  </si>
  <si>
    <t>to S4, S8a, S8b</t>
  </si>
  <si>
    <t>Revaluations</t>
  </si>
  <si>
    <t>Adjustment to loss asset due to deregulation</t>
  </si>
  <si>
    <t>to S4 &amp; S8a</t>
  </si>
  <si>
    <t>Unallocated RAB *|
($000)</t>
  </si>
  <si>
    <t>RAB|
($000)</t>
  </si>
  <si>
    <t>Asset commissioned</t>
  </si>
  <si>
    <t>Assets commissioned (other than below)</t>
  </si>
  <si>
    <t>Assets acquired from a regulated supplier</t>
  </si>
  <si>
    <t>Assets acquired from a related party</t>
  </si>
  <si>
    <t>Asset disposals (other than below)</t>
  </si>
  <si>
    <t>Asset disposals to a regulated supplier</t>
  </si>
  <si>
    <t>Asset disposals to a related party</t>
  </si>
  <si>
    <t>from S4a</t>
  </si>
  <si>
    <t xml:space="preserve">*  The 'unallocated RAB' is the total value of those assets used wholly or partially to provide FFLAS services without any allowance being made for the allocation of costs to services provided by the supplier that are not FFLAS services.  The RAB value represents the value of these assets after applying this cost allocation.  Neither value includes works under construction. </t>
  </si>
  <si>
    <t>Index</t>
  </si>
  <si>
    <r>
      <t>CPI</t>
    </r>
    <r>
      <rPr>
        <vertAlign val="subscript"/>
        <sz val="11"/>
        <color theme="1"/>
        <rFont val="Calibri"/>
        <family val="2"/>
        <scheme val="minor"/>
      </rPr>
      <t>T</t>
    </r>
  </si>
  <si>
    <t>from SE9A Index column - CPI table (Statistics NZ Website)</t>
  </si>
  <si>
    <r>
      <t>CPI</t>
    </r>
    <r>
      <rPr>
        <vertAlign val="subscript"/>
        <sz val="11"/>
        <color theme="1"/>
        <rFont val="Calibri"/>
        <family val="2"/>
        <scheme val="minor"/>
      </rPr>
      <t>T-1</t>
    </r>
  </si>
  <si>
    <t>Revaluation rate (%)</t>
  </si>
  <si>
    <t>Opening value of fully depreciated and disposed assets</t>
  </si>
  <si>
    <t xml:space="preserve">Total opening RAB value subject to revaluation </t>
  </si>
  <si>
    <t>Unallocated works under construction|
($000)</t>
  </si>
  <si>
    <t>Allocated works under construction|
($000)</t>
  </si>
  <si>
    <t>Works under construction - preceding disclosure year</t>
  </si>
  <si>
    <t>Works under construction - current disclosure year</t>
  </si>
  <si>
    <t>Capital expenditure</t>
  </si>
  <si>
    <t>from S6</t>
  </si>
  <si>
    <t>Highest rate of capitalised finance applied</t>
  </si>
  <si>
    <t xml:space="preserve">Depreciation - GAAP </t>
  </si>
  <si>
    <t>Depreciation - alternative method</t>
  </si>
  <si>
    <t>Total depreciation</t>
  </si>
  <si>
    <t>Category1|
Asset category or assets with changes to depreciation*</t>
  </si>
  <si>
    <t>Category2|
Reason for change of method (text entry)</t>
  </si>
  <si>
    <t>Depreciation charge for the period (RAB)|
($000)</t>
  </si>
  <si>
    <t>Closing RAB value under 'alternative method' depreciation|
($000)</t>
  </si>
  <si>
    <t>Closing RAB value under 'GAAP' depreciation|
($000)</t>
  </si>
  <si>
    <t>*Include additional rows as needed</t>
  </si>
  <si>
    <t>Less depreciation</t>
  </si>
  <si>
    <t>Plus revaluations</t>
  </si>
  <si>
    <t>Plus assets commissioned</t>
  </si>
  <si>
    <t>Less asset disposals</t>
  </si>
  <si>
    <t>Plus asset allocation adjustment</t>
  </si>
  <si>
    <t>Plus asset category transfers</t>
  </si>
  <si>
    <t>Weighted average remaining asset life</t>
  </si>
  <si>
    <t>Weighted average expected total life</t>
  </si>
  <si>
    <t>Table 4(ii)</t>
  </si>
  <si>
    <t>Agrees with Table 4(ii)</t>
  </si>
  <si>
    <t>Layer 1 assets</t>
  </si>
  <si>
    <t>Ducts and Manholes</t>
  </si>
  <si>
    <t>Fibre Optic Cable</t>
  </si>
  <si>
    <t>Fibre Service Leads</t>
  </si>
  <si>
    <t>Poles</t>
  </si>
  <si>
    <t>FTTN / FTTP Cabinets</t>
  </si>
  <si>
    <t>Network Equipment</t>
  </si>
  <si>
    <t>Information Technology</t>
  </si>
  <si>
    <t>Other Layer 1 assets</t>
  </si>
  <si>
    <t>Total Layer 1 closing RAB value</t>
  </si>
  <si>
    <t>Layer 2 assets</t>
  </si>
  <si>
    <t>Other Layer 2 assets</t>
  </si>
  <si>
    <t>Total Layer 2 closing RAB value</t>
  </si>
  <si>
    <t>Other Network Assets</t>
  </si>
  <si>
    <t>Network land and buildings</t>
  </si>
  <si>
    <t>Other network assets</t>
  </si>
  <si>
    <t>Total network assets</t>
  </si>
  <si>
    <t>Non-Network Assets</t>
  </si>
  <si>
    <t>Non-network land and buildings</t>
  </si>
  <si>
    <t>Non-network IT hardware/software</t>
  </si>
  <si>
    <t>Other non-network assets</t>
  </si>
  <si>
    <t>Total non-network assets</t>
  </si>
  <si>
    <t>Total - core fibre assets</t>
  </si>
  <si>
    <t>Financial loss asset</t>
  </si>
  <si>
    <t>Total RAB</t>
  </si>
  <si>
    <t>SCHEDULE 4a:  REPORT ON ASSET ALLOCATIONS</t>
  </si>
  <si>
    <t>Category3</t>
  </si>
  <si>
    <t>ID-FFLAS|
($000)</t>
  </si>
  <si>
    <t>Non-FFLAS|
($000)</t>
  </si>
  <si>
    <t>Total|
($000)</t>
  </si>
  <si>
    <t>NETWORK ASSETS - LAYER 1</t>
  </si>
  <si>
    <t>Directly attributable</t>
  </si>
  <si>
    <t>Not directly attributable</t>
  </si>
  <si>
    <t>Total attributable to regulated service</t>
  </si>
  <si>
    <t>Local Access Copper Cable (Poles)</t>
  </si>
  <si>
    <t>FTTN/FTTP Cabinets</t>
  </si>
  <si>
    <t>NETWORK ASSETS - LAYER 2</t>
  </si>
  <si>
    <t>OTHER NETWORK ASSETS</t>
  </si>
  <si>
    <t>NON-NETWORK ASSETS</t>
  </si>
  <si>
    <t>Regulated service asset value directly attributable</t>
  </si>
  <si>
    <t>Regulated service asset value not directly attributable</t>
  </si>
  <si>
    <t>to S4</t>
  </si>
  <si>
    <t>Asset category</t>
  </si>
  <si>
    <t>Original allocator or line items</t>
  </si>
  <si>
    <t>New allocator or line items</t>
  </si>
  <si>
    <t>Rationale for change</t>
  </si>
  <si>
    <t>Original allocation|
CY-1|
($000)</t>
  </si>
  <si>
    <t>Original allocation|
Current Year (CY)|
($000)</t>
  </si>
  <si>
    <t>New allocation|
CY-1|
($000)</t>
  </si>
  <si>
    <t>New allocation|
Current Year (CY)|
($000)</t>
  </si>
  <si>
    <t>Difference|
CY-1|
($000)</t>
  </si>
  <si>
    <t>Difference|
Current Year (CY)|
($000)</t>
  </si>
  <si>
    <t>Change in asset value allocation</t>
  </si>
  <si>
    <t>* a change in asset allocation must be completed for each allocator or component change that has occurred in the disclosure year.  A movement in an allocator metric is not a change in allocator or component.</t>
  </si>
  <si>
    <t>† include additional rows if needed</t>
  </si>
  <si>
    <t>SCHEDULE 5: REPORT ON OPERATING EXPENDITURE FOR THE DISCLOSURE YEAR</t>
  </si>
  <si>
    <t>Customer opex</t>
  </si>
  <si>
    <t>Customer operations</t>
  </si>
  <si>
    <t>Product, sales &amp; marketing</t>
  </si>
  <si>
    <t>Total customer opex</t>
  </si>
  <si>
    <t>Level 1</t>
  </si>
  <si>
    <t>Network opex</t>
  </si>
  <si>
    <t>Maintenance</t>
  </si>
  <si>
    <t>Network operations</t>
  </si>
  <si>
    <t>Network operating costs</t>
  </si>
  <si>
    <t>Total network opex</t>
  </si>
  <si>
    <t>Support opex</t>
  </si>
  <si>
    <t>Asset management</t>
  </si>
  <si>
    <t>Corporate opex</t>
  </si>
  <si>
    <t>Technology</t>
  </si>
  <si>
    <t>Total support opex</t>
  </si>
  <si>
    <t>to S2</t>
  </si>
  <si>
    <t>Subcomponents of operating expenditure</t>
  </si>
  <si>
    <t>Research and development</t>
  </si>
  <si>
    <t>Insurance expenditure</t>
  </si>
  <si>
    <t>SCHEDULE 5a: REPORT ON COST ALLOCATIONS</t>
  </si>
  <si>
    <t>Level 1|
ID-FFLAS|
($000)</t>
  </si>
  <si>
    <t>Level 1|
Non-FFLAS|
($000)</t>
  </si>
  <si>
    <t>Level 1|
Total|
($000)</t>
  </si>
  <si>
    <t>Level 2|
ID-FFLAS|
($000)</t>
  </si>
  <si>
    <t>Level 2|
Non-FFLAS|
($000)</t>
  </si>
  <si>
    <t>Level 2|
Total|
($000)</t>
  </si>
  <si>
    <t>Operating costs directly attributable</t>
  </si>
  <si>
    <t>Operating costs not directly attributable</t>
  </si>
  <si>
    <t>Cost category</t>
  </si>
  <si>
    <t>Change in cost allocation 1</t>
  </si>
  <si>
    <t>Change in cost allocation 2</t>
  </si>
  <si>
    <t>Change in cost allocation 3</t>
  </si>
  <si>
    <t>* a change in cost allocation must be completed for each cost allocator change that has occurred in the disclosure year.  A movement in an allocator metric is not a change in allocator or component.</t>
  </si>
  <si>
    <t>SCHEDULE 6:  REPORT ON CAPITAL EXPENDITURE FOR THE DISCLOSURE YEAR</t>
  </si>
  <si>
    <t>Extending the network</t>
  </si>
  <si>
    <t>Augmentation</t>
  </si>
  <si>
    <t>New property developments</t>
  </si>
  <si>
    <t>UFB communal</t>
  </si>
  <si>
    <t>Installations</t>
  </si>
  <si>
    <t>Complex installations</t>
  </si>
  <si>
    <t>Standard installations</t>
  </si>
  <si>
    <t>Network capacity</t>
  </si>
  <si>
    <t>Access</t>
  </si>
  <si>
    <t>Aggregation</t>
  </si>
  <si>
    <t>Transport</t>
  </si>
  <si>
    <t>Network sustain &amp; enhance</t>
  </si>
  <si>
    <t>Field Sustain</t>
  </si>
  <si>
    <t>Relocations</t>
  </si>
  <si>
    <t>Resilience</t>
  </si>
  <si>
    <t>Site Sustain</t>
  </si>
  <si>
    <t>Network &amp; customer IT</t>
  </si>
  <si>
    <t>Expenditure on network assets</t>
  </si>
  <si>
    <t>Non-network IT</t>
  </si>
  <si>
    <t>Business IT</t>
  </si>
  <si>
    <t>Corporate capex</t>
  </si>
  <si>
    <t>Expenditure on non-network assets</t>
  </si>
  <si>
    <t>Expenditure on assets</t>
  </si>
  <si>
    <t>Cost of financing</t>
  </si>
  <si>
    <t>Value of capital contributions</t>
  </si>
  <si>
    <t>Capital Expenditure</t>
  </si>
  <si>
    <t>Subcomponents of expenditure on assets</t>
  </si>
  <si>
    <t>SCHEDULE 7:  REPORT ON COMPARISON OF FORECASTS TO ACTUAL EXPENDITURE</t>
  </si>
  <si>
    <r>
      <t>Target ($000)</t>
    </r>
    <r>
      <rPr>
        <b/>
        <vertAlign val="superscript"/>
        <sz val="12"/>
        <color theme="0"/>
        <rFont val="Calibri"/>
        <family val="2"/>
        <scheme val="minor"/>
      </rPr>
      <t>1</t>
    </r>
  </si>
  <si>
    <t>Actual ($000)</t>
  </si>
  <si>
    <t>Variance (%)</t>
  </si>
  <si>
    <t>Connection revenue</t>
  </si>
  <si>
    <t>From Quarterly reports on pricing</t>
  </si>
  <si>
    <t>Monthly access revenue</t>
  </si>
  <si>
    <t>Other product specific revenue</t>
  </si>
  <si>
    <t>Total operating revenue</t>
  </si>
  <si>
    <t>To S2</t>
  </si>
  <si>
    <t>Non-financial</t>
  </si>
  <si>
    <t>Connection volumes - opening</t>
  </si>
  <si>
    <t>From Previous year's closing connection volumes</t>
  </si>
  <si>
    <t>Connections volumes - closing</t>
  </si>
  <si>
    <t>From Report on Forecast Network Demand</t>
  </si>
  <si>
    <r>
      <t>Forecast ($000)</t>
    </r>
    <r>
      <rPr>
        <b/>
        <vertAlign val="superscript"/>
        <sz val="12"/>
        <color theme="0"/>
        <rFont val="Calibri"/>
        <family val="2"/>
        <scheme val="minor"/>
      </rPr>
      <t>2</t>
    </r>
  </si>
  <si>
    <t>Field sustain</t>
  </si>
  <si>
    <t>Site sustain</t>
  </si>
  <si>
    <t>Forecast ($000)2</t>
  </si>
  <si>
    <t>Insurance</t>
  </si>
  <si>
    <t>1  From the nominal dollar target revenue for the disclosure year disclosed under clause 2.5.11 of this determination</t>
  </si>
  <si>
    <t>2  From the CY+1 nominal dollar expenditure forecasts disclosed in accordance with clause 2.3.1 for the forecast period starting at the beginning of the disclosure year (Schedules 11 and 11a)</t>
  </si>
  <si>
    <t>SCHEDULE 8:  REPORT ON CALCULATION INPUTS</t>
  </si>
  <si>
    <t>Issue date</t>
  </si>
  <si>
    <t>Pricing date</t>
  </si>
  <si>
    <t>Original tenor (in years)</t>
  </si>
  <si>
    <t>Coupon rate (%)</t>
  </si>
  <si>
    <t>Book value at issue date (NZD)</t>
  </si>
  <si>
    <t>Book value at date of financial statement (NZD)</t>
  </si>
  <si>
    <t>Term Credit Spread Difference</t>
  </si>
  <si>
    <t>Debt issue cost readjustment</t>
  </si>
  <si>
    <t>Issuing party</t>
  </si>
  <si>
    <t>to row 17</t>
  </si>
  <si>
    <t>*Include additional rows if needed</t>
  </si>
  <si>
    <t>($)</t>
  </si>
  <si>
    <t>Gross term credit spread differential</t>
  </si>
  <si>
    <t>Total book value of interest bearing debt</t>
  </si>
  <si>
    <t>Leverage</t>
  </si>
  <si>
    <t>Average opening and closing RAB values</t>
  </si>
  <si>
    <t>Attribution Rate (%)</t>
  </si>
  <si>
    <t>8a(ii): Calculation of Term Credit Spread Differential Allowance</t>
  </si>
  <si>
    <t>Minus: Crown financing outstanding</t>
  </si>
  <si>
    <t>Net RAB balance for interest calculation</t>
  </si>
  <si>
    <t>Cost of debt</t>
  </si>
  <si>
    <t>Months in disclosure year</t>
  </si>
  <si>
    <t>A</t>
  </si>
  <si>
    <t>B</t>
  </si>
  <si>
    <t>Average of C and D where:</t>
  </si>
  <si>
    <t>C</t>
  </si>
  <si>
    <t>= sum of opening RAB values of core fibre assets</t>
  </si>
  <si>
    <t>+ opening RAB value of financial loss asset</t>
  </si>
  <si>
    <t>C, Total</t>
  </si>
  <si>
    <t>D</t>
  </si>
  <si>
    <t>= Sum of closing RAB values of core fibre assets</t>
  </si>
  <si>
    <t>+ closing RAB value of financial loss asset</t>
  </si>
  <si>
    <t>D, Total</t>
  </si>
  <si>
    <t>Asset stranding allowance adjustment = A x B</t>
  </si>
  <si>
    <t>8(v): Annual benefit of Crown financing</t>
  </si>
  <si>
    <t>ID FFLAS|
Actual  (NZD 000)</t>
  </si>
  <si>
    <t>ID FFLAS|
Actual (%)</t>
  </si>
  <si>
    <t>Crown Financing outstanding</t>
  </si>
  <si>
    <t>Opening balance</t>
  </si>
  <si>
    <t>Net Drawdowns/Repayments</t>
  </si>
  <si>
    <t>Closing balance</t>
  </si>
  <si>
    <t>Equity - Crown financing</t>
  </si>
  <si>
    <t>Opening equity</t>
  </si>
  <si>
    <t>Debt converted to equity</t>
  </si>
  <si>
    <t>Shares redeemed</t>
  </si>
  <si>
    <t>Closing equity</t>
  </si>
  <si>
    <t>Cost of equity</t>
  </si>
  <si>
    <t>Debt - Crown financing</t>
  </si>
  <si>
    <t>Opening debt</t>
  </si>
  <si>
    <t>Closing debt</t>
  </si>
  <si>
    <t>Annual benefit of Crown financing</t>
  </si>
  <si>
    <t>IM 2.4.11(1)</t>
  </si>
  <si>
    <t>SCHEDULE 9:  REPORT ON RELATED PARTY TRANSACTIONS</t>
  </si>
  <si>
    <t>From row 44 below</t>
  </si>
  <si>
    <t>Percentage of total regulatory income where associated FFLAS services were provided at a value less than if the transaction was an arm's-length transaction</t>
  </si>
  <si>
    <t>Market value of asset disposals</t>
  </si>
  <si>
    <t>Category1|
Level 1 category</t>
  </si>
  <si>
    <t>Category2|
Level 2 category</t>
  </si>
  <si>
    <t>Total Operating expenditure</t>
  </si>
  <si>
    <t>Total Expenditure</t>
  </si>
  <si>
    <t>Other related party transactions</t>
  </si>
  <si>
    <t>Category1|
Name of related party</t>
  </si>
  <si>
    <t>Category2|
Nature of services</t>
  </si>
  <si>
    <t>Total value of related party transactions ($000)</t>
  </si>
  <si>
    <t>Total value of related party transactions</t>
  </si>
  <si>
    <t>Category2|
Nature of opex or capex</t>
  </si>
  <si>
    <t>Dropdowns for 9(iii)</t>
  </si>
  <si>
    <t>[Select one]</t>
  </si>
  <si>
    <t>SCHEDULE 10:  ID FFLAS ASSET REGISTER</t>
  </si>
  <si>
    <t>Category4</t>
  </si>
  <si>
    <t>Volumes for new fibre investment|
Opening volume</t>
  </si>
  <si>
    <t>Volumes for new fibre investment|
Net additional volume</t>
  </si>
  <si>
    <t>Volumes for new fibre investment|
Closing volume</t>
  </si>
  <si>
    <t>Volumes for new fibre investment|
Data accuracy (1 to 4)</t>
  </si>
  <si>
    <t>Asset condition at start of planning period|
(percentage of units by grade)|
H1%</t>
  </si>
  <si>
    <t>Asset condition at start of planning period|
(percentage of units by grade)|
H2%</t>
  </si>
  <si>
    <t>Asset condition at start of planning period|
(percentage of units by grade)|
H3%</t>
  </si>
  <si>
    <t>Asset condition at start of planning period|
(percentage of units by grade)|
H4%</t>
  </si>
  <si>
    <t>Asset condition at start of planning period|
(percentage of units by grade)|
H5%</t>
  </si>
  <si>
    <t>Asset condition at start of planning period|
(percentage of units by grade)|
Data accuracy (1 to 4)</t>
  </si>
  <si>
    <t>Forecast to be replaced in next 5 years|
%</t>
  </si>
  <si>
    <t>Forecast cost of assets to be replaced in next 5 years|
$000|
Commission only</t>
  </si>
  <si>
    <t>Asset Age Profile|
CY-50+</t>
  </si>
  <si>
    <t>Asset Age Profile|
CY-46 to -50</t>
  </si>
  <si>
    <t>Asset Age Profile|
CY-41 to -45</t>
  </si>
  <si>
    <t>Asset Age Profile|
CY-36 to -40</t>
  </si>
  <si>
    <t>Asset Age Profile|
CY-31 to -35</t>
  </si>
  <si>
    <t>Asset Age Profile|
CY-26 to -30</t>
  </si>
  <si>
    <t>Asset Age Profile|
CY-21 to -25</t>
  </si>
  <si>
    <t>Asset Age Profile|
CY-16 to -20</t>
  </si>
  <si>
    <t>Asset Age Profile|
CY-11 to-15</t>
  </si>
  <si>
    <t>Asset Age Profile|
CY-10</t>
  </si>
  <si>
    <t>Asset Age Profile|
CY-9</t>
  </si>
  <si>
    <t>Asset Age Profile|
CY-8</t>
  </si>
  <si>
    <t>Asset Age Profile|
CY-7</t>
  </si>
  <si>
    <t>Asset Age Profile|
CY-6</t>
  </si>
  <si>
    <t>Asset Age Profile|
CY-5</t>
  </si>
  <si>
    <t>Asset Age Profile|
CY-4</t>
  </si>
  <si>
    <t>Asset Age Profile|
CY-3</t>
  </si>
  <si>
    <t>Asset Age Profile|
CY-2</t>
  </si>
  <si>
    <t>Asset Age Profile|
CY-1</t>
  </si>
  <si>
    <t>Asset Age Profile|
CY</t>
  </si>
  <si>
    <t>Asset Age Profile|
No. with age unknown</t>
  </si>
  <si>
    <t>Asset Age Profile|
No. with default dates</t>
  </si>
  <si>
    <t>Asset Age Profile|
Data accuracy (1–4)</t>
  </si>
  <si>
    <t>Dropdown for table</t>
  </si>
  <si>
    <t>Ducts</t>
  </si>
  <si>
    <t>Metres</t>
  </si>
  <si>
    <t>Manholes</t>
  </si>
  <si>
    <t>No.</t>
  </si>
  <si>
    <t>OFDF</t>
  </si>
  <si>
    <t>Fibre Optic Cable (sheath length)</t>
  </si>
  <si>
    <t>Aerial</t>
  </si>
  <si>
    <t>Underground</t>
  </si>
  <si>
    <t>Fibre Optic Cable (route length)</t>
  </si>
  <si>
    <t>Fibre Service Leads (sheath length)</t>
  </si>
  <si>
    <t>Handover sites</t>
  </si>
  <si>
    <t>Splitters</t>
  </si>
  <si>
    <t>ONT devices</t>
  </si>
  <si>
    <t>OLT devices</t>
  </si>
  <si>
    <t>Switches</t>
  </si>
  <si>
    <t>Network spares</t>
  </si>
  <si>
    <t>Layer 1</t>
  </si>
  <si>
    <t>[describe category of asset]</t>
  </si>
  <si>
    <t>Layer 2</t>
  </si>
  <si>
    <t>SCHEDULE 11: REPORT ON FORECAST CAPITAL EXPENDITURE</t>
  </si>
  <si>
    <t>Current Year Actual|
$000 (in nominal dollars)</t>
  </si>
  <si>
    <t>CY+1|
$000 (in nominal dollars</t>
  </si>
  <si>
    <t>CY+2|
$000 (in nominal dollars)</t>
  </si>
  <si>
    <t>CY+3|
$000 (in nominal dollars)</t>
  </si>
  <si>
    <t>CY+4|
$000 (in nominal dollars)</t>
  </si>
  <si>
    <t>CY+5|
$000 (in nominal dollars)</t>
  </si>
  <si>
    <t>New property development</t>
  </si>
  <si>
    <t>Complete if disclosing at Level 1 category</t>
  </si>
  <si>
    <t>Non-network IT &amp; support</t>
  </si>
  <si>
    <t>Capital expenditure on assets</t>
  </si>
  <si>
    <t>Capital expenditure on forecast</t>
  </si>
  <si>
    <t>Subcomponents of expenditure on assets (where known)</t>
  </si>
  <si>
    <t>Current Year Actual|
$000 (in constant dollars)</t>
  </si>
  <si>
    <t>CY+1|
$000 (in constant dollars</t>
  </si>
  <si>
    <t>CY+2|
$000 (in constant dollars)</t>
  </si>
  <si>
    <t>CY+3|
$000 (in constant dollars)</t>
  </si>
  <si>
    <t>CY+4|
$000 (in constant dollars)</t>
  </si>
  <si>
    <t>CY+5|
$000 (in constant dollars)</t>
  </si>
  <si>
    <t>Capital expenditure forecast</t>
  </si>
  <si>
    <t>Current Year Actual|
$000 (Difference between nominal and constant price)</t>
  </si>
  <si>
    <t>CY+1|
$000 (Difference between nominal and constant price)</t>
  </si>
  <si>
    <t>CY+2|
$000 (Difference between nominal and constant price)</t>
  </si>
  <si>
    <t>CY+3|
$000 (Difference between nominal and constant price)</t>
  </si>
  <si>
    <t>CY+4|
$000 (Difference between nominal and constant price)</t>
  </si>
  <si>
    <t>CY+5|
$000 (Difference between nominal and constant price)</t>
  </si>
  <si>
    <t>SCHEDULE 11a:  REPORT ON FORECAST OPERATING EXPENDITURE</t>
  </si>
  <si>
    <t>Subcomponents of operating expenditure (where known)</t>
  </si>
  <si>
    <t>Current Year Actual|
$000 (Difference between nominal and constant price forecasts)</t>
  </si>
  <si>
    <t>CY+1|
$000 (Difference between nominal and constant price forecasts)</t>
  </si>
  <si>
    <t>CY+2|
$000 (Difference between nominal and constant price forecasts)</t>
  </si>
  <si>
    <t>CY+3|
$000 (Difference between nominal and constant price forecasts)</t>
  </si>
  <si>
    <t>CY+4|
$000 (Difference between nominal and constant price forecasts)</t>
  </si>
  <si>
    <t>CY+5|
$000 (Difference between nominal and constant price forecasts)</t>
  </si>
  <si>
    <t>SCHEDULE 12:  REPORT ON ID FORECAST CAPACITY AND UTILISATION</t>
  </si>
  <si>
    <t>Category1|
POI area</t>
  </si>
  <si>
    <t>Current year|
Number of Cos</t>
  </si>
  <si>
    <t>Current Year|
Number of P2P end-user connections within POI area</t>
  </si>
  <si>
    <t>3 Year Forecast|
Number of P2P end users within POI area</t>
  </si>
  <si>
    <t>5 Year Forecast|
Number of P2P end users within POI area</t>
  </si>
  <si>
    <t>Current Year|
Number of PON end-users from CO</t>
  </si>
  <si>
    <t>3 Year Forecast|
Number of PON end-users from CO</t>
  </si>
  <si>
    <t>5 Year Forecast|
Number of PON end-users from CO</t>
  </si>
  <si>
    <t>Current year|
Central office (CO) to fibre flexibility point (FFPs), with percentage fill greater than 85%</t>
  </si>
  <si>
    <t>3 Year Forecast|
Central office (CO) to fibre flexibility point (FFPs), with percentage fill greater than 85%</t>
  </si>
  <si>
    <t>5 Year Forecast|
Central office (CO) to fibre flexibility point (FFPs), with percentage fill greater than 85%</t>
  </si>
  <si>
    <t>Current year|
Premises Passed</t>
  </si>
  <si>
    <t>3 Year Forecast|
Premises Passed</t>
  </si>
  <si>
    <t>5 Year Forecast|
Premises Passed</t>
  </si>
  <si>
    <t>[POI area]</t>
  </si>
  <si>
    <t>include additional rows if needed</t>
  </si>
  <si>
    <t>SCHEDULE 12a:  REPORT ON FORECAST NETWORK DEMAND</t>
  </si>
  <si>
    <t>Number of PON connections|
Current Year CY|
May be Commission only</t>
  </si>
  <si>
    <t>Number of PON connections|
CY+1|
May be Commission only</t>
  </si>
  <si>
    <t>Number of PON connections|
CY+2|
May be Commission only</t>
  </si>
  <si>
    <t>Number of PON connections|
CY+3|
May be Commission only</t>
  </si>
  <si>
    <t>Number of PON connections|
CY+4|
May be Commission only</t>
  </si>
  <si>
    <t>Number of PON connections|
CY+5|
May be Commission only</t>
  </si>
  <si>
    <t>PON connections by service description*</t>
  </si>
  <si>
    <t>[service description]</t>
  </si>
  <si>
    <t>Total PON connections by service description</t>
  </si>
  <si>
    <t>Other PON connections</t>
  </si>
  <si>
    <t>P2P connections</t>
  </si>
  <si>
    <t>Total connections</t>
  </si>
  <si>
    <t>Sum of PON service connection speeds (Megabits per second)</t>
  </si>
  <si>
    <t>Average speed (Megabits per second)</t>
  </si>
  <si>
    <t>Average throughput per user (Megabits per second)</t>
  </si>
  <si>
    <t>*include additional rows if needed</t>
  </si>
  <si>
    <t>Category2|
POI area</t>
  </si>
  <si>
    <t>Demand by POI area (observed)|
Gigabits per second|
Current Year CY|
May be Commission only</t>
  </si>
  <si>
    <t>Demand by POI area|
Gigabits per second|
CY+1|
May be Commission only</t>
  </si>
  <si>
    <t>Demand by POI area|
Gigabits per second|
CY+2|
May be Commission only</t>
  </si>
  <si>
    <t>Demand by POI area|
Gigabits per second|
CY+3|
May be Commission only</t>
  </si>
  <si>
    <t>Demand by POI area|
Gigabits per second|
CY+4|
May be Commission only</t>
  </si>
  <si>
    <t>Demand by POI area|
Gigabits per second|
CY+5|
May be Commission only</t>
  </si>
  <si>
    <t>Aggregate coincident maximum peak demand across all ports</t>
  </si>
  <si>
    <t>Sum</t>
  </si>
  <si>
    <t>System peak (maximum observed peak in gigabits per second)</t>
  </si>
  <si>
    <t>Forecast system peak</t>
  </si>
  <si>
    <t>Percentage of sum of peaks (%)</t>
  </si>
  <si>
    <t>Average demand</t>
  </si>
  <si>
    <t>Average to Peak Ratio by POI area (observed)|
%|
Current Year CY</t>
  </si>
  <si>
    <t>Average to Peak Ratio by POI area|
%|
CY+1</t>
  </si>
  <si>
    <t>Average to Peak Ratio by POI area|
%|
CY+2</t>
  </si>
  <si>
    <t>Average to Peak Ratio by POI area|
%|
CY+3</t>
  </si>
  <si>
    <t>Average to Peak Ratio by POI area|
%|
CY+4</t>
  </si>
  <si>
    <t>Average to Peak Ratio by POI area|
%|
CY+5</t>
  </si>
  <si>
    <t>Average to peak ratio</t>
  </si>
  <si>
    <t>SCHEDULE 13:  REPORT ON ASSET MANAGEMENT CAPABILITY</t>
  </si>
  <si>
    <t>Question No.</t>
  </si>
  <si>
    <t>Function</t>
  </si>
  <si>
    <t>Question</t>
  </si>
  <si>
    <t>Maturity Level Score</t>
  </si>
  <si>
    <t>Evidence - Summary</t>
  </si>
  <si>
    <t>Target Score CY+3</t>
  </si>
  <si>
    <t>Initiatives planned to achieve target score</t>
  </si>
  <si>
    <t>Why</t>
  </si>
  <si>
    <t>Who</t>
  </si>
  <si>
    <t>Record/documented Information</t>
  </si>
  <si>
    <t>Maturity Level 0</t>
  </si>
  <si>
    <t>Maturity Level 1</t>
  </si>
  <si>
    <t>Maturity Level 2</t>
  </si>
  <si>
    <t>Maturity Level 3</t>
  </si>
  <si>
    <t>Maturity Level 4</t>
  </si>
  <si>
    <t>Asset management policy</t>
  </si>
  <si>
    <t>To what extent has an asset management policy been documented, authorised and communicated?</t>
  </si>
  <si>
    <t>Widely used AM practice standards require an organisation to document, authorise and communicate its asset management policy.  A key pre-requisite of any robust policy is that the organisation's top management must be seen to endorse and fully support it.  Also vital to the effective implementation of the policy, is to tell the appropriate people of its content and their obligations under it.  Where an organisation outsources some of its asset-related activities, then these people and their organisations must equally be made aware of the policy's content.  Also, there may be other stakeholders, such as regulatory authorities and shareholders who should be made aware of it.</t>
  </si>
  <si>
    <t>Top management.  The management team that has overall responsibility for asset management.</t>
  </si>
  <si>
    <t>The organisation's asset management policy, its organisational strategic plan, documents indicating how the asset management policy was based upon the needs of the organisation and evidence of communication.</t>
  </si>
  <si>
    <t>The organisation does not have a documented asset management policy.</t>
  </si>
  <si>
    <t>The organisation has an asset management policy, but it has not been authorised by top management, or it is not influencing the management of the assets.</t>
  </si>
  <si>
    <t>The organisation has an asset management policy, which has been authorised by top management, but it has had limited circulation.  It may be in use to influence development of strategy and planning but its effect is limited.</t>
  </si>
  <si>
    <t>The asset management policy is authorised by top management, is widely and effectively communicated to all relevant employees and stakeholders, and used to make these persons aware of their asset related obligations.</t>
  </si>
  <si>
    <t>The organisation's process(es) surpass the standard required to comply with requirements set out in a recognised standard.  The assessor is advised to note in the Evidence section why this is the case and the evidence seen.</t>
  </si>
  <si>
    <t>Asset management strategy</t>
  </si>
  <si>
    <t>What has the organisation done to ensure that its asset management strategy is consistent with other appropriate organisational policies and strategies, and the needs of stakeholders?</t>
  </si>
  <si>
    <t>In setting an organisation's asset management strategy, it is important that it is consistent with any other policies and strategies that the organisation has, and has taken into account the requirements of relevant stakeholders.  This question examines to what extent the asset management strategy is consistent with other organisational policies and strategies and has taken account of stakeholder requirements.  Generally, this will take into account the same policies, strategies and stakeholder requirements as covered in drafting the asset management policy but at a greater level of detail.</t>
  </si>
  <si>
    <t>Top management.  The organisation's strategic planning team.  The management team that has overall responsibility for asset management.</t>
  </si>
  <si>
    <t>The organisation's asset management strategy document and other related organisational policies and strategies.  Other than the organisation's strategic plan, these could include those relating to health and safety, environmental, etc.  Results of stakeholder consultation.</t>
  </si>
  <si>
    <t>The organisation has not considered the need to ensure that its asset management strategy is appropriately aligned with the organisation's other organisational policies and strategies or with stakeholder requirements. OR The organisation does not have an asset management strategy.</t>
  </si>
  <si>
    <t>The need to align the asset management strategy with other organisational policies and strategies as well as stakeholder requirements is understood and work has started to identify the linkages or to incorporate them in the drafting of asset management strategy.</t>
  </si>
  <si>
    <t>Some of the linkages between the long-term asset management strategy and other organisational policies, strategies and stakeholder requirements are defined but the work is fairly well advanced but still incomplete.</t>
  </si>
  <si>
    <t>All linkages are in place and evidence is available to demonstrate that, where appropriate, the organisation's asset management strategy is consistent with its other organisational policies and strategies.  The organisation has also identified and considered the requirements of relevant stakeholders.</t>
  </si>
  <si>
    <t>In what way does the organisation's asset management strategy take account of the lifecycle of the assets, asset types and asset systems over which the organisation has stewardship?</t>
  </si>
  <si>
    <t>Good asset stewardship is the hallmark of an organisation compliant with widely used AM standards.  A key component of this is the need to take account of the lifecycle of the assets, asset types and asset systems.  This question explores what an organisation has done to take lifecycle into account in its asset management strategy.</t>
  </si>
  <si>
    <t>Top management.  People in the organisation with expert knowledge of the assets, asset types, asset systems and their associated life-cycles.  The management team that has overall responsibility for asset management. Those responsible for developing and adopting methods and processes used in asset management</t>
  </si>
  <si>
    <t>The organisation's documented asset management strategy and supporting working documents.</t>
  </si>
  <si>
    <t>The organisation has not considered the need to ensure that its asset management strategy is produced with due regard to the lifecycle of the assets, asset types or asset systems that it manages.  OR The organisation does not have an asset management strategy.</t>
  </si>
  <si>
    <t>The need is understood, and the organisation is drafting its asset management strategy to address the lifecycle of its assets, asset types and asset systems.</t>
  </si>
  <si>
    <t>The long-term asset management strategy takes account of the lifecycle of some, but not all, of its assets, asset types and asset systems.</t>
  </si>
  <si>
    <t>The asset management strategy takes account of the lifecycle of all of its assets, asset types and asset systems.</t>
  </si>
  <si>
    <t>Asset management plan(s)</t>
  </si>
  <si>
    <t>How does the organisation establish and document its asset management plan(s) across the life cycle activities of its assets and asset systems?</t>
  </si>
  <si>
    <t>The asset management strategy need to be translated into practical plan(s) so that all parties know how the objectives will be achieved.  The development of plan(s) will need to identify the specific tasks and activities required to optimize costs, risks and performance of the assets and/or asset system(s), when they are to be carried out and the resources required.</t>
  </si>
  <si>
    <t>The management team with overall responsibility for the asset management system.  Operations, maintenance and engineering managers.</t>
  </si>
  <si>
    <t>The organisation's asset management plan(s).</t>
  </si>
  <si>
    <t>The organisation does not have an identifiable asset management plan(s) covering asset systems and critical assets.</t>
  </si>
  <si>
    <t>The organisation has asset management plan(s) but they are not aligned with the asset management strategy and objectives and do not take into consideration the full asset life cycle (including asset creation, acquisition, enhancement, utilisation, maintenance decommissioning and disposal).</t>
  </si>
  <si>
    <t>The organisation is in the process of putting in place comprehensive, documented asset management plan(s) that cover all life cycle activities, clearly aligned to asset management objectives and the asset management strategy.</t>
  </si>
  <si>
    <t>Asset management plan(s) are established, documented, implemented and maintained for asset systems and critical assets to achieve the asset management strategy and asset management objectives across all life cycle phases.</t>
  </si>
  <si>
    <t>How has the organisation communicated its plan(s) to all relevant parties to a level of detail appropriate to the receiver's role in their delivery?</t>
  </si>
  <si>
    <t>Plans will be ineffective unless they are communicated to all those, including contracted suppliers and those who undertake enabling function(s).  The plan(s) need to be communicated in a way that is relevant to those who need to use them.</t>
  </si>
  <si>
    <t>The management team with overall responsibility for the asset management system.  Delivery functions and suppliers.</t>
  </si>
  <si>
    <t>Distribution lists for plan(s).  Documents derived from plan(s) which detail the receivers role in plan delivery.  Evidence of communication.</t>
  </si>
  <si>
    <t>The organisation does not have plan(s) or their distribution is limited to the authors.</t>
  </si>
  <si>
    <t>The plan(s) are communicated to some of those responsible for delivery of the plan(s).                      OR Communicated to those responsible for delivery is either irregular or ad-hoc.</t>
  </si>
  <si>
    <t>The plan(s) are communicated to most of those responsible for delivery but there are weaknesses in identifying relevant parties resulting in incomplete or inappropriate communication.  The organisation recognises improvement is needed as is working towards resolution.</t>
  </si>
  <si>
    <t>The plan(s) are communicated to all relevant employees, stakeholders and contracted service providers to a level of detail appropriate to their participation or business interests in the delivery of the plan(s) and there is confirmation that they are being used effectively.</t>
  </si>
  <si>
    <t>How are designated responsibilities for delivery of asset plan actions documented?</t>
  </si>
  <si>
    <t>The implementation of asset management plan(s) relies on (1) actions being clearly identified, (2) an owner allocated and (3) that owner having sufficient delegated responsibility and authority to carry out the work required.  It also requires alignment of actions across the organisation.  This question explores how well the plan(s) set out responsibility for delivery of asset plan actions.</t>
  </si>
  <si>
    <t>The management team with overall responsibility for the asset management system.  Operations, maintenance and engineering managers.  If appropriate, the performance management team.</t>
  </si>
  <si>
    <t>The organisation's asset management plan(s).  Documentation defining roles and responsibilities of individuals and organisational departments.</t>
  </si>
  <si>
    <t>The organisation has not documented responsibilities for delivery of asset plan actions.</t>
  </si>
  <si>
    <t>Asset management plan(s) inconsistently document responsibilities for delivery of plan actions and activities and/or responsibilities and authorities for implementation inadequate and/or delegation level inadequate to ensure effective delivery and/or contain misalignments with organisational accountability.</t>
  </si>
  <si>
    <t>Asset management plan(s) consistently document responsibilities for the delivery of actions but responsibility/authority levels are inappropriate/ inadequate, and/or there are misalignments within the organisation.</t>
  </si>
  <si>
    <t>Asset management plan(s) consistently document responsibilities for the delivery actions and there is adequate detail to enable delivery of actions.  Designated responsibility and authority for achievement of asset plan actions is appropriate.</t>
  </si>
  <si>
    <t>What has the organisation done to ensure that appropriate arrangements are made available for the efficient and cost effective implementation of the plan(s)?(Note this is about resources and enabling support)</t>
  </si>
  <si>
    <t>It is essential that the plan(s) are realistic and can be implemented, which requires appropriate resources to be available and enabling mechanisms in place.  This question explores how well this is achieved.  The plan(s) not only need to consider the resources directly required and timescales, but also the enabling activities, including for example, training requirements, supply chain capability and procurement timescales.</t>
  </si>
  <si>
    <t>The management team with overall responsibility for the asset management system.  Operations, maintenance and engineering managers. If appropriate, the performance management team.  Where appropriate the procurement team and service providers working on the organisation's asset-related activities.</t>
  </si>
  <si>
    <t>The organisation's asset management plan(s).  Documented processes and procedures for the delivery of the asset management plan.</t>
  </si>
  <si>
    <t>The organisation has not considered the arrangements needed for the effective implementation of plan(s).</t>
  </si>
  <si>
    <t>The organisation recognises the need to ensure appropriate arrangements are in place for implementation of asset management plan(s) and is in the process of determining an appropriate approach for achieving this.</t>
  </si>
  <si>
    <t>The organisation has arrangements in place for the implementation of asset management plan(s) but the arrangements are not yet adequately efficient and/or effective.  The organisation is working to resolve existing weaknesses.</t>
  </si>
  <si>
    <t>The organisation's arrangements fully cover all the requirements for the efficient and cost effective implementation of asset management plan(s) and realistically address the resources and timescales required, and any changes needed to functional policies, standards, processes and the asset management information system.</t>
  </si>
  <si>
    <t>Contingency planning</t>
  </si>
  <si>
    <t>What plan(s) and procedure(s) does the organisation have for identifying and responding to incidents and emergency situations and ensuring continuity of critical asset management activities?</t>
  </si>
  <si>
    <t>Widely used AM practice standards require that an organisation has plan(s) to identify and respond to emergency situations.  Emergency plan(s) should outline the actions to be taken to respond to specified emergency situations and ensure continuity of critical asset management activities including the communication to, and involvement of, external agencies.  This question assesses if, and how well, these plan(s) triggered, implemented and resolved in the event of an incident.  The plan(s) should be appropriate to the level of risk as determined by the organisation's risk assessment methodology.  It is also a requirement that relevant personnel are competent and trained.</t>
  </si>
  <si>
    <t>The manager with responsibility for developing emergency plan(s).  The organisation's risk assessment team.  People with designated duties within the plan(s) and procedure(s) for dealing with incidents and emergency situations.</t>
  </si>
  <si>
    <t>The organisation's plan(s) and procedure(s) for dealing with emergencies.  The organisation's risk assessments and risk registers.</t>
  </si>
  <si>
    <t>The organisation has not considered the need to establish plan(s) and procedure(s) to identify and respond to incidents and emergency situations.</t>
  </si>
  <si>
    <t>The organisation has some ad-hoc arrangements to deal with incidents and emergency situations, but these have been developed on a reactive basis in response to specific events that have occurred in the past.</t>
  </si>
  <si>
    <t>Most credible incidents and emergency situations are identified.  Either appropriate plan(s) and procedure(s) are incomplete for critical activities or they are inadequate.  Training/ external alignment may be incomplete.</t>
  </si>
  <si>
    <t>Appropriate emergency plan(s) and procedure(s) are in place to respond to credible incidents and manage continuity of critical asset management activities consistent with policies and asset management objectives.  Training and external agency alignment is in place.</t>
  </si>
  <si>
    <t>Structure, authority and responsibilities</t>
  </si>
  <si>
    <t>What has the organisation done to appoint member(s) of its management team to be responsible for ensuring that the organisation's assets deliver the requirements of the asset management strategy, objectives and plan(s)?</t>
  </si>
  <si>
    <t>In order to ensure that the organisation's assets and asset systems deliver the requirements of the asset management policy, strategy and objectives responsibilities need to be allocated to appropriate people who have the necessary authority to fulfil their responsibilities.</t>
  </si>
  <si>
    <t>Top management.  People with management responsibility for the delivery of asset management policy, strategy, objectives and plan(s).  People working on asset-related activities.</t>
  </si>
  <si>
    <t>Evidence that managers with responsibility for the delivery of asset management policy, strategy, objectives and plan(s) have been appointed and have assumed their responsibilities.  Evidence may include the organisation's documents relating to its asset management system, organisational charts, job descriptions of post-holders, annual targets/objectives and personal development plan(s) of post-holders as appropriate.</t>
  </si>
  <si>
    <t>Top management has not considered the need to appoint a person or persons to ensure that the organisation's assets deliver the requirements of the asset management strategy, objectives and plan(s).</t>
  </si>
  <si>
    <t>Top management understands the need to appoint a person or persons to ensure that the organisation's assets deliver the requirements of the asset management strategy, objectives and plan(s).</t>
  </si>
  <si>
    <t>Top management has appointed an appropriate people to ensure the assets deliver the requirements of the asset management strategy, objectives and plan(s) but their areas of responsibility are not fully defined and/or they have insufficient delegated authority to fully execute their responsibilities.</t>
  </si>
  <si>
    <t>The appointed person or persons have full responsibility for ensuring that the organisation's assets deliver the requirements of the asset management strategy, objectives and plan(s).  They have been given the necessary authority to achieve this.</t>
  </si>
  <si>
    <t>What evidence can the organisation's top management provide to demonstrate that sufficient resources are available for asset management?</t>
  </si>
  <si>
    <t>Optimal asset management requires top management to ensure sufficient resources are available.  In this context the term 'resources' includes manpower, materials, funding and service provider support.</t>
  </si>
  <si>
    <t>Top management.  The management team that has overall responsibility for asset management.  Risk management team.  The organisation's managers involved in day-to-day supervision of asset-related activities, such as frontline managers, engineers, foremen and chargehands as appropriate.</t>
  </si>
  <si>
    <t>Evidence demonstrating that asset management plan(s) and/or the process(es) for asset management plan implementation consider the provision of adequate resources in both the short and long term.  Resources include funding, materials, equipment, services provided by third parties and personnel (internal and service providers) with appropriate skills competencies and knowledge.</t>
  </si>
  <si>
    <t>The organisation's top management has not considered the resources required to deliver asset management.</t>
  </si>
  <si>
    <t>The organisations top management understands the need for sufficient resources but there are no effective mechanisms in place to ensure this is the case.</t>
  </si>
  <si>
    <t>A process exists for determining what resources are required for its asset management activities and in most cases these are available but in some instances resources remain insufficient.</t>
  </si>
  <si>
    <t>An effective process exists for determining the resources needed for asset management and sufficient resources are available.  It can be demonstrated that resources are matched to asset management requirements.</t>
  </si>
  <si>
    <t>To what degree does the organisation's top management communicate the importance of meeting its asset management requirements?</t>
  </si>
  <si>
    <t>Widely used AM practice standards require an organisation to communicate the importance of meeting its asset management requirements such that personnel fully understand, take ownership of, and are fully engaged in the delivery of the asset management requirements.</t>
  </si>
  <si>
    <t>Top management.  The management team that has overall responsibility for asset management.  People involved in the delivery of the asset management requirements.</t>
  </si>
  <si>
    <t>Evidence of such activities as road shows, written bulletins, workshops, team talks and management walk-abouts would assist an organisation to demonstrate it is meeting this requirement.</t>
  </si>
  <si>
    <t>The organisation's top management has not considered the need to communicate the importance of meeting asset management requirements.</t>
  </si>
  <si>
    <t>The organisations top management understands the need to communicate the importance of meeting its asset management requirements but does not do so.</t>
  </si>
  <si>
    <t>Top management communicates the importance of meeting its asset management requirements but only to parts of the organisation.</t>
  </si>
  <si>
    <t>Top management communicates the importance of meeting its asset management requirements to all relevant parts of the organisation.</t>
  </si>
  <si>
    <t>Outsourcing of asset management activities</t>
  </si>
  <si>
    <t>Where the organisation has outsourced some of its asset management activities, how has it ensured that appropriate controls are in place to ensure the compliant delivery of its organisational strategic plan, and its asset management policy and strategy?</t>
  </si>
  <si>
    <t>Where an organisation chooses to outsource some of its asset management activities, the organisation must ensure that these outsourced process(es) are under appropriate control to ensure that all the requirements of widely used AM standards are in place, and the asset management policy, strategy objectives and plan(s) are delivered.  This includes ensuring capabilities and resources across a time span aligned to life cycle management.  The organisation must put arrangements in place to control the outsourced activities, whether it be to external providers or to other in-house departments.  This question explores what the organisation does in this regard.</t>
  </si>
  <si>
    <t>Top management.  The management team that has overall responsibility for asset management.  The manager(s) responsible for the monitoring and management of the outsourced activities.  People involved with the procurement of outsourced activities.  The people within the organisations that are performing the outsourced activities.  The people impacted by the outsourced activity.</t>
  </si>
  <si>
    <t>The organisation's arrangements that detail the compliance required of the outsourced activities.  For example, this could form part of a contract or service level agreement between the organisation and the suppliers of its outsourced activities.  Evidence that the organisation has demonstrated to itself that it has assurance of compliance of outsourced activities.</t>
  </si>
  <si>
    <t>The organisation has not considered the need to put controls in place.</t>
  </si>
  <si>
    <t>The organisation controls its outsourced activities on an ad-hoc basis, with little regard for ensuring for the compliant delivery of the organisational strategic plan and/or its asset management policy and strategy.</t>
  </si>
  <si>
    <t>Controls systematically considered but currently only provide for the compliant delivery of some, but not all, aspects of the organisational strategic plan and/or its asset management policy and strategy.  Gaps exist.</t>
  </si>
  <si>
    <t>Evidence exists to demonstrate that outsourced activities are appropriately controlled to provide for the compliant delivery of the organisational strategic plan, asset management policy and strategy, and that these controls are integrated into the asset management system</t>
  </si>
  <si>
    <t>Training, awareness and competence</t>
  </si>
  <si>
    <t>How does the organisation develop plan(s) for the human resources required to undertake asset management activities - including the development and delivery of asset management strategy, process(es), objectives and plan(s)?</t>
  </si>
  <si>
    <t>There is a need for an organisation to demonstrate that it has considered what resources are required to develop and implement its asset management system.  There is also a need for the organisation to demonstrate that it has assessed what development plan(s) are required to provide its human resources with the skills and competencies to develop and implement its asset management systems.  The timescales over which the plan(s) are relevant should be commensurate with the planning horizons within the asset management strategy considers e.g. if the asset management strategy considers a 5 year time scale then the human resources development plan(s) should align with this.  Resources include both 'in house' and external resources who undertake asset management activities.</t>
  </si>
  <si>
    <t>Senior management responsible for agreement of plan(s).  Managers responsible for developing asset management strategy and plan(s).  Managers with responsibility for development and recruitment of staff (including HR functions).  Staff responsible for training.  Procurement officers.  Contracted service providers.</t>
  </si>
  <si>
    <t>Evidence of analysis of future work load plan(s) in terms of human resources.  Document(s) containing analysis of the organisation's own direct resources and contractors resource capability over suitable timescales.  Evidence, such as minutes of meetings, that suitable management forums are monitoring human resource development plan(s).  Training plan(s), personal development plan(s), contract and service level agreements.</t>
  </si>
  <si>
    <t>The organisation has not recognised the need for assessing human resources requirements to develop and implement its asset management system.</t>
  </si>
  <si>
    <t>The organisation has recognised the need to assess its human resources requirements and to develop a plan(s).  There is limited recognition of the need to align these with the development and implementation of its asset management system.</t>
  </si>
  <si>
    <t>The organisation has developed a strategic approach to aligning competencies and human resources to the asset management system including the asset management plan but the work is incomplete or has not been consistently implemented.</t>
  </si>
  <si>
    <t>The organisation can demonstrate that plan(s) are in place and effective in matching competencies and capabilities to the asset management system including the plan for both internal and contracted activities.  Plans are reviewed integral to asset management system process(es).</t>
  </si>
  <si>
    <t>How does the organisation identify competency requirements and then plan, provide and record the training necessary to achieve the competencies?</t>
  </si>
  <si>
    <t>Widely used AM standards require that organisations to undertake a systematic identification of the asset management awareness and competencies required at each level and function within the organisation.  Once identified the training required to provide the necessary competencies should be planned for delivery in a timely and systematic way.  Any training provided must be recorded and maintained in a suitable format.  Where an organisation has contracted service providers in place then it should have a means to demonstrate that this requirement is being met for their employees.</t>
  </si>
  <si>
    <t>Evidence of an established and applied competency requirements assessment process and plan(s) in place to deliver the required training.  Evidence that the training programme is part of a wider, co-ordinated asset management activities training and competency programme.  Evidence that training activities are recorded and that records are readily available (for both direct and contracted service provider staff) e.g. via organisation wide information system or local records database.</t>
  </si>
  <si>
    <t>The organisation does not have any means in place to identify competency requirements.</t>
  </si>
  <si>
    <t>The organisation has recognised the need to identify competency requirements and then plan, provide and record the training necessary to achieve the competencies.</t>
  </si>
  <si>
    <t>The organisation is the process of identifying competency requirements aligned to the asset management plan(s) and then plan, provide and record appropriate training.  It is incomplete or inconsistently applied.</t>
  </si>
  <si>
    <t>Competency requirements are in place and aligned with asset management plan(s).  Plans are in place and effective in providing the training necessary to achieve the competencies.  A structured means of recording the competencies achieved is in place.</t>
  </si>
  <si>
    <t>How does the organization ensure that persons under its direct control undertaking asset management related activities have an appropriate level of competence in terms of education, training or experience?</t>
  </si>
  <si>
    <t>A critical success factor for the effective development and implementation of an asset management system is the competence of persons undertaking these activities.  organisations should have effective means in place for ensuring the competence of employees to carry out their designated asset management function(s).  Where an organisation has contracted service providers undertaking elements of its asset management system then the organisation shall assure itself that the outsourced service provider also has suitable arrangements in place to manage the competencies of its employees.  The organisation should ensure that the individual and corporate competencies it requires are in place and actively monitor, develop and maintain an appropriate balance of these competencies.</t>
  </si>
  <si>
    <t>Managers, supervisors, persons responsible for developing training programmes.  Staff responsible for procurement and service agreements.  HR staff and those responsible for recruitment.</t>
  </si>
  <si>
    <t>Evidence of a competency assessment framework that aligns with established frameworks such as the asset management Competencies Requirements Framework (Version 2.0); National Occupational Standards for Management and Leadership; UK Standard for Professional Engineering Competence, Engineering Council, 2005.</t>
  </si>
  <si>
    <t>The organization has not recognised the need to assess the competence of person(s) undertaking asset management related activities.</t>
  </si>
  <si>
    <t>Competency of staff undertaking asset management related activities is not managed or assessed in a structured way, other than formal requirements for legal compliance and safety management.</t>
  </si>
  <si>
    <t>The organization is in the process of putting in place a means for assessing the competence of person(s) involved in asset management activities including contractors.  There are gaps and inconsistencies.</t>
  </si>
  <si>
    <t>Competency requirements are identified and assessed for all persons carrying out asset management related activities - internal and contracted.  Requirements are reviewed and staff reassessed at appropriate intervals aligned to asset management requirements.</t>
  </si>
  <si>
    <t>Communication, participation and consultation</t>
  </si>
  <si>
    <t>How does the organisation ensure that pertinent asset management information is effectively communicated to and from employees and other stakeholders, including contracted service providers?</t>
  </si>
  <si>
    <t>Widely used AM practice standards require that pertinent asset management information is effectively communicated to and from employees and other stakeholders including contracted service providers.  Pertinent information refers to information required in order to effectively and efficiently comply with and deliver asset management strategy, plan(s) and objectives.  This will include for example the communication of the asset management policy, asset performance information, and planning information as appropriate to contractors.</t>
  </si>
  <si>
    <t>Top management and senior management representative(s), employee's representative(s), employee's trade union representative(s); contracted service provider management and employee representative(s); representative(s) from the organisation's Health, Safety and Environmental team.  Key stakeholder representative(s).</t>
  </si>
  <si>
    <t>Asset management policy statement prominently displayed on notice boards, intranet and internet; use of organisation's website for displaying asset performance data; evidence of formal briefings to employees, stakeholders and contracted service providers; evidence of inclusion of asset management issues in team meetings and contracted service provider contract meetings; newsletters, etc.</t>
  </si>
  <si>
    <t>The organisation has not recognised the need to formally communicate any asset management information.</t>
  </si>
  <si>
    <t>There is evidence that the pertinent asset management information to be shared along with those to share it with is being determined.</t>
  </si>
  <si>
    <t>The organisation has determined pertinent information and relevant parties.  Some effective two way communication is in place but as yet not all relevant parties are clear on their roles and responsibilities with respect to asset management information.</t>
  </si>
  <si>
    <t>Two way communication is in place between all relevant parties, ensuring that information is effectively communicated to match the requirements of asset management strategy, plan(s) and process(es).  Pertinent asset information requirements are regularly reviewed.</t>
  </si>
  <si>
    <t>Asset Management System documentation</t>
  </si>
  <si>
    <t>What documentation has the organisation established to describe the main elements of its asset management system and interactions between them?</t>
  </si>
  <si>
    <t>Widely used AM practice standards require an organisation maintain up to date documentation that ensures that its asset management systems (i.e., the systems the organisation has in place to meet the standards) can be understood, communicated and operated.</t>
  </si>
  <si>
    <t>The management team that has overall responsibility for asset management.  Managers engaged in asset management activities.</t>
  </si>
  <si>
    <t>The documented information describing the main elements of the asset management system (process(es)) and their interaction.</t>
  </si>
  <si>
    <t>The organisation has not established documentation that describes the main elements of the asset management system.</t>
  </si>
  <si>
    <t>The organisation is aware of the need to put documentation in place and is in the process of determining how to document the main elements of its asset management system.</t>
  </si>
  <si>
    <t>The organisation in the process of documenting its asset management system and has documentation in place that describes some, but not all, of the main elements of its asset management system and their interaction.</t>
  </si>
  <si>
    <t>The organisation has established documentation that comprehensively describes all the main elements of its asset management system and the interactions between them.  The documentation is kept up to date.</t>
  </si>
  <si>
    <t>Information management</t>
  </si>
  <si>
    <t>What has the organisation done to determine what its asset management information system(s) should contain in order to support its asset management system?</t>
  </si>
  <si>
    <t>Effective asset management requires appropriate information to be available.  Widely used AM standards therefore require the organisation to identify the asset management information it requires in order to support its asset management system.  Some of the information required may be held by suppliers. The maintenance and development of asset management information systems is a poorly understood specialist activity that is akin to IT management but different from IT management.  This group of questions provides some indications as to whether the capability is available and applied.  Note: To be effective, an asset information management system requires the mobilisation of technology, people and process(es) that create, secure, make available and destroy the information required to support the asset management system.</t>
  </si>
  <si>
    <t>The organisation's strategic planning team.  The management team that has overall responsibility for asset management.  Information management team.  Operations, maintenance and engineering managers</t>
  </si>
  <si>
    <t>Details of the process the organisation has employed to determine what its asset information system should contain in order to support its asset management system.  Evidence that this has been effectively implemented.</t>
  </si>
  <si>
    <t>The organisation has not considered what asset management information is required.</t>
  </si>
  <si>
    <t>The organisation is aware of the need to determine in a structured manner what its asset information system should contain in order to support its asset management system and is in the process of deciding how to do this.</t>
  </si>
  <si>
    <t>The organisation has developed a structured process to determine what  its asset information system should contain in order to support its asset management system and has commenced implementation of the process.</t>
  </si>
  <si>
    <t>The organisation has determined what its asset information system should contain in order to support its asset management system.  The requirements relate to the whole life cycle and cover information originating from both internal and external sources.</t>
  </si>
  <si>
    <t>How does the organisation maintain its asset management information system(s) and ensure that the data held within it (them) is of the requisite quality and accuracy and is consistent?</t>
  </si>
  <si>
    <t>The response to the questions is progressive.  A higher scale cannot be awarded without achieving the requirements of the lower scale. This question explores how the organisation ensures that information management meets widely used AM practice requirements.</t>
  </si>
  <si>
    <t>The management team that has overall responsibility for asset management.  Users of  the organisational information systems.</t>
  </si>
  <si>
    <t>The asset management information system, together with the policies, procedure(s), improvement initiatives and audits regarding information controls.</t>
  </si>
  <si>
    <t>There are no formal controls in place or controls are extremely limited in scope and/or effectiveness.</t>
  </si>
  <si>
    <t>The organisation is aware of the need for effective controls and is in the process of developing an appropriate control process(es).</t>
  </si>
  <si>
    <t>The organisation has developed controls that will ensure the data held is of the requisite quality and accuracy and is consistent and is in the process of implementing them.</t>
  </si>
  <si>
    <t>The organisation has effective controls in place that ensure the data held is of the requisite quality and accuracy and is consistent.  The controls are regularly reviewed and improved where necessary.</t>
  </si>
  <si>
    <t>How has the organisation's ensured its asset management information system is relevant to its needs?</t>
  </si>
  <si>
    <t>Widely used AM standards need not be prescriptive about the form of the asset management information system, but simply require that the asset management information system is appropriate to the organisations needs, can be effectively used and can supply information which is consistent and of the requisite quality and accuracy.</t>
  </si>
  <si>
    <t>The organisation's strategic planning team.  The management team that has overall responsibility for asset management.  Information management team.  Users of  the organisational information systems.</t>
  </si>
  <si>
    <t>The documented process the organisation employs to ensure its asset management information system aligns with its asset management requirements.  Minutes of information systems review meetings involving users.</t>
  </si>
  <si>
    <t>The organisation has not considered the need to determine the relevance of its management information system.  At present there are major gaps between what the information system provides and the organisations needs.</t>
  </si>
  <si>
    <t>The organisation understands the need to ensure its asset management information system is relevant to its needs and is determining an appropriate means by which it will achieve this.  At present there are significant gaps between what the information system provides and the organisations needs.</t>
  </si>
  <si>
    <t>The organisation has developed and is implementing a process to ensure its asset management information system is relevant to its needs.  Gaps between what the information system provides and the organisations needs have been identified and action is being taken to close them.</t>
  </si>
  <si>
    <t>The organisation's asset management information system aligns with its asset management requirements.  Users can confirm that it is relevant to their needs.</t>
  </si>
  <si>
    <t>Risk management process(es)</t>
  </si>
  <si>
    <t>How has the organisation documented process(es) and/or procedure(s) for the identification and assessment of asset and asset management related risks throughout the asset life cycle?</t>
  </si>
  <si>
    <t>Risk management is an important foundation for proactive asset management.  Its overall purpose is to understand the cause, effect and likelihood of adverse events occurring, to optimally manage such risks to an acceptable level, and to provide an audit trail for the management of risks.  Widely used standards require the organisation to have process(es) and/or procedure(s) in place that set out how the organisation identifies and assesses asset and asset management related risks.  The risks have to be considered across all phases of the asset lifecycle.</t>
  </si>
  <si>
    <t>The top management team in conjunction with the organisation's senior risk management representatives.  There may also be input from the organisation's Safety, Health and Environment team.  Staff who carry out risk identification and assessment.</t>
  </si>
  <si>
    <t>The organisation's risk management framework and/or evidence of specific process(es) and/ or procedure(s) that deal with risk control mechanisms.  Evidence that the process(es) and/or procedure(s) are implemented across the business and maintained.  Evidence of agendas and minutes from risk management meetings.  Evidence of feedback in to process(es) and/or procedure(s) as a result of incident investigation(s).  Risk registers and assessments.</t>
  </si>
  <si>
    <t>The organisation has not considered the need to document process(es) and/or procedure(s) for the identification and assessment of asset and asset management related risks throughout the asset life cycle.</t>
  </si>
  <si>
    <t>The organisation is aware of the need to document the management of asset related risk across the asset lifecycle.  The organisation has plan(s) to formally document all relevant process(es) and procedure(s) or has already commenced this activity.</t>
  </si>
  <si>
    <t>The organisation is in the process of documenting the identification and assessment of asset related risk across the asset lifecycle but it is incomplete or there are inconsistencies between approaches and a lack of integration.</t>
  </si>
  <si>
    <t>Identification and assessment of asset related risk across the asset lifecycle is fully documented.  The organisation can demonstrate that appropriate documented mechanisms are integrated across life cycle phases and are being consistently applied.</t>
  </si>
  <si>
    <t>Use and maintenance of asset risk information</t>
  </si>
  <si>
    <t>How does the organisation ensure that the results of risk assessments provide input into the identification of adequate resources and training and competency needs?</t>
  </si>
  <si>
    <t>Widely used AM standards require that the output from risk assessments are considered and that adequate resource (including staff) and training is identified to match the requirements.  It is a further requirement that the effects of the control measures are considered, as there may be implications in resources and training required to achieve other objectives.</t>
  </si>
  <si>
    <t>Staff responsible for risk assessment and those responsible for developing and approving resource and training plan(s).  There may also be input from the organisation's Safety, Health and Environment team.</t>
  </si>
  <si>
    <t>The organisations risk management framework.  The organisation's resourcing plan(s) and training and competency plan(s).  The organisation should be able to demonstrate appropriate linkages between the content of resource plan(s) and training and competency plan(s) to the risk assessments and risk control measures that have been developed.</t>
  </si>
  <si>
    <t>The organisation has not considered the need to conduct risk assessments.</t>
  </si>
  <si>
    <t>The organisation is aware of the need to consider the results of risk assessments and effects of risk control measures to provide input into reviews of resources, training and competency needs.  Current input is typically ad-hoc and reactive.</t>
  </si>
  <si>
    <t>The organisation is in the process ensuring that outputs of risk assessment are included in developing requirements for resources and training.  The implementation is incomplete and there are gaps and inconsistencies.</t>
  </si>
  <si>
    <t>Outputs from risk assessments are consistently and systematically used as inputs to develop resources, training and competency requirements.  Examples and evidence is available.</t>
  </si>
  <si>
    <t>Legal and other requirements</t>
  </si>
  <si>
    <t>What procedure does the organisation have to identify and provide access to its legal, regulatory, statutory and other asset management requirements, and how is requirements incorporated into the asset management system?</t>
  </si>
  <si>
    <t>In order for an organisation to comply with its legal, regulatory, statutory and other asset management requirements, the organisation first needs to ensure that it knows what they are.  It is necessary to have systematic and auditable mechanisms in place to identify new and changing requirements.  Widely used AM standards also require that requirements are incorporated into the asset management system (e.g. procedure(s) and process(es))</t>
  </si>
  <si>
    <t>Top management.  The organisations regulatory team.  The organisation's legal team or advisors.  The management team with overall responsibility for the asset management system.  The organisation's health and safety team or advisors.  The organisation's policy making team.</t>
  </si>
  <si>
    <t>The organisational processes and procedures for ensuring information of this type is identified, made accessible to those requiring the information and is incorporated into asset management strategy and objectives</t>
  </si>
  <si>
    <t>The organisation has not considered the need to identify its legal, regulatory, statutory and other asset management requirements.</t>
  </si>
  <si>
    <t>The organisation identifies some its legal, regulatory, statutory and other asset management requirements, but this is done in an ad-hoc manner in the absence of a procedure.</t>
  </si>
  <si>
    <t>The organisation has procedure(s) to identify its legal, regulatory, statutory and other asset management requirements, but the information is not kept up to date, inadequate or inconsistently managed.</t>
  </si>
  <si>
    <t>Evidence exists to demonstrate that the organisation's  legal, regulatory, statutory and other asset management requirements are identified and kept up to date.  Systematic mechanisms for identifying relevant legal and statutory requirements.</t>
  </si>
  <si>
    <t>Life Cycle Activities</t>
  </si>
  <si>
    <t>How does the organisation establish implement and maintain process(es) for the implementation of its asset management plan(s) and control of activities across the creation, acquisition or enhancement of assets.  This includes design, modification, procurement, construction and commissioning activities?</t>
  </si>
  <si>
    <t>Life cycle activities are about the implementation of asset management plan(s) i.e. they are the "doing" phase.  They need to be done effectively and well in order for asset management to have any practical meaning.  As a consequence, widely used standards require organisations to have in place appropriate process(es) and procedure(s) for the implementation of asset management plan(s) and control of lifecycle activities.   This question explores those aspects relevant to asset creation.</t>
  </si>
  <si>
    <t>Asset managers, design staff, construction staff and project managers from other impacted areas of the business, e.g. Procurement</t>
  </si>
  <si>
    <t>Documented process(es) and procedure(s) which are relevant to demonstrating the effective management and control of life cycle activities during asset creation, acquisition, enhancement including design, modification, procurement, construction and commissioning.</t>
  </si>
  <si>
    <t>The organisation does not have process(es) in place to manage and control the implementation of asset management plan(s) during activities related to asset creation including design, modification, procurement, construction and commissioning.</t>
  </si>
  <si>
    <t>The organisation is aware of the need to have process(es) and procedure(s) in place to manage and control the implementation of asset management plan(s) during activities related to asset creation including design, modification, procurement, construction and commissioning but currently do not have these in place (note: procedure(s) may exist but they are inconsistent/incomplete).</t>
  </si>
  <si>
    <t>The organisation is in the process of putting in place process(es) and procedure(s) to manage and control the implementation of asset management plan(s) during activities related to asset creation including design, modification, procurement, construction and commissioning.  Gaps and inconsistencies are being addressed.</t>
  </si>
  <si>
    <t>Effective process(es) and procedure(s) are in place to manage and control the implementation of asset management plan(s) during activities related to asset creation including design, modification, procurement, construction and commissioning.</t>
  </si>
  <si>
    <t>How does the organisation ensure that process(es) and/or procedure(s) for the implementation of asset management plan(s) and control of activities during maintenance (and inspection) of assets are sufficient to ensure activities are carried out under specified conditions, are consistent with asset management strategy and control cost, risk and performance?</t>
  </si>
  <si>
    <t>Having documented process(es) which ensure the asset management plan(s) are implemented in accordance with any specified conditions, in a manner consistent with the asset management policy, strategy and objectives and in such a way that cost, risk and asset system performance are appropriately controlled is critical.  They are an essential part of turning intention into action.</t>
  </si>
  <si>
    <t>Asset managers, operations managers, maintenance managers and project managers from other impacted areas of the business</t>
  </si>
  <si>
    <t>Documented procedure for review.  Documented procedure for audit of process delivery.  Records of previous audits, improvement actions and documented confirmation that actions have been carried out.</t>
  </si>
  <si>
    <t>The organisation does not have process(es)/procedure(s) in place to control or manage the implementation of asset management plan(s) during this life cycle phase.</t>
  </si>
  <si>
    <t>The organisation is aware of the need to have process(es) and procedure(s) in place to manage and control the implementation of asset management plan(s) during this life cycle phase but currently do not have these in place and/or there is no mechanism for confirming they are effective and where needed modifying them.</t>
  </si>
  <si>
    <t>The organisation is in the process of putting in place process(es) and procedure(s) to manage and control the implementation of asset management plan(s) during this life cycle phase.  They include a process for confirming the process(es)/procedure(s) are effective and if necessary carrying out modifications.</t>
  </si>
  <si>
    <t>The organisation has in place process(es) and procedure(s) to manage and control the implementation of asset management plan(s) during this life cycle phase.  They include a process, which is itself regularly reviewed to ensure it is effective, for confirming the process(es)/ procedure(s) are effective and if necessary carrying out modifications.</t>
  </si>
  <si>
    <t>Performance and condition monitoring</t>
  </si>
  <si>
    <t>How does the organisation measure the performance and condition of its assets?</t>
  </si>
  <si>
    <t>Widely used AM standards require that organisations establish implement and maintain procedure(s) to monitor and measure the performance and/or condition of assets and asset systems.  They further set out requirements in some detail for reactive and proactive monitoring, and leading/lagging performance indicators together with the monitoring or results to provide input to corrective actions and continual improvement.  There is an expectation that performance and condition monitoring will provide input to improving asset management strategy, objectives and plan(s).</t>
  </si>
  <si>
    <t>A broad cross-section of the people involved in the organisation's asset-related activities from data input to decision-makers, i.e. an end-to end assessment.  This should include contactors and other relevant third parties as appropriate.</t>
  </si>
  <si>
    <t>Functional policy and/or strategy documents for performance or condition monitoring and measurement.  The organisation's performance monitoring frameworks, balanced scorecards etc.  Evidence of the reviews of any appropriate performance indicators and the action lists resulting from these reviews.  Reports and trend analysis using performance and condition information.  Evidence of the use of performance and condition information shaping improvements and supporting asset management strategy, objectives and plan(s).</t>
  </si>
  <si>
    <t>The organisation has not considered how to monitor the performance and condition of its assets.</t>
  </si>
  <si>
    <t>The organisation recognises the need for monitoring asset performance but has not developed a coherent approach.  Measures are incomplete, predominantly reactive and lagging.  There is no linkage to asset management objectives.</t>
  </si>
  <si>
    <t>The organisation is developing coherent asset performance monitoring linked to asset management objectives.  Reactive and proactive measures are in place.  Use is being made of leading indicators and analysis.  Gaps and inconsistencies remain.</t>
  </si>
  <si>
    <t>Consistent asset performance monitoring linked to asset management objectives is in place and universally used including reactive and proactive measures.  Data quality management and review process are appropriate.  Evidence of leading indicators and analysis.</t>
  </si>
  <si>
    <t>Investigation of asset-related failures, incidents and nonconformities</t>
  </si>
  <si>
    <t>How does the organisation ensure responsibility and the authority for the handling, investigation and mitigation of asset-related failures, incidents and emergency situations and non conformances is clear, unambiguous, understood and communicated?</t>
  </si>
  <si>
    <t>Widely used AM standards require that the organisation establishes implements and maintains process(es) for the handling and investigation of failures incidents and non-conformities for assets and sets down a number of expectations.  Specifically this question examines the requirement to define clearly responsibilities and authorities for these activities, and communicate these unambiguously to relevant people including external stakeholders if appropriate.</t>
  </si>
  <si>
    <t>The organisation's safety and environment management team.  The team with overall responsibility for the management of the assets.  People who have appointed roles within the asset-related investigation procedure, from those who carry out the investigations to senior management who review the recommendations.  Operational controllers responsible for managing the asset base under fault conditions and maintaining services to consumers.  Contractors and other third parties as appropriate.</t>
  </si>
  <si>
    <t>Process(es) and procedure(s) for the handling, investigation and mitigation of asset-related failures, incidents and emergency situations and non conformances.  Documentation of assigned responsibilities and authority to employees.  Job Descriptions, Audit reports.  Common communication systems i.e. all Job Descriptions on Internet etc.</t>
  </si>
  <si>
    <t>The organisation has not considered the need to define the appropriate responsibilities and the authorities.</t>
  </si>
  <si>
    <t>The organisation understands the requirements and is in the process of determining how to define them.</t>
  </si>
  <si>
    <t>The organisation are in the process of defining the responsibilities and authorities with evidence.  Alternatively there are some gaps or inconsistencies in the identified responsibilities/authorities.</t>
  </si>
  <si>
    <t>The organisation have defined the appropriate responsibilities and authorities and evidence is available to show that these are applied across the business and kept up to date.</t>
  </si>
  <si>
    <t>Audit</t>
  </si>
  <si>
    <t>What has the organisation done to establish procedure(s) for the audit of its asset management system (process(es))?</t>
  </si>
  <si>
    <t>This question seeks to explore what the organisation has done to comply with the standard practice AM audit requirements.</t>
  </si>
  <si>
    <t>The management team responsible for its asset management procedure(s).  The team with overall responsibility for the management of the assets.  Audit teams, together with key staff responsible for asset management.  For example, Asset Management Director, Engineering Director.  People with responsibility for carrying out risk assessments</t>
  </si>
  <si>
    <t>The organisation's asset-related audit procedure(s).  The organisation's methodology(s) by which it determined the scope and frequency of the audits and the criteria by which it identified the appropriate audit personnel.  Audit Schedules, reports etc.  Evidence of the procedure(s) by which the audit results are presented, together with any subsequent communications.  The risk assessment Schedule or risk registers.</t>
  </si>
  <si>
    <t>The organisation has not recognised the need to establish procedure(s) for the audit of its asset management system.</t>
  </si>
  <si>
    <t>The organisation understands the need for audit procedure(s) and is determining the appropriate scope, frequency and methodology(s).</t>
  </si>
  <si>
    <t>The organisation is establishing its audit procedure(s) but they do not yet cover all the appropriate asset-related activities.</t>
  </si>
  <si>
    <t>The organisation can demonstrate that its audit procedure(s) cover all the appropriate asset-related activities and the associated reporting of audit results.  Audits are to an appropriate level of detail and consistently managed.</t>
  </si>
  <si>
    <t>Corrective &amp; Preventative action</t>
  </si>
  <si>
    <t>How does the organisation instigate appropriate corrective and/or preventive actions to eliminate or prevent the causes of identified poor performance and non-conformance?</t>
  </si>
  <si>
    <t>Having investigated asset related failures, incidents and non-conformances, and taken action to mitigate their consequences, an organisation is  required to implement preventative and corrective actions to address root causes.  Incident and failure investigations are only useful if appropriate actions are taken as a result to assess changes to a businesses risk profile and ensure that appropriate arrangements are in place should a recurrence of the incident happen.  Widely used AM standards also require that necessary changes arising from preventive or corrective action are made to the asset management system.</t>
  </si>
  <si>
    <t>The management team responsible for its asset management procedure(s).  The team with overall responsibility for the management of the assets.  Audit and incident investigation teams.  Staff responsible for planning and managing corrective and preventive actions.</t>
  </si>
  <si>
    <t>Analysis records, meeting notes and minutes, modification records.  Asset management plan(s), investigation reports, audit reports, improvement programmes and projects.  Recorded changes to asset management procedure(s) and process(es).  Condition and performance reviews.  Maintenance reviews</t>
  </si>
  <si>
    <t>The organisation does not recognise the need to have systematic approaches to instigating corrective or preventive actions.</t>
  </si>
  <si>
    <t>The organisation recognises the need to have systematic approaches to instigating corrective or preventive actions.  There is ad-hoc implementation for corrective actions to address failures of assets but not the asset management system.</t>
  </si>
  <si>
    <t>The need is recognized for systematic instigation of preventive and corrective actions to address root causes of non compliance or incidents identified by investigations, compliance evaluation or audit.  It is only partially or inconsistently in place.</t>
  </si>
  <si>
    <t>Mechanisms are consistently in place and effective for the systematic instigation of preventive and corrective actions to address root causes of non compliance or incidents identified by investigations, compliance evaluation or audit.</t>
  </si>
  <si>
    <t>Continual Improvement</t>
  </si>
  <si>
    <t>How does the organisation achieve continual improvement in the optimal combination of costs, asset related risks and the performance and condition of assets and asset systems across the whole life cycle?</t>
  </si>
  <si>
    <t>Widely used AM standards have requirements to establish, implement and maintain process(es)/procedure(s) for identifying, assessing, prioritising and implementing actions to achieve continual improvement.  Specifically there is a requirement to demonstrate continual improvement in optimisation of cost risk and performance/condition of assets across the life cycle.  This question explores an organisation's capabilities in this area—looking for systematic improvement mechanisms rather that reviews and audit (which are separately examined).</t>
  </si>
  <si>
    <t>The top management of the organisation.  The manager/team responsible for managing the organisation's asset management system, including its continual improvement.  Managers responsible for policy development and implementation.</t>
  </si>
  <si>
    <t>Records showing systematic exploration of improvement.  Evidence of new techniques being explored and implemented.  Changes in procedure(s) and process(es) reflecting improved use of optimisation tools/techniques and available information.  Evidence of working parties and research.</t>
  </si>
  <si>
    <t>The organisation does not consider continual improvement of these factors to be a requirement, or has not considered the issue.</t>
  </si>
  <si>
    <t>A Continual Improvement ethos is recognised as beneficial, however it has just been started, and or covers partially the asset drivers.</t>
  </si>
  <si>
    <t>Continuous improvement process(es) are set out and include consideration of cost risk, performance and condition for assets managed across the whole life cycle but it is not yet being systematically applied.</t>
  </si>
  <si>
    <t>There is evidence to show that continuous improvement process(es) which include consideration of cost risk, performance and condition for assets managed across the whole life cycle are being systematically applied.</t>
  </si>
  <si>
    <t>How does the organisation seek and acquire knowledge about new asset management related technology and practices, and evaluate their potential benefit to the organisation?</t>
  </si>
  <si>
    <t>One important aspect of continual improvement is where an organisation looks beyond its existing boundaries and knowledge base to look at what 'new things are on the market'.  These new things can include equipment, process(es), tools, etc.  An organisation which does this will be able to demonstrate that it continually seeks to expand its knowledge of all things affecting its asset management approach and capabilities.  The organisation will be able to demonstrate that it identifies any such opportunities to improve, evaluates them for suitability to its own organisation and implements them as appropriate.  This question explores an organisation's approach to this activity.</t>
  </si>
  <si>
    <t>The top management of the organisation.  The manager/team responsible for managing the organisation's asset management system, including its continual improvement.  People who monitor the various items that require monitoring for 'change'.  People that implement changes to the organisation's policy, strategy, etc.  People within an organisation with responsibility for investigating, evaluating, recommending and implementing new tools and techniques, etc.</t>
  </si>
  <si>
    <t>Research and development projects and records, benchmarking and participation knowledge exchange professional forums.  Evidence of correspondence relating to knowledge acquisition.  Examples of change implementation and evaluation of new tools, and techniques linked to asset management strategy and objectives.</t>
  </si>
  <si>
    <t>The organisation makes no attempt to seek knowledge about new asset management related technology or practices.</t>
  </si>
  <si>
    <t>The organisation is inward looking, however it recognises that asset management is not sector specific and other sectors have developed good practice and new ideas that could apply.  Ad-hoc approach.</t>
  </si>
  <si>
    <t>The organisation has initiated asset management communication within sector to share and, or identify 'new' to sector asset management practices and seeks to evaluate them.</t>
  </si>
  <si>
    <t>The organisation actively engages internally and externally with other asset management practitioners, professional bodies and relevant conferences.  Actively investigates and evaluates new practices and evolves its asset management activities using appropriate developments.</t>
  </si>
  <si>
    <t>Standard Ref. (For guidance only)</t>
  </si>
  <si>
    <t>Scope/purpose of description</t>
  </si>
  <si>
    <t>User Guidance</t>
  </si>
  <si>
    <t>Description of Practices</t>
  </si>
  <si>
    <t>Describe how the business plans to systematise processes for collecting and collating network asset data, including data supplied by contractors and other third parties (note - target score and initiatives must be reported under 25 above).</t>
  </si>
  <si>
    <t>ISO 55002, 7.5</t>
  </si>
  <si>
    <t>Describe whether asset condition information is being captured in its systems in a consistent way so that when the data is extracted, it is meaningful and reliable. Describe what it has put in place by way of processes to achieve this, including how the business intends to ensure consistent and systematic data collection from third party providers who may be engaged in maintenance activities.</t>
  </si>
  <si>
    <t>Describe how the business plans to improve knowledge of network asset condition so that assets are replaced in a timely manner (note - target score and initiatives must be reported under 25 above).</t>
  </si>
  <si>
    <t>ISO 55000, 6.2</t>
  </si>
  <si>
    <t>Asset replacement decision making should be a key asset management objective and it should be informed by asset condition data to ensure assets are not replaced to late or too early. Asset condition based decision making also supports expenditure forecasts and reliable asset management plans</t>
  </si>
  <si>
    <t>Describe how the business plans to, where appropriate, develop and improve  asset health models so that they are informed by network asset condition data. (note - target score and initiatives must be reported under 25 above)</t>
  </si>
  <si>
    <t>ISO 55002, 6.2</t>
  </si>
  <si>
    <t>Asset health models are key to ensuring that asset replacements can be made in a timely manner and that expenditure forecasts are more robust. In some cases age-based volumetric models, informed by asset outage rates may be more appropriate but where asset health models can be reasonably developed, they should be.</t>
  </si>
  <si>
    <t>Describe how the business plans to ensure that there is a clear line-of-sight from asset condition data through to the expenditure forecasts and financial reporting. (note - target score and initiatives must be reported under 25 above).</t>
  </si>
  <si>
    <t>ISO 55002, 9.1</t>
  </si>
  <si>
    <t>Systematised asset management systems should ensure that there is consistency and traceability of technical asset information and condition data, through to the financial systems. This will support robust expenditure forecasting and decision making. This is consistent with ISO 55002 section 9.1</t>
  </si>
  <si>
    <t>Describe how it plans to ensure it has an audited and regularly-maintained platform for sharing network asset data with internal and external stakeholders</t>
  </si>
  <si>
    <t>ISO 55002, 2.5 and  8.3.2 (e)</t>
  </si>
  <si>
    <t>Ensuring that asset and network data is verifiably accurate and enabling platforms for accessing that data made available to internal staff and third party providers will improve asset management outcomes.</t>
  </si>
  <si>
    <t>Describe how the business plans to test its asset and network performance, evaluate whether it is achieving its asset management policies and objectives, and identify ways to improve the performance of its network.</t>
  </si>
  <si>
    <t>ISO 55000, 9.1</t>
  </si>
  <si>
    <t>The asset management system should use monitored and measured data to obtain information regarding asset and network performance. This should be used to evaluate whether the asset management policies and objectives are being met, and identify corrective actions and areas for improvement.</t>
  </si>
  <si>
    <t>Describe how the business intends to develop its asset criticality understanding, and how this informs its asset replacement and renewal strategies.</t>
  </si>
  <si>
    <t>ISO 55002, 6.2.2.3 and 6.2.2.4</t>
  </si>
  <si>
    <t>Understanding asset criticality and the impact that asset has on supply reliability if it fails is a key input into intervention prioritisation.</t>
  </si>
  <si>
    <t>Describe how the business intends to improve its network asset risk framework so it can make risk-based decisions, including where appropriate, risk-based decisions based on reliability risk, environmental risk, high-impact low-probability event risk, and safety risk.</t>
  </si>
  <si>
    <t>The risk spectrum includes a wide range of risk considerations such as expected event risk, due to asset reliability events, through to unexpected HILP events that may involve multi-asset long duration outages for events such as earthquakes or floods. Safety risk involves asset failures in the proximity of staff or the public, and environmental risk may involve asset failure that has an environmental impact. A comprehensive risk framework will provide a platform for these risk considerations to inform risk mitigation strategies and expenditure decisions.</t>
  </si>
  <si>
    <t>Describe how the business is developing practices to identify and mitigate safety risks, including the use of a framework such as ALARP to prioritise identified safety risks and to justify investments to mitigate those risks.</t>
  </si>
  <si>
    <t>ISO 55002, 6.2.2.3 and 6.2.2.4 and clause 22 of the Health and Safety at Work Act 2015</t>
  </si>
  <si>
    <t>Risk calculations related to safety risk should be sufficiently explicit for decision makers to understand relative asset and network related safety risks, risk prioritisation, and the economic decision making surrounding mitigations if these are to provide risk controls above levels required by network design standards and statutory requirements.</t>
  </si>
  <si>
    <t>Describe how the business plans to routinely audit, update, and manage its cost estimation models.</t>
  </si>
  <si>
    <t>Project and programme costs estimation is a key component of robust asset and project investment decision making.</t>
  </si>
  <si>
    <t>Describe how the business plans use actual costs of completed capital expenditure and operating expenditure projects and programmes, to improve future cost estimates.</t>
  </si>
  <si>
    <t>Using actual project and programme costs to review estimates will help ensure that future forecasts are likely to be more accurate and drive efficiencies.</t>
  </si>
  <si>
    <t>Describe how the business plans to ensure capital expenditure and operating expenditure projects and programmes are efficiently delivered and implemented, and meet applicable industry standards.</t>
  </si>
  <si>
    <t>Schedules 1-13</t>
  </si>
  <si>
    <t>Template Version 4 Prepared November 2025</t>
  </si>
  <si>
    <t>v4, 26 November 2025</t>
  </si>
  <si>
    <t>Fibre ID (2025 Project) Amendment Determination 2025 [2025] NZCC 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</si>
</sst>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8">
    <numFmt numFmtId="164" formatCode="_(&quot;$&quot;* #,##0.00_);_(&quot;$&quot;* \(#,##0.00\);_(&quot;$&quot;* &quot;-&quot;??_);_(@_)"/>
    <numFmt numFmtId="165" formatCode="_(&quot;$&quot;* #,##0_);_(&quot;$&quot;* \(#,##0\);_(&quot;$&quot;* &quot;-&quot;_);_(@_)"/>
    <numFmt numFmtId="166" formatCode="_(* #,##0_);_(* \(#,##0\);_(* &quot;-&quot;_);_(@_)"/>
    <numFmt numFmtId="167" formatCode="_(* #,##0.00_);_(* \(#,##0.00\);_(* &quot;-&quot;??_);_(@_)"/>
    <numFmt numFmtId="168" formatCode="&quot;$&quot;#,##0_);[Red]\(&quot;$&quot;#,##0\)"/>
    <numFmt numFmtId="169" formatCode="[$-1409]d\ mmmm\ yyyy"/>
    <numFmt numFmtId="170" formatCode="_-* #,##0_-;\-* #,##0_-;_-* &quot;-&quot;??_-;_-@_-"/>
    <numFmt numFmtId="171" formatCode="#,##0\ ;\(#,##0\);\-"/>
    <numFmt numFmtId="172" formatCode="_(* #,##0_);_(* \(#,##0\);_(* &quot;-&quot;??_);_(@_)"/>
    <numFmt numFmtId="173" formatCode="_(\ #,##0.00%_);\ _(\–#,##0.00%_);_(\ &quot;–&quot;??_);_(\ @_)"/>
    <numFmt numFmtId="174" formatCode="[$-1409]d\ mmm\ yy"/>
    <numFmt numFmtId="175" formatCode="#,##0%\ ;\(#,##0%\);\-"/>
    <numFmt numFmtId="176" formatCode="_(\ #,##0_);_ \(#,##0\);_(\ &quot;–&quot;??_);_(\ @_)"/>
    <numFmt numFmtId="177" formatCode="_(* #,##0.00_);_(* \(#,##0.00\);_(* &quot;-&quot;_);_(@_)"/>
    <numFmt numFmtId="178" formatCode="_(\ #,##0.00_);_ \(#,##0.00\);_(\ &quot;–&quot;??_);_(\ @_)"/>
    <numFmt numFmtId="179" formatCode="_(* #,##0.0_);_(* \(#,##0.0\);_(* &quot;-&quot;_);_(@_)"/>
    <numFmt numFmtId="180" formatCode="_(\ #,##0.0_);_ \(#,##0.0\);_(\ &quot;–&quot;??_);_(\ @_)"/>
    <numFmt numFmtId="181" formatCode="_(* #,##0.000_);_(* \(#,##0.000\);_(* &quot;-&quot;_);_(@_)"/>
    <numFmt numFmtId="182" formatCode="0.000000"/>
    <numFmt numFmtId="183" formatCode="_(\ #,##0.000000_);_ \(#,##0.000000\);_(\ &quot;–&quot;??_);_(\ @_)"/>
    <numFmt numFmtId="184" formatCode="#,##0.000000"/>
    <numFmt numFmtId="185" formatCode="0.0%"/>
    <numFmt numFmtId="186" formatCode="_(\ #,##0%_);\(#,##0%\);_(\ &quot;–&quot;??_);_(\ @_)"/>
    <numFmt numFmtId="187" formatCode="_(* #,##0_);_(* \(#,##0\);_(* &quot;–&quot;??_);_(* @_)"/>
    <numFmt numFmtId="188" formatCode="_(\ #,##0%_);\(#,##0%\);_(\ &quot;-&quot;??_);_(\ @_)"/>
    <numFmt numFmtId="189" formatCode="_(\ \+#,##0.00%_);\ _(\–#,##0.00%_);_(\ &quot;–&quot;??_);_(\ @_)"/>
    <numFmt numFmtId="190" formatCode="_(\ #,##0.00000_);_ \(#,##0.00000\);_(\ &quot;–&quot;??_);_(\ @_)"/>
    <numFmt numFmtId="191" formatCode="&quot;$&quot;#,##0.00_);[Red]\(&quot;$&quot;#,##0.00\)"/>
  </numFmts>
  <fonts count="62" x14ac:knownFonts="1">
    <font>
      <sz val="11"/>
      <color theme="1"/>
      <name val="Calibri"/>
      <family val="2"/>
      <scheme val="minor"/>
    </font>
    <font>
      <sz val="11"/>
      <color theme="1"/>
      <name val="Calibri"/>
      <family val="2"/>
      <scheme val="minor"/>
    </font>
    <font>
      <sz val="11"/>
      <color theme="0"/>
      <name val="Calibri"/>
      <family val="2"/>
      <scheme val="minor"/>
    </font>
    <font>
      <sz val="10"/>
      <color indexed="8"/>
      <name val="Calibri"/>
      <family val="2"/>
    </font>
    <font>
      <b/>
      <sz val="12"/>
      <color indexed="8"/>
      <name val="Calibri"/>
      <family val="2"/>
    </font>
    <font>
      <sz val="10"/>
      <color indexed="8"/>
      <name val="Calibri"/>
      <family val="1"/>
    </font>
    <font>
      <sz val="12"/>
      <name val="Arial"/>
      <family val="2"/>
    </font>
    <font>
      <i/>
      <sz val="10"/>
      <color indexed="8"/>
      <name val="Calibri"/>
      <family val="2"/>
    </font>
    <font>
      <b/>
      <sz val="12"/>
      <color theme="1"/>
      <name val="Calibri Light"/>
      <family val="1"/>
      <scheme val="major"/>
    </font>
    <font>
      <b/>
      <i/>
      <sz val="12"/>
      <color theme="1"/>
      <name val="Calibri Light"/>
      <family val="2"/>
      <scheme val="major"/>
    </font>
    <font>
      <sz val="10"/>
      <name val="Calibri"/>
      <family val="2"/>
    </font>
    <font>
      <sz val="10"/>
      <color theme="1"/>
      <name val="Calibri"/>
      <family val="2"/>
    </font>
    <font>
      <b/>
      <sz val="18"/>
      <color indexed="8"/>
      <name val="Calibri"/>
      <family val="1"/>
    </font>
    <font>
      <b/>
      <sz val="16"/>
      <color indexed="8"/>
      <name val="Calibri"/>
      <family val="1"/>
    </font>
    <font>
      <b/>
      <sz val="10"/>
      <color indexed="8"/>
      <name val="Calibri"/>
      <family val="1"/>
    </font>
    <font>
      <sz val="10"/>
      <color indexed="8"/>
      <name val="Arial"/>
      <family val="1"/>
    </font>
    <font>
      <sz val="10"/>
      <color indexed="30"/>
      <name val="Calibri"/>
      <family val="2"/>
    </font>
    <font>
      <i/>
      <sz val="8"/>
      <color indexed="8"/>
      <name val="Arial"/>
      <family val="2"/>
    </font>
    <font>
      <b/>
      <sz val="10"/>
      <color theme="1"/>
      <name val="Calibri"/>
      <family val="2"/>
    </font>
    <font>
      <b/>
      <sz val="10"/>
      <color indexed="8"/>
      <name val="Calibri"/>
      <family val="2"/>
    </font>
    <font>
      <sz val="11"/>
      <name val="Calibri"/>
      <family val="2"/>
      <scheme val="minor"/>
    </font>
    <font>
      <b/>
      <sz val="10"/>
      <name val="Calibri"/>
      <family val="2"/>
      <scheme val="minor"/>
    </font>
    <font>
      <b/>
      <sz val="10"/>
      <name val="Calibri"/>
      <family val="2"/>
    </font>
    <font>
      <i/>
      <sz val="10"/>
      <name val="Calibri"/>
      <family val="2"/>
      <scheme val="minor"/>
    </font>
    <font>
      <sz val="11"/>
      <name val="Calibri"/>
      <family val="2"/>
    </font>
    <font>
      <sz val="11"/>
      <color rgb="FFFF0000"/>
      <name val="Calibri"/>
      <family val="2"/>
      <scheme val="minor"/>
    </font>
    <font>
      <i/>
      <sz val="11"/>
      <name val="Calibri"/>
      <family val="2"/>
      <scheme val="minor"/>
    </font>
    <font>
      <b/>
      <sz val="11"/>
      <color theme="0"/>
      <name val="Calibri"/>
      <family val="2"/>
      <scheme val="minor"/>
    </font>
    <font>
      <b/>
      <sz val="11"/>
      <color theme="1"/>
      <name val="Calibri"/>
      <family val="2"/>
      <scheme val="minor"/>
    </font>
    <font>
      <b/>
      <sz val="11"/>
      <color theme="3"/>
      <name val="Calibri"/>
      <family val="2"/>
      <scheme val="minor"/>
    </font>
    <font>
      <sz val="10"/>
      <color theme="1"/>
      <name val="Calibri"/>
      <family val="2"/>
      <scheme val="minor"/>
    </font>
    <font>
      <sz val="10"/>
      <name val="Calibri"/>
      <family val="4"/>
      <scheme val="minor"/>
    </font>
    <font>
      <sz val="10"/>
      <name val="Calibri"/>
      <family val="2"/>
      <scheme val="minor"/>
    </font>
    <font>
      <sz val="8"/>
      <name val="Calibri"/>
      <family val="2"/>
      <scheme val="minor"/>
    </font>
    <font>
      <b/>
      <sz val="12"/>
      <color theme="0"/>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sz val="11"/>
      <color rgb="FF9C5700"/>
      <name val="Calibri"/>
      <family val="2"/>
      <scheme val="minor"/>
    </font>
    <font>
      <i/>
      <sz val="11"/>
      <color rgb="FF7F7F7F"/>
      <name val="Calibri"/>
      <family val="2"/>
      <scheme val="minor"/>
    </font>
    <font>
      <sz val="10"/>
      <color theme="1"/>
      <name val="Calibri"/>
      <family val="4"/>
      <scheme val="minor"/>
    </font>
    <font>
      <b/>
      <sz val="16"/>
      <name val="Calibri"/>
      <family val="4"/>
      <scheme val="minor"/>
    </font>
    <font>
      <b/>
      <sz val="10"/>
      <color theme="1"/>
      <name val="Calibri"/>
      <family val="4"/>
      <scheme val="minor"/>
    </font>
    <font>
      <u/>
      <sz val="11"/>
      <color theme="11"/>
      <name val="Calibri"/>
      <family val="2"/>
      <scheme val="minor"/>
    </font>
    <font>
      <u/>
      <sz val="11"/>
      <color theme="10"/>
      <name val="Calibri"/>
      <family val="2"/>
      <scheme val="minor"/>
    </font>
    <font>
      <b/>
      <sz val="10"/>
      <color theme="1"/>
      <name val="Calibri"/>
      <family val="2"/>
      <scheme val="minor"/>
    </font>
    <font>
      <u/>
      <sz val="11"/>
      <color theme="1"/>
      <name val="Calibri"/>
      <family val="2"/>
      <scheme val="minor"/>
    </font>
    <font>
      <i/>
      <sz val="10"/>
      <color theme="1"/>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2"/>
      <name val="Calibri"/>
      <family val="2"/>
      <scheme val="minor"/>
    </font>
    <font>
      <b/>
      <sz val="11"/>
      <name val="Calibri"/>
      <family val="2"/>
      <scheme val="minor"/>
    </font>
    <font>
      <b/>
      <sz val="18"/>
      <name val="Calibri"/>
      <family val="2"/>
      <scheme val="minor"/>
    </font>
    <font>
      <b/>
      <sz val="14"/>
      <color rgb="FFFF0000"/>
      <name val="Calibri"/>
      <family val="1"/>
    </font>
    <font>
      <b/>
      <vertAlign val="superscript"/>
      <sz val="12"/>
      <color theme="0"/>
      <name val="Calibri"/>
      <family val="2"/>
      <scheme val="minor"/>
    </font>
    <font>
      <b/>
      <i/>
      <sz val="10"/>
      <name val="Calibri"/>
      <family val="2"/>
    </font>
    <font>
      <b/>
      <sz val="16"/>
      <name val="Calibri"/>
      <family val="2"/>
      <scheme val="minor"/>
    </font>
    <font>
      <vertAlign val="subscript"/>
      <sz val="11"/>
      <color theme="1"/>
      <name val="Calibri"/>
      <family val="2"/>
      <scheme val="minor"/>
    </font>
    <font>
      <i/>
      <sz val="11"/>
      <color rgb="FFFF0000"/>
      <name val="Calibri"/>
      <family val="2"/>
      <scheme val="minor"/>
    </font>
  </fonts>
  <fills count="41">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0" tint="-0.24994659260841701"/>
        <bgColor indexed="64"/>
      </patternFill>
    </fill>
    <fill>
      <patternFill patternType="solid">
        <fgColor rgb="FFCCFFCC"/>
        <bgColor indexed="64"/>
      </patternFill>
    </fill>
    <fill>
      <patternFill patternType="solid">
        <fgColor theme="5" tint="0.79998168889431442"/>
        <bgColor indexed="64"/>
      </patternFill>
    </fill>
    <fill>
      <patternFill patternType="solid">
        <fgColor theme="7" tint="0.39994506668294322"/>
        <bgColor indexed="64"/>
      </patternFill>
    </fill>
    <fill>
      <patternFill patternType="solid">
        <fgColor rgb="FFFFFF99"/>
        <bgColor indexed="64"/>
      </patternFill>
    </fill>
    <fill>
      <patternFill patternType="solid">
        <fgColor rgb="FFFFEB9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theme="1" tint="0.499984740745262"/>
        <bgColor indexed="64"/>
      </patternFill>
    </fill>
    <fill>
      <patternFill patternType="solid">
        <fgColor theme="0" tint="-0.14996795556505021"/>
        <bgColor indexed="64"/>
      </patternFill>
    </fill>
  </fills>
  <borders count="28">
    <border>
      <left/>
      <right/>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thin">
        <color theme="4" tint="0.39997558519241921"/>
      </bottom>
      <diagonal/>
    </border>
    <border>
      <left style="medium">
        <color auto="1"/>
      </left>
      <right style="medium">
        <color auto="1"/>
      </right>
      <top style="medium">
        <color auto="1"/>
      </top>
      <bottom style="medium">
        <color auto="1"/>
      </bottom>
      <diagonal/>
    </border>
    <border>
      <left style="dotted">
        <color theme="5"/>
      </left>
      <right/>
      <top style="thin">
        <color theme="4" tint="0.39997558519241921"/>
      </top>
      <bottom style="thin">
        <color theme="4" tint="0.39997558519241921"/>
      </bottom>
      <diagonal/>
    </border>
    <border>
      <left/>
      <right/>
      <top/>
      <bottom style="medium">
        <color theme="4" tint="0.39997558519241921"/>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s>
  <cellStyleXfs count="71">
    <xf numFmtId="0" fontId="0" fillId="0" borderId="0"/>
    <xf numFmtId="0" fontId="8" fillId="0" borderId="0" applyNumberFormat="0" applyFill="0" applyAlignment="0"/>
    <xf numFmtId="169" fontId="15" fillId="0" borderId="0" applyFont="0" applyFill="0" applyBorder="0" applyAlignment="0" applyProtection="0">
      <protection locked="0"/>
    </xf>
    <xf numFmtId="0" fontId="34" fillId="0" borderId="7" applyNumberFormat="0">
      <alignment horizontal="center" vertical="center" wrapText="1"/>
    </xf>
    <xf numFmtId="0" fontId="1" fillId="40" borderId="0" applyNumberFormat="0" applyBorder="0"/>
    <xf numFmtId="0" fontId="20" fillId="39" borderId="0" applyNumberFormat="0" applyBorder="0"/>
    <xf numFmtId="0" fontId="1" fillId="3" borderId="0" applyNumberFormat="0" applyBorder="0"/>
    <xf numFmtId="0" fontId="1" fillId="0" borderId="0" applyNumberFormat="0" applyBorder="0">
      <alignment horizontal="left" indent="2"/>
    </xf>
    <xf numFmtId="0" fontId="21" fillId="5" borderId="8" applyNumberFormat="0" applyFont="0" applyBorder="0" applyAlignment="0">
      <alignment horizontal="center" vertical="center" wrapText="1"/>
    </xf>
    <xf numFmtId="0" fontId="1" fillId="6" borderId="0" applyNumberFormat="0"/>
    <xf numFmtId="171" fontId="1" fillId="7" borderId="9" applyNumberFormat="0" applyBorder="0"/>
    <xf numFmtId="0" fontId="23" fillId="8" borderId="0" applyFill="0" applyBorder="0"/>
    <xf numFmtId="167" fontId="1" fillId="0" borderId="0" applyFont="0" applyFill="0" applyBorder="0" applyAlignment="0" applyProtection="0"/>
    <xf numFmtId="9" fontId="1" fillId="0" borderId="0" applyFont="0" applyFill="0" applyBorder="0" applyAlignment="0" applyProtection="0"/>
    <xf numFmtId="166" fontId="1" fillId="0" borderId="0" applyFont="0" applyFill="0" applyBorder="0" applyAlignment="0" applyProtection="0"/>
    <xf numFmtId="0" fontId="29" fillId="0" borderId="10" applyNumberFormat="0" applyFill="0" applyAlignment="0" applyProtection="0"/>
    <xf numFmtId="0" fontId="31" fillId="5" borderId="0" applyFill="0" applyBorder="0">
      <alignment vertical="top" wrapText="1"/>
    </xf>
    <xf numFmtId="0" fontId="35" fillId="0" borderId="0" applyNumberFormat="0" applyFill="0" applyBorder="0" applyAlignment="0" applyProtection="0"/>
    <xf numFmtId="0" fontId="36" fillId="0" borderId="16" applyNumberFormat="0" applyFill="0" applyAlignment="0" applyProtection="0"/>
    <xf numFmtId="0" fontId="37" fillId="0" borderId="17" applyNumberFormat="0" applyFill="0" applyAlignment="0" applyProtection="0"/>
    <xf numFmtId="0" fontId="29" fillId="0" borderId="0" applyNumberFormat="0" applyFill="0" applyBorder="0" applyAlignment="0" applyProtection="0"/>
    <xf numFmtId="0" fontId="38"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49" fontId="42" fillId="0" borderId="0" applyFill="0" applyBorder="0">
      <alignment horizontal="center" wrapText="1"/>
    </xf>
    <xf numFmtId="49" fontId="40" fillId="0" borderId="0" applyFill="0" applyBorder="0">
      <alignment horizontal="left" indent="1"/>
    </xf>
    <xf numFmtId="173" fontId="15" fillId="0" borderId="0" applyFont="0" applyFill="0" applyBorder="0" applyAlignment="0" applyProtection="0">
      <protection locked="0"/>
    </xf>
    <xf numFmtId="174" fontId="10" fillId="0" borderId="0" applyFont="0" applyFill="0" applyBorder="0" applyAlignment="0" applyProtection="0"/>
    <xf numFmtId="0" fontId="44" fillId="0" borderId="0" applyNumberFormat="0" applyFill="0" applyBorder="0" applyAlignment="0" applyProtection="0"/>
    <xf numFmtId="0" fontId="41" fillId="5" borderId="0" applyNumberFormat="0" applyFill="0" applyBorder="0" applyAlignment="0" applyProtection="0"/>
    <xf numFmtId="167" fontId="40" fillId="0" borderId="0" applyFont="0" applyFill="0" applyBorder="0" applyAlignment="0" applyProtection="0"/>
    <xf numFmtId="0" fontId="43" fillId="0" borderId="0" applyNumberFormat="0" applyFill="0" applyBorder="0" applyAlignment="0" applyProtection="0"/>
    <xf numFmtId="165" fontId="1" fillId="0" borderId="0" applyFont="0" applyFill="0" applyBorder="0" applyAlignment="0" applyProtection="0"/>
    <xf numFmtId="0" fontId="48" fillId="28" borderId="0" applyNumberFormat="0" applyBorder="0" applyAlignment="0" applyProtection="0"/>
    <xf numFmtId="0" fontId="49" fillId="29" borderId="19" applyNumberFormat="0" applyAlignment="0" applyProtection="0"/>
    <xf numFmtId="0" fontId="50" fillId="30" borderId="20" applyNumberFormat="0" applyAlignment="0" applyProtection="0"/>
    <xf numFmtId="0" fontId="51" fillId="30" borderId="19" applyNumberFormat="0" applyAlignment="0" applyProtection="0"/>
    <xf numFmtId="0" fontId="52" fillId="0" borderId="21" applyNumberFormat="0" applyFill="0" applyAlignment="0" applyProtection="0"/>
    <xf numFmtId="0" fontId="27" fillId="31" borderId="22" applyNumberFormat="0" applyAlignment="0" applyProtection="0"/>
    <xf numFmtId="0" fontId="25" fillId="0" borderId="0" applyNumberFormat="0" applyFill="0" applyBorder="0" applyAlignment="0" applyProtection="0"/>
    <xf numFmtId="0" fontId="1" fillId="32" borderId="23" applyNumberFormat="0" applyFont="0" applyAlignment="0" applyProtection="0"/>
    <xf numFmtId="0" fontId="39" fillId="0" borderId="0" applyNumberFormat="0" applyFill="0" applyBorder="0" applyAlignment="0" applyProtection="0"/>
    <xf numFmtId="0" fontId="28" fillId="0" borderId="24" applyNumberFormat="0" applyFill="0" applyAlignment="0" applyProtection="0"/>
    <xf numFmtId="0" fontId="2"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55" fillId="0" borderId="0" applyNumberFormat="0" applyFill="0" applyProtection="0">
      <alignment horizontal="left" vertical="center"/>
    </xf>
    <xf numFmtId="0" fontId="55" fillId="0" borderId="0" applyFill="0" applyProtection="0">
      <alignment horizontal="left" vertical="center"/>
    </xf>
    <xf numFmtId="164" fontId="1" fillId="0" borderId="0" applyFont="0" applyFill="0" applyBorder="0" applyAlignment="0" applyProtection="0"/>
    <xf numFmtId="0" fontId="32" fillId="8" borderId="0"/>
    <xf numFmtId="0" fontId="40" fillId="0" borderId="0"/>
    <xf numFmtId="0" fontId="20" fillId="39" borderId="0" applyNumberFormat="0" applyBorder="0"/>
  </cellStyleXfs>
  <cellXfs count="242">
    <xf numFmtId="0" fontId="0" fillId="0" borderId="0" xfId="0"/>
    <xf numFmtId="0" fontId="41" fillId="0" borderId="0" xfId="45" applyFill="1"/>
    <xf numFmtId="0" fontId="41" fillId="0" borderId="0" xfId="45" applyFill="1" applyAlignment="1">
      <alignment horizontal="right"/>
    </xf>
    <xf numFmtId="0" fontId="34" fillId="0" borderId="7" xfId="3">
      <alignment horizontal="center" vertical="center" wrapText="1"/>
    </xf>
    <xf numFmtId="0" fontId="3" fillId="2" borderId="2" xfId="0" applyFont="1" applyFill="1" applyBorder="1"/>
    <xf numFmtId="0" fontId="3" fillId="2" borderId="0" xfId="0" applyFont="1" applyFill="1"/>
    <xf numFmtId="0" fontId="3" fillId="2" borderId="3" xfId="0" applyFont="1" applyFill="1" applyBorder="1"/>
    <xf numFmtId="0" fontId="0" fillId="2" borderId="0" xfId="0" applyFill="1"/>
    <xf numFmtId="0" fontId="3" fillId="2" borderId="1" xfId="0" applyFont="1" applyFill="1" applyBorder="1" applyAlignment="1">
      <alignment horizontal="left" vertical="top" wrapText="1"/>
    </xf>
    <xf numFmtId="0" fontId="6" fillId="0" borderId="0" xfId="0" applyFont="1"/>
    <xf numFmtId="0" fontId="7" fillId="2" borderId="2" xfId="0" applyFont="1" applyFill="1" applyBorder="1"/>
    <xf numFmtId="0" fontId="8" fillId="2" borderId="0" xfId="1" applyFill="1" applyAlignment="1">
      <alignment horizontal="left" vertical="top"/>
    </xf>
    <xf numFmtId="0" fontId="3" fillId="0" borderId="0" xfId="0" applyFont="1" applyAlignment="1">
      <alignment horizontal="left" vertical="top" wrapText="1"/>
    </xf>
    <xf numFmtId="0" fontId="0" fillId="2" borderId="0" xfId="0" applyFill="1" applyAlignment="1">
      <alignment horizontal="left" vertical="top"/>
    </xf>
    <xf numFmtId="0" fontId="9" fillId="2" borderId="0" xfId="1" applyFont="1" applyFill="1" applyAlignment="1">
      <alignment horizontal="left" vertical="top"/>
    </xf>
    <xf numFmtId="0" fontId="3" fillId="2" borderId="0" xfId="0" applyFont="1" applyFill="1" applyAlignment="1">
      <alignment horizontal="left" vertical="top" wrapText="1"/>
    </xf>
    <xf numFmtId="0" fontId="10" fillId="2" borderId="0" xfId="0" applyFont="1" applyFill="1" applyAlignment="1">
      <alignment horizontal="left" vertical="top" wrapText="1"/>
    </xf>
    <xf numFmtId="0" fontId="11" fillId="2" borderId="0" xfId="0" applyFont="1" applyFill="1" applyAlignment="1">
      <alignment horizontal="left" vertical="top" wrapText="1"/>
    </xf>
    <xf numFmtId="0" fontId="3" fillId="2" borderId="4" xfId="0" applyFont="1" applyFill="1" applyBorder="1"/>
    <xf numFmtId="0" fontId="3" fillId="2" borderId="5" xfId="0" applyFont="1" applyFill="1" applyBorder="1"/>
    <xf numFmtId="0" fontId="3" fillId="2" borderId="6" xfId="0" applyFont="1" applyFill="1" applyBorder="1"/>
    <xf numFmtId="0" fontId="0" fillId="2" borderId="1" xfId="0" applyFill="1" applyBorder="1"/>
    <xf numFmtId="0" fontId="12" fillId="2" borderId="2" xfId="0" applyFont="1" applyFill="1" applyBorder="1" applyAlignment="1">
      <alignment horizontal="centerContinuous"/>
    </xf>
    <xf numFmtId="0" fontId="3" fillId="2" borderId="0" xfId="0" applyFont="1" applyFill="1" applyAlignment="1">
      <alignment horizontal="centerContinuous"/>
    </xf>
    <xf numFmtId="0" fontId="3" fillId="2" borderId="3" xfId="0" applyFont="1" applyFill="1" applyBorder="1" applyAlignment="1">
      <alignment horizontal="centerContinuous"/>
    </xf>
    <xf numFmtId="0" fontId="13" fillId="2" borderId="2" xfId="0" applyFont="1" applyFill="1" applyBorder="1" applyAlignment="1">
      <alignment horizontal="centerContinuous"/>
    </xf>
    <xf numFmtId="0" fontId="14" fillId="2" borderId="0" xfId="0" applyFont="1" applyFill="1" applyAlignment="1">
      <alignment horizontal="left" vertical="top" indent="1"/>
    </xf>
    <xf numFmtId="0" fontId="14" fillId="2" borderId="2" xfId="0" applyFont="1" applyFill="1" applyBorder="1" applyAlignment="1">
      <alignment horizontal="centerContinuous"/>
    </xf>
    <xf numFmtId="0" fontId="17" fillId="2" borderId="0" xfId="0" applyFont="1" applyFill="1" applyAlignment="1">
      <alignment horizontal="centerContinuous"/>
    </xf>
    <xf numFmtId="0" fontId="18" fillId="2" borderId="2" xfId="0" applyFont="1" applyFill="1" applyBorder="1" applyAlignment="1">
      <alignment horizontal="centerContinuous"/>
    </xf>
    <xf numFmtId="0" fontId="19" fillId="2" borderId="0" xfId="0" applyFont="1" applyFill="1" applyAlignment="1">
      <alignment horizontal="left"/>
    </xf>
    <xf numFmtId="0" fontId="3" fillId="2" borderId="0" xfId="0" applyFont="1" applyFill="1" applyAlignment="1">
      <alignment horizontal="center"/>
    </xf>
    <xf numFmtId="0" fontId="3" fillId="2" borderId="0" xfId="0" applyFont="1" applyFill="1" applyAlignment="1">
      <alignment horizontal="left"/>
    </xf>
    <xf numFmtId="0" fontId="0" fillId="0" borderId="0" xfId="0" applyAlignment="1">
      <alignment wrapText="1"/>
    </xf>
    <xf numFmtId="0" fontId="20" fillId="0" borderId="0" xfId="0" applyFont="1"/>
    <xf numFmtId="0" fontId="1" fillId="0" borderId="0" xfId="7">
      <alignment horizontal="left" indent="2"/>
    </xf>
    <xf numFmtId="0" fontId="22" fillId="5" borderId="0" xfId="8" applyFont="1" applyBorder="1" applyAlignment="1">
      <alignment horizontal="center" wrapText="1"/>
    </xf>
    <xf numFmtId="0" fontId="1" fillId="6" borderId="0" xfId="9"/>
    <xf numFmtId="0" fontId="23" fillId="0" borderId="0" xfId="11" applyFill="1"/>
    <xf numFmtId="0" fontId="1" fillId="3" borderId="0" xfId="6"/>
    <xf numFmtId="9" fontId="0" fillId="0" borderId="0" xfId="13" applyFont="1"/>
    <xf numFmtId="0" fontId="28" fillId="0" borderId="0" xfId="0" applyFont="1"/>
    <xf numFmtId="0" fontId="20" fillId="0" borderId="0" xfId="0" applyFont="1" applyAlignment="1">
      <alignment horizontal="left" vertical="top" wrapText="1"/>
    </xf>
    <xf numFmtId="0" fontId="10" fillId="0" borderId="0" xfId="0" applyFont="1" applyAlignment="1">
      <alignment horizontal="left" vertical="top" wrapText="1"/>
    </xf>
    <xf numFmtId="0" fontId="20" fillId="0" borderId="0" xfId="0" applyFont="1" applyAlignment="1">
      <alignment horizontal="left" vertical="center"/>
    </xf>
    <xf numFmtId="0" fontId="24" fillId="0" borderId="0" xfId="0" applyFont="1" applyAlignment="1">
      <alignment horizontal="left" vertical="top" wrapText="1"/>
    </xf>
    <xf numFmtId="0" fontId="53" fillId="0" borderId="7" xfId="3" applyFont="1">
      <alignment horizontal="center" vertical="center" wrapText="1"/>
    </xf>
    <xf numFmtId="0" fontId="55" fillId="0" borderId="0" xfId="66">
      <alignment horizontal="left" vertical="center"/>
    </xf>
    <xf numFmtId="171" fontId="1" fillId="7" borderId="0" xfId="10" applyNumberFormat="1" applyBorder="1"/>
    <xf numFmtId="170" fontId="1" fillId="40" borderId="0" xfId="4" applyNumberFormat="1" applyBorder="1"/>
    <xf numFmtId="0" fontId="2" fillId="39" borderId="0" xfId="5" applyNumberFormat="1" applyFont="1" applyBorder="1"/>
    <xf numFmtId="10" fontId="1" fillId="3" borderId="0" xfId="6" applyNumberFormat="1" applyBorder="1"/>
    <xf numFmtId="0" fontId="20" fillId="39" borderId="0" xfId="5" applyNumberFormat="1" applyBorder="1"/>
    <xf numFmtId="0" fontId="56" fillId="2" borderId="2" xfId="0" applyFont="1" applyFill="1" applyBorder="1" applyAlignment="1">
      <alignment horizontal="centerContinuous" vertical="center" wrapText="1"/>
    </xf>
    <xf numFmtId="167" fontId="0" fillId="0" borderId="0" xfId="12" applyFont="1"/>
    <xf numFmtId="191" fontId="0" fillId="0" borderId="0" xfId="0" applyNumberFormat="1"/>
    <xf numFmtId="164" fontId="0" fillId="0" borderId="0" xfId="67" applyFont="1"/>
    <xf numFmtId="0" fontId="34" fillId="0" borderId="0" xfId="3" applyBorder="1">
      <alignment horizontal="center" vertical="center" wrapText="1"/>
    </xf>
    <xf numFmtId="169" fontId="16" fillId="3" borderId="25" xfId="2" applyFont="1" applyFill="1" applyBorder="1" applyAlignment="1">
      <alignment horizontal="left" indent="1"/>
      <protection locked="0"/>
    </xf>
    <xf numFmtId="0" fontId="58" fillId="2" borderId="0" xfId="69" applyFont="1" applyFill="1" applyAlignment="1">
      <alignment horizontal="left" vertical="top" wrapText="1"/>
    </xf>
    <xf numFmtId="0" fontId="1" fillId="40" borderId="0" xfId="4"/>
    <xf numFmtId="0" fontId="20" fillId="39" borderId="4" xfId="70" applyBorder="1"/>
    <xf numFmtId="0" fontId="4" fillId="2" borderId="0" xfId="0" applyFont="1" applyFill="1"/>
    <xf numFmtId="49" fontId="20" fillId="0" borderId="0" xfId="0" applyNumberFormat="1" applyFont="1" applyAlignment="1">
      <alignment horizontal="center" vertical="center"/>
    </xf>
    <xf numFmtId="0" fontId="20" fillId="0" borderId="0" xfId="0" applyFont="1" applyAlignment="1">
      <alignment horizontal="left" vertical="center" wrapText="1"/>
    </xf>
    <xf numFmtId="0" fontId="32" fillId="0" borderId="0" xfId="0" applyFont="1" applyAlignment="1">
      <alignment horizontal="left" vertical="top" wrapText="1"/>
    </xf>
    <xf numFmtId="0" fontId="20" fillId="0" borderId="0" xfId="0" applyFont="1" applyAlignment="1">
      <alignment horizontal="center" vertical="center"/>
    </xf>
    <xf numFmtId="0" fontId="0" fillId="7" borderId="0" xfId="10" applyNumberFormat="1" applyFont="1" applyBorder="1"/>
    <xf numFmtId="0" fontId="10" fillId="2" borderId="0" xfId="0" applyFont="1" applyFill="1" applyAlignment="1">
      <alignment horizontal="left"/>
    </xf>
    <xf numFmtId="0" fontId="22" fillId="2" borderId="2" xfId="0" applyFont="1" applyFill="1" applyBorder="1" applyAlignment="1">
      <alignment horizontal="centerContinuous"/>
    </xf>
    <xf numFmtId="169" fontId="16" fillId="3" borderId="26" xfId="2" applyFont="1" applyFill="1" applyBorder="1" applyAlignment="1">
      <alignment horizontal="left" indent="1"/>
      <protection locked="0"/>
    </xf>
    <xf numFmtId="0" fontId="55" fillId="0" borderId="0" xfId="66" applyProtection="1">
      <alignment horizontal="left" vertical="center"/>
      <protection locked="0"/>
    </xf>
    <xf numFmtId="0" fontId="0" fillId="0" borderId="0" xfId="0" applyProtection="1">
      <protection locked="0"/>
    </xf>
    <xf numFmtId="0" fontId="41" fillId="0" borderId="0" xfId="45" applyFill="1" applyProtection="1">
      <protection locked="0"/>
    </xf>
    <xf numFmtId="0" fontId="1" fillId="0" borderId="0" xfId="7" applyProtection="1">
      <alignment horizontal="left" indent="2"/>
      <protection locked="0"/>
    </xf>
    <xf numFmtId="0" fontId="0" fillId="0" borderId="0" xfId="0" applyAlignment="1" applyProtection="1">
      <alignment horizontal="left" wrapText="1"/>
      <protection locked="0"/>
    </xf>
    <xf numFmtId="0" fontId="20" fillId="0" borderId="0" xfId="0" applyFont="1" applyProtection="1">
      <protection locked="0"/>
    </xf>
    <xf numFmtId="0" fontId="28" fillId="0" borderId="0" xfId="0" applyFont="1" applyProtection="1">
      <protection locked="0"/>
    </xf>
    <xf numFmtId="173" fontId="1" fillId="3" borderId="0" xfId="6" applyNumberFormat="1" applyBorder="1" applyProtection="1">
      <protection locked="0"/>
    </xf>
    <xf numFmtId="173" fontId="1" fillId="40" borderId="0" xfId="4" applyNumberFormat="1" applyBorder="1" applyProtection="1">
      <protection locked="0"/>
    </xf>
    <xf numFmtId="0" fontId="20" fillId="0" borderId="0" xfId="0" applyFont="1" applyAlignment="1" applyProtection="1">
      <alignment horizontal="left" indent="2"/>
      <protection locked="0"/>
    </xf>
    <xf numFmtId="174" fontId="0" fillId="0" borderId="0" xfId="0" applyNumberFormat="1" applyProtection="1">
      <protection locked="0"/>
    </xf>
    <xf numFmtId="0" fontId="30" fillId="0" borderId="0" xfId="0" applyFont="1" applyAlignment="1" applyProtection="1">
      <alignment horizontal="left" indent="1"/>
      <protection locked="0"/>
    </xf>
    <xf numFmtId="0" fontId="25" fillId="0" borderId="0" xfId="0" applyFont="1" applyAlignment="1" applyProtection="1">
      <alignment horizontal="left" indent="2"/>
      <protection locked="0"/>
    </xf>
    <xf numFmtId="0" fontId="0" fillId="0" borderId="0" xfId="0" applyAlignment="1" applyProtection="1">
      <alignment horizontal="left" indent="2"/>
      <protection locked="0"/>
    </xf>
    <xf numFmtId="49" fontId="42" fillId="0" borderId="1" xfId="40" applyBorder="1" applyAlignment="1" applyProtection="1">
      <alignment horizontal="left" indent="1"/>
      <protection locked="0"/>
    </xf>
    <xf numFmtId="0" fontId="0" fillId="0" borderId="18" xfId="0" applyBorder="1" applyProtection="1">
      <protection locked="0"/>
    </xf>
    <xf numFmtId="0" fontId="0" fillId="0" borderId="15" xfId="0" applyBorder="1" applyProtection="1">
      <protection locked="0"/>
    </xf>
    <xf numFmtId="170" fontId="1" fillId="40" borderId="0" xfId="4" applyNumberFormat="1" applyBorder="1" applyProtection="1">
      <protection locked="0"/>
    </xf>
    <xf numFmtId="0" fontId="0" fillId="0" borderId="2" xfId="0" applyBorder="1" applyProtection="1">
      <protection locked="0"/>
    </xf>
    <xf numFmtId="0" fontId="0" fillId="0" borderId="3" xfId="0" applyBorder="1" applyProtection="1">
      <protection locked="0"/>
    </xf>
    <xf numFmtId="0" fontId="0" fillId="0" borderId="0" xfId="7" applyFont="1" applyProtection="1">
      <alignment horizontal="left" indent="2"/>
      <protection locked="0"/>
    </xf>
    <xf numFmtId="0" fontId="45" fillId="0" borderId="1" xfId="0" applyFont="1" applyBorder="1" applyAlignment="1" applyProtection="1">
      <alignment horizontal="left" indent="1"/>
      <protection locked="0"/>
    </xf>
    <xf numFmtId="0" fontId="45" fillId="0" borderId="1" xfId="0" applyFont="1" applyBorder="1" applyAlignment="1" applyProtection="1">
      <alignment horizontal="center"/>
      <protection locked="0"/>
    </xf>
    <xf numFmtId="0" fontId="45" fillId="0" borderId="15" xfId="0" applyFont="1" applyBorder="1" applyAlignment="1" applyProtection="1">
      <alignment horizontal="center"/>
      <protection locked="0"/>
    </xf>
    <xf numFmtId="0" fontId="0" fillId="0" borderId="15" xfId="0" applyBorder="1" applyAlignment="1" applyProtection="1">
      <alignment horizontal="centerContinuous"/>
      <protection locked="0"/>
    </xf>
    <xf numFmtId="173" fontId="0" fillId="0" borderId="0" xfId="0" applyNumberFormat="1" applyProtection="1">
      <protection locked="0"/>
    </xf>
    <xf numFmtId="0" fontId="45" fillId="0" borderId="2" xfId="0" applyFont="1" applyBorder="1" applyAlignment="1" applyProtection="1">
      <alignment horizontal="center"/>
      <protection locked="0"/>
    </xf>
    <xf numFmtId="0" fontId="45" fillId="0" borderId="3" xfId="0" applyFont="1" applyBorder="1" applyAlignment="1" applyProtection="1">
      <alignment horizontal="center"/>
      <protection locked="0"/>
    </xf>
    <xf numFmtId="0" fontId="45" fillId="0" borderId="0" xfId="0" applyFont="1" applyAlignment="1" applyProtection="1">
      <alignment horizontal="center"/>
      <protection locked="0"/>
    </xf>
    <xf numFmtId="0" fontId="0" fillId="0" borderId="4" xfId="0" applyBorder="1" applyProtection="1">
      <protection locked="0"/>
    </xf>
    <xf numFmtId="0" fontId="0" fillId="0" borderId="6" xfId="0" applyBorder="1" applyProtection="1">
      <protection locked="0"/>
    </xf>
    <xf numFmtId="0" fontId="0" fillId="0" borderId="5" xfId="0" applyBorder="1" applyProtection="1">
      <protection locked="0"/>
    </xf>
    <xf numFmtId="0" fontId="0" fillId="0" borderId="2" xfId="0" applyBorder="1" applyAlignment="1" applyProtection="1">
      <alignment horizontal="left" indent="1"/>
      <protection locked="0"/>
    </xf>
    <xf numFmtId="174" fontId="0" fillId="0" borderId="3" xfId="43" applyFont="1" applyBorder="1" applyAlignment="1" applyProtection="1">
      <protection locked="0"/>
    </xf>
    <xf numFmtId="172" fontId="0" fillId="0" borderId="0" xfId="46" applyNumberFormat="1" applyFont="1" applyBorder="1" applyAlignment="1" applyProtection="1">
      <protection locked="0"/>
    </xf>
    <xf numFmtId="172" fontId="0" fillId="0" borderId="3" xfId="46" applyNumberFormat="1" applyFont="1" applyBorder="1" applyAlignment="1" applyProtection="1">
      <protection locked="0"/>
    </xf>
    <xf numFmtId="172" fontId="30" fillId="0" borderId="0" xfId="46" applyNumberFormat="1" applyFont="1" applyBorder="1" applyAlignment="1" applyProtection="1">
      <protection locked="0"/>
    </xf>
    <xf numFmtId="49" fontId="40" fillId="0" borderId="0" xfId="41" applyBorder="1" applyProtection="1">
      <alignment horizontal="left" indent="1"/>
      <protection locked="0"/>
    </xf>
    <xf numFmtId="189" fontId="0" fillId="0" borderId="3" xfId="42" applyNumberFormat="1" applyFont="1" applyFill="1" applyBorder="1" applyProtection="1">
      <protection locked="0"/>
    </xf>
    <xf numFmtId="173" fontId="0" fillId="0" borderId="3" xfId="42" applyFont="1" applyFill="1" applyBorder="1" applyProtection="1">
      <protection locked="0"/>
    </xf>
    <xf numFmtId="49" fontId="40" fillId="0" borderId="0" xfId="41" applyFill="1" applyBorder="1" applyProtection="1">
      <alignment horizontal="left" indent="1"/>
      <protection locked="0"/>
    </xf>
    <xf numFmtId="190" fontId="0" fillId="0" borderId="3" xfId="0" applyNumberFormat="1" applyBorder="1" applyProtection="1">
      <protection locked="0"/>
    </xf>
    <xf numFmtId="49" fontId="40" fillId="0" borderId="5" xfId="41" applyBorder="1" applyProtection="1">
      <alignment horizontal="left" indent="1"/>
      <protection locked="0"/>
    </xf>
    <xf numFmtId="173" fontId="0" fillId="0" borderId="6" xfId="42" applyFont="1" applyFill="1" applyBorder="1" applyProtection="1">
      <protection locked="0"/>
    </xf>
    <xf numFmtId="10" fontId="1" fillId="40" borderId="0" xfId="4" applyNumberFormat="1" applyBorder="1" applyProtection="1">
      <protection locked="0"/>
    </xf>
    <xf numFmtId="0" fontId="34" fillId="0" borderId="7" xfId="3" quotePrefix="1">
      <alignment horizontal="center" vertical="center" wrapText="1"/>
    </xf>
    <xf numFmtId="166" fontId="1" fillId="40" borderId="0" xfId="4" applyNumberFormat="1" applyBorder="1" applyProtection="1">
      <protection locked="0"/>
    </xf>
    <xf numFmtId="166" fontId="1" fillId="3" borderId="0" xfId="6" applyNumberFormat="1" applyBorder="1" applyProtection="1">
      <protection locked="0"/>
    </xf>
    <xf numFmtId="166" fontId="1" fillId="0" borderId="0" xfId="7" applyNumberFormat="1" applyProtection="1">
      <alignment horizontal="left" indent="2"/>
      <protection locked="0"/>
    </xf>
    <xf numFmtId="0" fontId="25" fillId="0" borderId="0" xfId="0" applyFont="1" applyProtection="1">
      <protection locked="0"/>
    </xf>
    <xf numFmtId="0" fontId="1" fillId="3" borderId="0" xfId="6" applyBorder="1" applyProtection="1">
      <protection locked="0"/>
    </xf>
    <xf numFmtId="166" fontId="0" fillId="0" borderId="0" xfId="0" applyNumberFormat="1" applyProtection="1">
      <protection locked="0"/>
    </xf>
    <xf numFmtId="0" fontId="23" fillId="0" borderId="0" xfId="11" applyFill="1" applyProtection="1">
      <protection locked="0"/>
    </xf>
    <xf numFmtId="171" fontId="1" fillId="40" borderId="0" xfId="4" applyNumberFormat="1" applyBorder="1" applyProtection="1">
      <protection locked="0"/>
    </xf>
    <xf numFmtId="171" fontId="1" fillId="3" borderId="0" xfId="6" applyNumberFormat="1" applyBorder="1" applyProtection="1">
      <protection locked="0"/>
    </xf>
    <xf numFmtId="175" fontId="1" fillId="3" borderId="0" xfId="6" applyNumberFormat="1" applyBorder="1" applyProtection="1">
      <protection locked="0"/>
    </xf>
    <xf numFmtId="0" fontId="10" fillId="0" borderId="10" xfId="15" applyFont="1" applyFill="1" applyAlignment="1" applyProtection="1">
      <alignment horizontal="left"/>
      <protection locked="0"/>
    </xf>
    <xf numFmtId="176" fontId="1" fillId="3" borderId="0" xfId="6" applyNumberFormat="1" applyBorder="1" applyProtection="1">
      <protection locked="0"/>
    </xf>
    <xf numFmtId="176" fontId="25" fillId="0" borderId="0" xfId="0" applyNumberFormat="1" applyFont="1" applyProtection="1">
      <protection locked="0"/>
    </xf>
    <xf numFmtId="177" fontId="25" fillId="0" borderId="0" xfId="0" applyNumberFormat="1" applyFont="1" applyProtection="1">
      <protection locked="0"/>
    </xf>
    <xf numFmtId="177" fontId="1" fillId="40" borderId="0" xfId="4" applyNumberFormat="1" applyBorder="1" applyProtection="1">
      <protection locked="0"/>
    </xf>
    <xf numFmtId="178" fontId="25" fillId="0" borderId="0" xfId="0" applyNumberFormat="1" applyFont="1" applyProtection="1">
      <protection locked="0"/>
    </xf>
    <xf numFmtId="180" fontId="25" fillId="0" borderId="0" xfId="0" applyNumberFormat="1" applyFont="1" applyProtection="1">
      <protection locked="0"/>
    </xf>
    <xf numFmtId="181" fontId="1" fillId="40" borderId="0" xfId="4" applyNumberFormat="1" applyBorder="1" applyProtection="1">
      <protection locked="0"/>
    </xf>
    <xf numFmtId="0" fontId="30" fillId="0" borderId="0" xfId="0" applyFont="1" applyProtection="1">
      <protection locked="0"/>
    </xf>
    <xf numFmtId="166" fontId="20" fillId="0" borderId="0" xfId="0" applyNumberFormat="1" applyFont="1" applyProtection="1">
      <protection locked="0"/>
    </xf>
    <xf numFmtId="182" fontId="0" fillId="0" borderId="0" xfId="0" applyNumberFormat="1" applyProtection="1">
      <protection locked="0"/>
    </xf>
    <xf numFmtId="183" fontId="0" fillId="0" borderId="0" xfId="0" applyNumberFormat="1" applyProtection="1">
      <protection locked="0"/>
    </xf>
    <xf numFmtId="184" fontId="0" fillId="0" borderId="0" xfId="0" applyNumberFormat="1" applyProtection="1">
      <protection locked="0"/>
    </xf>
    <xf numFmtId="176" fontId="1" fillId="40" borderId="0" xfId="4" applyNumberFormat="1" applyBorder="1" applyProtection="1">
      <protection locked="0"/>
    </xf>
    <xf numFmtId="176" fontId="20" fillId="40" borderId="0" xfId="4" applyNumberFormat="1" applyFont="1" applyBorder="1" applyProtection="1">
      <protection locked="0"/>
    </xf>
    <xf numFmtId="176" fontId="20" fillId="39" borderId="0" xfId="5" applyNumberFormat="1" applyBorder="1" applyProtection="1">
      <protection locked="0"/>
    </xf>
    <xf numFmtId="177" fontId="0" fillId="0" borderId="0" xfId="0" applyNumberFormat="1" applyProtection="1">
      <protection locked="0"/>
    </xf>
    <xf numFmtId="10" fontId="1" fillId="4" borderId="0" xfId="13" applyNumberFormat="1" applyFill="1" applyBorder="1" applyProtection="1">
      <protection locked="0"/>
    </xf>
    <xf numFmtId="10" fontId="1" fillId="3" borderId="0" xfId="6" applyNumberFormat="1" applyBorder="1" applyProtection="1">
      <protection locked="0"/>
    </xf>
    <xf numFmtId="0" fontId="21" fillId="5" borderId="8" xfId="16" applyFont="1" applyBorder="1" applyAlignment="1" applyProtection="1">
      <alignment horizontal="center" vertical="center" wrapText="1"/>
      <protection locked="0"/>
    </xf>
    <xf numFmtId="0" fontId="21" fillId="5" borderId="11" xfId="16" applyFont="1" applyBorder="1" applyAlignment="1" applyProtection="1">
      <alignment horizontal="center" vertical="center" wrapText="1"/>
      <protection locked="0"/>
    </xf>
    <xf numFmtId="166" fontId="31" fillId="5" borderId="12" xfId="14" applyFont="1" applyFill="1" applyBorder="1" applyAlignment="1" applyProtection="1">
      <alignment vertical="top" wrapText="1"/>
      <protection locked="0"/>
    </xf>
    <xf numFmtId="0" fontId="31" fillId="5" borderId="13" xfId="16" applyBorder="1" applyProtection="1">
      <alignment vertical="top" wrapText="1"/>
      <protection locked="0"/>
    </xf>
    <xf numFmtId="0" fontId="31" fillId="5" borderId="12" xfId="16" applyBorder="1" applyProtection="1">
      <alignment vertical="top" wrapText="1"/>
      <protection locked="0"/>
    </xf>
    <xf numFmtId="166" fontId="31" fillId="5" borderId="14" xfId="14" applyFont="1" applyFill="1" applyBorder="1" applyAlignment="1" applyProtection="1">
      <alignment vertical="top" wrapText="1"/>
      <protection locked="0"/>
    </xf>
    <xf numFmtId="0" fontId="31" fillId="5" borderId="14" xfId="16" applyBorder="1" applyProtection="1">
      <alignment vertical="top" wrapText="1"/>
      <protection locked="0"/>
    </xf>
    <xf numFmtId="172" fontId="1" fillId="40" borderId="0" xfId="4" applyNumberFormat="1" applyBorder="1" applyProtection="1">
      <protection locked="0"/>
    </xf>
    <xf numFmtId="0" fontId="20" fillId="39" borderId="0" xfId="5" applyBorder="1" applyProtection="1">
      <protection locked="0"/>
    </xf>
    <xf numFmtId="0" fontId="22" fillId="5" borderId="0" xfId="8" applyFont="1" applyBorder="1" applyAlignment="1" applyProtection="1">
      <alignment horizontal="center" wrapText="1"/>
      <protection locked="0"/>
    </xf>
    <xf numFmtId="172" fontId="20" fillId="39" borderId="0" xfId="5" applyNumberFormat="1" applyBorder="1" applyProtection="1">
      <protection locked="0"/>
    </xf>
    <xf numFmtId="172" fontId="1" fillId="3" borderId="0" xfId="6" applyNumberFormat="1" applyBorder="1" applyProtection="1">
      <protection locked="0"/>
    </xf>
    <xf numFmtId="166" fontId="20" fillId="39" borderId="0" xfId="5" applyNumberFormat="1" applyBorder="1" applyProtection="1">
      <protection locked="0"/>
    </xf>
    <xf numFmtId="179" fontId="1" fillId="3" borderId="0" xfId="6" applyNumberFormat="1" applyBorder="1" applyProtection="1">
      <protection locked="0"/>
    </xf>
    <xf numFmtId="0" fontId="0" fillId="0" borderId="0" xfId="0" applyAlignment="1" applyProtection="1">
      <alignment wrapText="1"/>
      <protection locked="0"/>
    </xf>
    <xf numFmtId="0" fontId="1" fillId="3" borderId="0" xfId="6" applyBorder="1" applyAlignment="1" applyProtection="1">
      <alignment wrapText="1"/>
      <protection locked="0"/>
    </xf>
    <xf numFmtId="0" fontId="47" fillId="0" borderId="0" xfId="0" applyFont="1" applyProtection="1">
      <protection locked="0"/>
    </xf>
    <xf numFmtId="1" fontId="1" fillId="3" borderId="0" xfId="6" applyNumberFormat="1" applyBorder="1" applyProtection="1">
      <protection locked="0"/>
    </xf>
    <xf numFmtId="172" fontId="1" fillId="4" borderId="0" xfId="12" applyNumberFormat="1" applyFill="1" applyBorder="1" applyProtection="1">
      <protection locked="0"/>
    </xf>
    <xf numFmtId="0" fontId="54" fillId="0" borderId="0" xfId="0" applyFont="1" applyProtection="1">
      <protection locked="0"/>
    </xf>
    <xf numFmtId="170" fontId="1" fillId="3" borderId="0" xfId="6" applyNumberFormat="1" applyBorder="1" applyProtection="1">
      <protection locked="0"/>
    </xf>
    <xf numFmtId="168" fontId="34" fillId="0" borderId="7" xfId="3" quotePrefix="1" applyNumberFormat="1">
      <alignment horizontal="center" vertical="center" wrapText="1"/>
    </xf>
    <xf numFmtId="186" fontId="1" fillId="40" borderId="0" xfId="4" applyNumberFormat="1" applyBorder="1" applyProtection="1">
      <protection locked="0"/>
    </xf>
    <xf numFmtId="187" fontId="1" fillId="3" borderId="0" xfId="6" applyNumberFormat="1" applyBorder="1" applyProtection="1">
      <protection locked="0"/>
    </xf>
    <xf numFmtId="188" fontId="1" fillId="40" borderId="0" xfId="4" applyNumberFormat="1" applyBorder="1" applyProtection="1">
      <protection locked="0"/>
    </xf>
    <xf numFmtId="164" fontId="34" fillId="0" borderId="7" xfId="3" applyNumberFormat="1" applyAlignment="1">
      <alignment horizontal="center" vertical="center"/>
    </xf>
    <xf numFmtId="9" fontId="34" fillId="0" borderId="7" xfId="3" applyNumberFormat="1">
      <alignment horizontal="center" vertical="center" wrapText="1"/>
    </xf>
    <xf numFmtId="164" fontId="34" fillId="0" borderId="7" xfId="3" applyNumberFormat="1">
      <alignment horizontal="center" vertical="center" wrapText="1"/>
    </xf>
    <xf numFmtId="0" fontId="1" fillId="7" borderId="0" xfId="10" applyNumberFormat="1" applyBorder="1" applyProtection="1">
      <protection locked="0"/>
    </xf>
    <xf numFmtId="14" fontId="1" fillId="7" borderId="0" xfId="10" applyNumberFormat="1" applyBorder="1" applyProtection="1">
      <protection locked="0"/>
    </xf>
    <xf numFmtId="10" fontId="1" fillId="7" borderId="0" xfId="13" applyNumberFormat="1" applyFill="1" applyBorder="1" applyProtection="1">
      <protection locked="0"/>
    </xf>
    <xf numFmtId="172" fontId="1" fillId="7" borderId="0" xfId="10" applyNumberFormat="1" applyBorder="1" applyProtection="1">
      <protection locked="0"/>
    </xf>
    <xf numFmtId="166" fontId="1" fillId="7" borderId="0" xfId="10" applyNumberFormat="1" applyBorder="1" applyProtection="1">
      <protection locked="0"/>
    </xf>
    <xf numFmtId="9" fontId="1" fillId="40" borderId="0" xfId="4" applyNumberFormat="1" applyBorder="1" applyProtection="1">
      <protection locked="0"/>
    </xf>
    <xf numFmtId="185" fontId="1" fillId="40" borderId="0" xfId="4" applyNumberFormat="1" applyBorder="1" applyProtection="1">
      <protection locked="0"/>
    </xf>
    <xf numFmtId="0" fontId="1" fillId="40" borderId="0" xfId="4" applyBorder="1" applyProtection="1">
      <protection locked="0"/>
    </xf>
    <xf numFmtId="167" fontId="1" fillId="40" borderId="0" xfId="4" applyNumberFormat="1" applyBorder="1" applyProtection="1">
      <protection locked="0"/>
    </xf>
    <xf numFmtId="0" fontId="0" fillId="0" borderId="0" xfId="0" quotePrefix="1" applyProtection="1">
      <protection locked="0"/>
    </xf>
    <xf numFmtId="166" fontId="0" fillId="40" borderId="0" xfId="4" applyNumberFormat="1" applyFont="1" applyBorder="1" applyProtection="1">
      <protection locked="0"/>
    </xf>
    <xf numFmtId="0" fontId="46" fillId="0" borderId="0" xfId="0" applyFont="1" applyProtection="1">
      <protection locked="0"/>
    </xf>
    <xf numFmtId="0" fontId="1" fillId="6" borderId="0" xfId="9" applyProtection="1">
      <protection locked="0"/>
    </xf>
    <xf numFmtId="164" fontId="34" fillId="0" borderId="7" xfId="3" quotePrefix="1" applyNumberFormat="1">
      <alignment horizontal="center" vertical="center" wrapText="1"/>
    </xf>
    <xf numFmtId="9" fontId="1" fillId="3" borderId="0" xfId="6" applyNumberFormat="1" applyBorder="1" applyProtection="1">
      <protection locked="0"/>
    </xf>
    <xf numFmtId="0" fontId="1" fillId="3" borderId="0" xfId="6" applyProtection="1">
      <protection locked="0"/>
    </xf>
    <xf numFmtId="0" fontId="26" fillId="0" borderId="0" xfId="0" applyFont="1" applyProtection="1">
      <protection locked="0"/>
    </xf>
    <xf numFmtId="0" fontId="59" fillId="0" borderId="0" xfId="45" applyFont="1" applyFill="1" applyProtection="1">
      <protection locked="0"/>
    </xf>
    <xf numFmtId="0" fontId="20" fillId="39" borderId="0" xfId="5" applyProtection="1">
      <protection locked="0"/>
    </xf>
    <xf numFmtId="171" fontId="1" fillId="7" borderId="0" xfId="10" applyNumberFormat="1" applyBorder="1" applyProtection="1">
      <protection locked="0"/>
    </xf>
    <xf numFmtId="0" fontId="28" fillId="0" borderId="0" xfId="4" applyFont="1" applyFill="1" applyBorder="1" applyProtection="1">
      <protection locked="0"/>
    </xf>
    <xf numFmtId="0" fontId="1" fillId="0" borderId="0" xfId="4" applyFill="1" applyBorder="1" applyProtection="1">
      <protection locked="0"/>
    </xf>
    <xf numFmtId="9" fontId="0" fillId="0" borderId="0" xfId="13" applyFont="1" applyProtection="1">
      <protection locked="0"/>
    </xf>
    <xf numFmtId="0" fontId="0" fillId="0" borderId="0" xfId="0" applyAlignment="1" applyProtection="1">
      <alignment vertical="top" wrapText="1"/>
      <protection locked="0"/>
    </xf>
    <xf numFmtId="0" fontId="28" fillId="0" borderId="0" xfId="0" applyFont="1" applyAlignment="1" applyProtection="1">
      <alignment horizontal="center" vertical="top" wrapText="1"/>
      <protection locked="0"/>
    </xf>
    <xf numFmtId="0" fontId="28" fillId="3" borderId="0" xfId="6" applyFont="1" applyBorder="1" applyAlignment="1" applyProtection="1">
      <alignment horizontal="center" vertical="center"/>
      <protection locked="0"/>
    </xf>
    <xf numFmtId="0" fontId="0" fillId="2" borderId="18" xfId="0" applyFill="1" applyBorder="1"/>
    <xf numFmtId="0" fontId="0" fillId="2" borderId="15" xfId="0" applyFill="1" applyBorder="1"/>
    <xf numFmtId="169" fontId="16" fillId="3" borderId="27" xfId="2" applyFont="1" applyFill="1" applyBorder="1" applyAlignment="1">
      <alignment horizontal="left" indent="1"/>
      <protection locked="0"/>
    </xf>
    <xf numFmtId="0" fontId="5" fillId="2" borderId="18" xfId="0" applyFont="1" applyFill="1" applyBorder="1" applyAlignment="1">
      <alignment vertical="top"/>
    </xf>
    <xf numFmtId="0" fontId="5" fillId="2" borderId="15" xfId="0" applyFont="1" applyFill="1" applyBorder="1"/>
    <xf numFmtId="0" fontId="45" fillId="0" borderId="18" xfId="0" applyFont="1" applyBorder="1" applyAlignment="1" applyProtection="1">
      <alignment horizontal="centerContinuous"/>
      <protection locked="0"/>
    </xf>
    <xf numFmtId="0" fontId="25" fillId="0" borderId="0" xfId="7" applyFont="1" applyProtection="1">
      <alignment horizontal="left" indent="2"/>
      <protection locked="0"/>
    </xf>
    <xf numFmtId="0" fontId="61" fillId="0" borderId="0" xfId="0" applyFont="1" applyProtection="1">
      <protection locked="0"/>
    </xf>
    <xf numFmtId="10" fontId="0" fillId="0" borderId="0" xfId="13" applyNumberFormat="1" applyFont="1" applyProtection="1">
      <protection locked="0"/>
    </xf>
    <xf numFmtId="172" fontId="20" fillId="3" borderId="0" xfId="6" applyNumberFormat="1" applyFont="1" applyBorder="1" applyProtection="1">
      <protection locked="0"/>
    </xf>
    <xf numFmtId="10" fontId="20" fillId="39" borderId="0" xfId="5" applyNumberFormat="1" applyBorder="1" applyProtection="1">
      <protection locked="0"/>
    </xf>
    <xf numFmtId="172" fontId="20" fillId="40" borderId="0" xfId="4" applyNumberFormat="1" applyFont="1" applyBorder="1" applyProtection="1">
      <protection locked="0"/>
    </xf>
    <xf numFmtId="1" fontId="20" fillId="39" borderId="0" xfId="5" applyNumberFormat="1" applyBorder="1" applyProtection="1">
      <protection locked="0"/>
    </xf>
    <xf numFmtId="10" fontId="20" fillId="3" borderId="0" xfId="6" applyNumberFormat="1" applyFont="1" applyBorder="1" applyProtection="1">
      <protection locked="0"/>
    </xf>
    <xf numFmtId="10" fontId="20" fillId="40" borderId="0" xfId="4" applyNumberFormat="1" applyFont="1" applyBorder="1" applyProtection="1">
      <protection locked="0"/>
    </xf>
    <xf numFmtId="0" fontId="20" fillId="0" borderId="0" xfId="0" applyFont="1" applyAlignment="1" applyProtection="1">
      <alignment wrapText="1"/>
      <protection locked="0"/>
    </xf>
    <xf numFmtId="0" fontId="20" fillId="0" borderId="0" xfId="7" applyFont="1" applyProtection="1">
      <alignment horizontal="left" indent="2"/>
      <protection locked="0"/>
    </xf>
    <xf numFmtId="0" fontId="34" fillId="0" borderId="7" xfId="3" applyProtection="1">
      <alignment horizontal="center" vertical="center" wrapText="1"/>
      <protection locked="0"/>
    </xf>
    <xf numFmtId="171" fontId="20" fillId="40" borderId="0" xfId="4" applyNumberFormat="1" applyFont="1" applyBorder="1" applyProtection="1">
      <protection locked="0"/>
    </xf>
    <xf numFmtId="0" fontId="54" fillId="0" borderId="0" xfId="0" applyFont="1" applyAlignment="1" applyProtection="1">
      <alignment wrapText="1"/>
      <protection locked="0"/>
    </xf>
    <xf numFmtId="0" fontId="20" fillId="0" borderId="7" xfId="3" applyFont="1" applyProtection="1">
      <alignment horizontal="center" vertical="center" wrapText="1"/>
      <protection locked="0"/>
    </xf>
    <xf numFmtId="10" fontId="20" fillId="40" borderId="7" xfId="4" applyNumberFormat="1" applyFont="1" applyBorder="1" applyProtection="1">
      <protection locked="0"/>
    </xf>
    <xf numFmtId="173" fontId="20" fillId="3" borderId="0" xfId="6" applyNumberFormat="1" applyFont="1" applyBorder="1" applyProtection="1">
      <protection locked="0"/>
    </xf>
    <xf numFmtId="173" fontId="20" fillId="40" borderId="0" xfId="4" applyNumberFormat="1" applyFont="1" applyBorder="1" applyProtection="1">
      <protection locked="0"/>
    </xf>
    <xf numFmtId="0" fontId="21" fillId="0" borderId="18" xfId="0" applyFont="1" applyBorder="1" applyAlignment="1" applyProtection="1">
      <alignment horizontal="centerContinuous"/>
      <protection locked="0"/>
    </xf>
    <xf numFmtId="0" fontId="20" fillId="0" borderId="15" xfId="0" applyFont="1" applyBorder="1" applyAlignment="1" applyProtection="1">
      <alignment horizontal="centerContinuous"/>
      <protection locked="0"/>
    </xf>
    <xf numFmtId="0" fontId="21" fillId="0" borderId="0" xfId="0" applyFont="1" applyAlignment="1" applyProtection="1">
      <alignment horizontal="center"/>
      <protection locked="0"/>
    </xf>
    <xf numFmtId="0" fontId="21" fillId="0" borderId="3" xfId="0" applyFont="1" applyBorder="1" applyAlignment="1" applyProtection="1">
      <alignment horizontal="center"/>
      <protection locked="0"/>
    </xf>
    <xf numFmtId="0" fontId="20" fillId="0" borderId="5" xfId="0" applyFont="1" applyBorder="1" applyProtection="1">
      <protection locked="0"/>
    </xf>
    <xf numFmtId="0" fontId="20" fillId="0" borderId="6" xfId="0" applyFont="1" applyBorder="1" applyProtection="1">
      <protection locked="0"/>
    </xf>
    <xf numFmtId="172" fontId="20" fillId="0" borderId="0" xfId="46" applyNumberFormat="1" applyFont="1" applyBorder="1" applyAlignment="1" applyProtection="1">
      <protection locked="0"/>
    </xf>
    <xf numFmtId="172" fontId="20" fillId="0" borderId="3" xfId="46" applyNumberFormat="1" applyFont="1" applyBorder="1" applyAlignment="1" applyProtection="1">
      <protection locked="0"/>
    </xf>
    <xf numFmtId="172" fontId="32" fillId="0" borderId="0" xfId="46" applyNumberFormat="1" applyFont="1" applyBorder="1" applyAlignment="1" applyProtection="1">
      <protection locked="0"/>
    </xf>
    <xf numFmtId="0" fontId="20" fillId="0" borderId="3" xfId="0" applyFont="1" applyBorder="1" applyProtection="1">
      <protection locked="0"/>
    </xf>
    <xf numFmtId="49" fontId="32" fillId="0" borderId="0" xfId="41" applyFont="1" applyBorder="1" applyProtection="1">
      <alignment horizontal="left" indent="1"/>
      <protection locked="0"/>
    </xf>
    <xf numFmtId="189" fontId="20" fillId="0" borderId="3" xfId="42" applyNumberFormat="1" applyFont="1" applyFill="1" applyBorder="1" applyProtection="1">
      <protection locked="0"/>
    </xf>
    <xf numFmtId="173" fontId="20" fillId="0" borderId="3" xfId="42" applyFont="1" applyFill="1" applyBorder="1" applyProtection="1">
      <protection locked="0"/>
    </xf>
    <xf numFmtId="49" fontId="32" fillId="0" borderId="0" xfId="41" applyFont="1" applyFill="1" applyBorder="1" applyProtection="1">
      <alignment horizontal="left" indent="1"/>
      <protection locked="0"/>
    </xf>
    <xf numFmtId="190" fontId="20" fillId="0" borderId="3" xfId="0" applyNumberFormat="1" applyFont="1" applyBorder="1" applyProtection="1">
      <protection locked="0"/>
    </xf>
    <xf numFmtId="49" fontId="32" fillId="0" borderId="5" xfId="41" applyFont="1" applyBorder="1" applyProtection="1">
      <alignment horizontal="left" indent="1"/>
      <protection locked="0"/>
    </xf>
    <xf numFmtId="173" fontId="20" fillId="0" borderId="6" xfId="42" applyFont="1" applyFill="1" applyBorder="1" applyProtection="1">
      <protection locked="0"/>
    </xf>
    <xf numFmtId="0" fontId="3" fillId="0" borderId="0" xfId="0" applyFont="1" applyAlignment="1">
      <alignment horizontal="centerContinuous"/>
    </xf>
  </cellXfs>
  <cellStyles count="71">
    <cellStyle name="20% - Accent1" xfId="22" builtinId="30" hidden="1" customBuiltin="1"/>
    <cellStyle name="20% - Accent2" xfId="25" builtinId="34" hidden="1" customBuiltin="1"/>
    <cellStyle name="20% - Accent3" xfId="28" builtinId="38" hidden="1" customBuiltin="1"/>
    <cellStyle name="20% - Accent4" xfId="31" builtinId="42" hidden="1" customBuiltin="1"/>
    <cellStyle name="20% - Accent5" xfId="34" builtinId="46" hidden="1" customBuiltin="1"/>
    <cellStyle name="20% - Accent6" xfId="37" builtinId="50" hidden="1" customBuiltin="1"/>
    <cellStyle name="40% - Accent1" xfId="23" builtinId="31" hidden="1" customBuiltin="1"/>
    <cellStyle name="40% - Accent2" xfId="26" builtinId="35" hidden="1" customBuiltin="1"/>
    <cellStyle name="40% - Accent3" xfId="29" builtinId="39" hidden="1" customBuiltin="1"/>
    <cellStyle name="40% - Accent4" xfId="32" builtinId="43" hidden="1" customBuiltin="1"/>
    <cellStyle name="40% - Accent5" xfId="35" builtinId="47" hidden="1" customBuiltin="1"/>
    <cellStyle name="40% - Accent6" xfId="38" builtinId="51" hidden="1" customBuiltin="1"/>
    <cellStyle name="60% - Accent1" xfId="24" builtinId="32" hidden="1" customBuiltin="1"/>
    <cellStyle name="60% - Accent2" xfId="27" builtinId="36" hidden="1" customBuiltin="1"/>
    <cellStyle name="60% - Accent3" xfId="30" builtinId="40" hidden="1" customBuiltin="1"/>
    <cellStyle name="60% - Accent4" xfId="33" builtinId="44" hidden="1" customBuiltin="1"/>
    <cellStyle name="60% - Accent5" xfId="36" builtinId="48" hidden="1" customBuiltin="1"/>
    <cellStyle name="60% - Accent6" xfId="39" builtinId="52" hidden="1" customBuiltin="1"/>
    <cellStyle name="Accent1" xfId="59" builtinId="29" hidden="1"/>
    <cellStyle name="Accent2" xfId="60" builtinId="33" hidden="1"/>
    <cellStyle name="Accent3" xfId="61" builtinId="37" hidden="1"/>
    <cellStyle name="Accent4" xfId="62" builtinId="41" hidden="1"/>
    <cellStyle name="Accent5" xfId="63" builtinId="45" hidden="1"/>
    <cellStyle name="Accent6" xfId="64" builtinId="49" hidden="1"/>
    <cellStyle name="Bad" xfId="49" builtinId="27" hidden="1"/>
    <cellStyle name="Blank" xfId="5" xr:uid="{6C4ED38E-907B-4E73-A807-653C602D6391}"/>
    <cellStyle name="Blank 2" xfId="70" xr:uid="{EAEE0597-90D9-495C-9A6E-A7DF9B8D7ECF}"/>
    <cellStyle name="Calculation" xfId="52" builtinId="22" hidden="1"/>
    <cellStyle name="Check" xfId="8" xr:uid="{7C70E969-CD27-44B6-B27B-6E79E614B7AE}"/>
    <cellStyle name="Check Cell" xfId="54" builtinId="23" hidden="1"/>
    <cellStyle name="Comma" xfId="12" builtinId="3"/>
    <cellStyle name="Comma [0]" xfId="14" builtinId="6"/>
    <cellStyle name="Comma 2" xfId="46" xr:uid="{2436EB42-C12E-4D2E-8849-DF1AAD88DDDD}"/>
    <cellStyle name="Comment" xfId="11" xr:uid="{068ADD46-AE17-4DAF-A7EC-2B0F15906D7D}"/>
    <cellStyle name="Currency" xfId="67" builtinId="4"/>
    <cellStyle name="Currency [0]" xfId="48" builtinId="7" hidden="1"/>
    <cellStyle name="Data Rows" xfId="68" xr:uid="{8DF7EEBB-E32B-46D7-B830-7C322BE82535}"/>
    <cellStyle name="Data_Entry" xfId="6" xr:uid="{0AE5C52D-5BA1-45ED-979F-96E6FDC30BD0}"/>
    <cellStyle name="Data_entry_commission_only" xfId="10" xr:uid="{D31823E7-0CEE-439F-A268-47359A79FE75}"/>
    <cellStyle name="Dropdowns" xfId="9" xr:uid="{989C9F29-A8DC-4175-82CB-9C442577BE74}"/>
    <cellStyle name="Explanatory Text" xfId="57" builtinId="53" hidden="1"/>
    <cellStyle name="Followed Hyperlink" xfId="47" builtinId="9" hidden="1" customBuiltin="1"/>
    <cellStyle name="Formula" xfId="4" xr:uid="{F268244B-F828-4FFD-A1F2-736883B064AD}"/>
    <cellStyle name="Header 1" xfId="45" xr:uid="{1267C156-0513-45AC-B0E2-CD25C9F0715E}"/>
    <cellStyle name="Header Text" xfId="16" xr:uid="{EBFB525D-7042-490E-93FA-A28C230FAAA1}"/>
    <cellStyle name="Heading (guidelines)" xfId="1" xr:uid="{5E5D92E1-6D1B-400C-940E-CBE833024557}"/>
    <cellStyle name="Heading 1" xfId="65" builtinId="16" hidden="1" customBuiltin="1"/>
    <cellStyle name="Heading 1" xfId="18" builtinId="16" hidden="1" customBuiltin="1"/>
    <cellStyle name="Heading 2" xfId="19" builtinId="17" hidden="1" customBuiltin="1"/>
    <cellStyle name="Heading 3" xfId="15" builtinId="18" customBuiltin="1"/>
    <cellStyle name="Heading 4" xfId="20" builtinId="19" hidden="1" customBuiltin="1"/>
    <cellStyle name="Hyperlink" xfId="44" builtinId="8" hidden="1" customBuiltin="1"/>
    <cellStyle name="Input" xfId="50" builtinId="20" hidden="1"/>
    <cellStyle name="Label 2a" xfId="40" xr:uid="{4F18D153-9E2D-4506-AC2D-F386DA10F73D}"/>
    <cellStyle name="Label 2b" xfId="41" xr:uid="{2452926E-4F53-4470-A644-AE202A3FB91F}"/>
    <cellStyle name="Linked Cell" xfId="53" builtinId="24" hidden="1"/>
    <cellStyle name="Long Date" xfId="2" xr:uid="{CD7CD7A4-458C-45D4-9847-8106FF202F05}"/>
    <cellStyle name="Neutral" xfId="21" builtinId="28" hidden="1" customBuiltin="1"/>
    <cellStyle name="Normal" xfId="0" builtinId="0" customBuiltin="1"/>
    <cellStyle name="Normal 2" xfId="69" xr:uid="{2D15EC39-D9C2-45C4-A917-E083FD644262}"/>
    <cellStyle name="Note" xfId="56" builtinId="10" hidden="1"/>
    <cellStyle name="Output" xfId="51" builtinId="21" hidden="1"/>
    <cellStyle name="Percent" xfId="13" builtinId="5"/>
    <cellStyle name="Percent [2]" xfId="42" xr:uid="{32E9B562-86D2-4795-8532-B8CB3877DD8B}"/>
    <cellStyle name="Ref" xfId="7" xr:uid="{135183F0-70FB-4583-9A35-A96EC8016119}"/>
    <cellStyle name="Sch_TItle" xfId="66" xr:uid="{8DF824DC-17BB-4865-93F2-E212E6ED16BD}"/>
    <cellStyle name="Short Date" xfId="43" xr:uid="{8645C6B7-E70F-4D69-BE47-8D573BE05D12}"/>
    <cellStyle name="table_headers" xfId="3" xr:uid="{F63B633C-BB5E-40C1-B7E3-5589D242C577}"/>
    <cellStyle name="Title" xfId="17" builtinId="15" hidden="1" customBuiltin="1"/>
    <cellStyle name="Total" xfId="58" builtinId="25" hidden="1"/>
    <cellStyle name="Warning Text" xfId="55" builtinId="11" hidden="1"/>
  </cellStyles>
  <dxfs count="687">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general" vertical="top" textRotation="0" wrapText="1" indent="0" justifyLastLine="0" shrinkToFit="0" readingOrder="0"/>
      <protection locked="0"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alignment horizontal="general" vertical="bottom"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protection locked="0" hidden="0"/>
    </dxf>
    <dxf>
      <alignment horizontal="general" vertical="bottom" textRotation="0" wrapText="1" indent="0" justifyLastLine="0" shrinkToFit="0" readingOrder="0"/>
      <protection locked="0" hidden="0"/>
    </dxf>
    <dxf>
      <font>
        <b/>
      </font>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top" textRotation="0" wrapText="1" indent="0" justifyLastLine="0" shrinkToFit="0" readingOrder="0"/>
      <protection locked="0" hidden="0"/>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alignment horizontal="general" vertical="top" textRotation="0" wrapText="1" indent="0" justifyLastLine="0" shrinkToFit="0" readingOrder="0"/>
      <protection locked="0" hidden="0"/>
    </dxf>
    <dxf>
      <protection locked="1" hidden="0"/>
    </dxf>
    <dxf>
      <numFmt numFmtId="13" formatCode="0%"/>
      <protection locked="0" hidden="0"/>
    </dxf>
    <dxf>
      <numFmt numFmtId="13" formatCode="0%"/>
      <protection locked="0" hidden="0"/>
    </dxf>
    <dxf>
      <numFmt numFmtId="13" formatCode="0%"/>
      <protection locked="0" hidden="0"/>
    </dxf>
    <dxf>
      <numFmt numFmtId="13" formatCode="0%"/>
      <protection locked="0" hidden="0"/>
    </dxf>
    <dxf>
      <numFmt numFmtId="13" formatCode="0%"/>
      <protection locked="0" hidden="0"/>
    </dxf>
    <dxf>
      <numFmt numFmtId="13" formatCode="0%"/>
      <protection locked="0" hidden="0"/>
    </dxf>
    <dxf>
      <numFmt numFmtId="0" formatCode="General"/>
      <protection locked="0" hidden="0"/>
    </dxf>
    <dxf>
      <font>
        <b val="0"/>
        <i val="0"/>
        <strike val="0"/>
        <condense val="0"/>
        <extend val="0"/>
        <outline val="0"/>
        <shadow val="0"/>
        <u val="none"/>
        <vertAlign val="baseline"/>
        <sz val="11"/>
        <color theme="1"/>
        <name val="Calibri"/>
        <family val="2"/>
        <scheme val="minor"/>
      </font>
      <fill>
        <patternFill patternType="solid">
          <fgColor indexed="64"/>
          <bgColor theme="7" tint="0.59996337778862885"/>
        </patternFill>
      </fill>
      <alignment horizontal="general" vertical="bottom" textRotation="0" wrapText="0" indent="0" justifyLastLine="0" shrinkToFit="0" readingOrder="0"/>
      <protection locked="0" hidden="0"/>
    </dxf>
    <dxf>
      <protection locked="0" hidden="0"/>
    </dxf>
    <dxf>
      <protection locked="0" hidden="0"/>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fill>
        <patternFill patternType="solid">
          <fgColor indexed="64"/>
          <bgColor theme="7" tint="0.39994506668294322"/>
        </patternFill>
      </fill>
      <alignment horizontal="general" vertical="bottom" textRotation="0" wrapText="0" indent="0" justifyLastLine="0" shrinkToFit="0" readingOrder="0"/>
      <protection locked="0" hidden="0"/>
    </dxf>
    <dxf>
      <protection locked="1" hidden="0"/>
    </dxf>
    <dxf>
      <font>
        <b val="0"/>
        <i val="0"/>
        <strike val="0"/>
        <condense val="0"/>
        <extend val="0"/>
        <outline val="0"/>
        <shadow val="0"/>
        <u val="none"/>
        <vertAlign val="baseline"/>
        <sz val="11"/>
        <color theme="1"/>
        <name val="Calibri"/>
        <family val="2"/>
        <scheme val="minor"/>
      </font>
      <numFmt numFmtId="172" formatCode="_(* #,##0_);_(* \(#,##0\);_(* &quot;-&quot;??_);_(@_)"/>
      <fill>
        <patternFill patternType="solid">
          <fgColor indexed="64"/>
          <bgColor theme="7" tint="0.3999450666829432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72" formatCode="_(* #,##0_);_(* \(#,##0\);_(* &quot;-&quot;??_);_(@_)"/>
      <fill>
        <patternFill patternType="solid">
          <fgColor indexed="64"/>
          <bgColor theme="7" tint="0.3999450666829432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72" formatCode="_(* #,##0_);_(* \(#,##0\);_(* &quot;-&quot;??_);_(@_)"/>
      <fill>
        <patternFill patternType="solid">
          <fgColor indexed="64"/>
          <bgColor theme="7" tint="0.3999450666829432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72" formatCode="_(* #,##0_);_(* \(#,##0\);_(* &quot;-&quot;??_);_(@_)"/>
      <fill>
        <patternFill patternType="solid">
          <fgColor indexed="64"/>
          <bgColor theme="7" tint="0.3999450666829432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72" formatCode="_(* #,##0_);_(* \(#,##0\);_(* &quot;-&quot;??_);_(@_)"/>
      <fill>
        <patternFill patternType="solid">
          <fgColor indexed="64"/>
          <bgColor theme="7" tint="0.3999450666829432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72" formatCode="_(* #,##0_);_(* \(#,##0\);_(* &quot;-&quot;??_);_(@_)"/>
      <fill>
        <patternFill patternType="solid">
          <fgColor indexed="64"/>
          <bgColor theme="7" tint="0.3999450666829432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0" formatCode="General"/>
      <fill>
        <patternFill patternType="solid">
          <fgColor theme="4" tint="0.79998168889431442"/>
          <bgColor theme="4" tint="0.79998168889431442"/>
        </patternFill>
      </fill>
      <protection locked="0" hidden="0"/>
    </dxf>
    <dxf>
      <font>
        <b val="0"/>
        <i val="0"/>
        <strike val="0"/>
        <condense val="0"/>
        <extend val="0"/>
        <outline val="0"/>
        <shadow val="0"/>
        <u val="none"/>
        <vertAlign val="baseline"/>
        <sz val="11"/>
        <color theme="1"/>
        <name val="Calibri"/>
        <family val="2"/>
        <scheme val="minor"/>
      </font>
      <fill>
        <patternFill patternType="solid">
          <fgColor indexed="64"/>
          <bgColor theme="7" tint="0.5999633777886288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protection locked="0" hidden="0"/>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protection locked="0" hidden="0"/>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fill>
        <patternFill patternType="solid">
          <fgColor indexed="64"/>
          <bgColor theme="7" tint="0.39994506668294322"/>
        </patternFill>
      </fill>
      <alignment horizontal="general" vertical="bottom" textRotation="0" wrapText="0" indent="0" justifyLastLine="0" shrinkToFit="0" readingOrder="0"/>
      <protection locked="0" hidden="0"/>
    </dxf>
    <dxf>
      <protection locked="1" hidden="0"/>
    </dxf>
    <dxf>
      <font>
        <b val="0"/>
        <i val="0"/>
        <strike val="0"/>
        <condense val="0"/>
        <extend val="0"/>
        <outline val="0"/>
        <shadow val="0"/>
        <u val="none"/>
        <vertAlign val="baseline"/>
        <sz val="11"/>
        <color theme="1"/>
        <name val="Calibri"/>
        <family val="2"/>
        <scheme val="minor"/>
      </font>
      <numFmt numFmtId="172" formatCode="_(* #,##0_);_(* \(#,##0\);_(* &quot;-&quot;??_);_(@_)"/>
      <fill>
        <patternFill patternType="solid">
          <fgColor indexed="64"/>
          <bgColor theme="7" tint="0.3999450666829432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72" formatCode="_(* #,##0_);_(* \(#,##0\);_(* &quot;-&quot;??_);_(@_)"/>
      <fill>
        <patternFill patternType="solid">
          <fgColor indexed="64"/>
          <bgColor theme="7" tint="0.3999450666829432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72" formatCode="_(* #,##0_);_(* \(#,##0\);_(* &quot;-&quot;??_);_(@_)"/>
      <fill>
        <patternFill patternType="solid">
          <fgColor indexed="64"/>
          <bgColor theme="7" tint="0.3999450666829432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72" formatCode="_(* #,##0_);_(* \(#,##0\);_(* &quot;-&quot;??_);_(@_)"/>
      <fill>
        <patternFill patternType="solid">
          <fgColor indexed="64"/>
          <bgColor theme="7" tint="0.3999450666829432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72" formatCode="_(* #,##0_);_(* \(#,##0\);_(* &quot;-&quot;??_);_(@_)"/>
      <fill>
        <patternFill patternType="solid">
          <fgColor indexed="64"/>
          <bgColor theme="7" tint="0.3999450666829432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72" formatCode="_(* #,##0_);_(* \(#,##0\);_(* &quot;-&quot;??_);_(@_)"/>
      <fill>
        <patternFill patternType="solid">
          <fgColor indexed="64"/>
          <bgColor theme="7" tint="0.3999450666829432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protection locked="0" hidden="0"/>
    </dxf>
    <dxf>
      <font>
        <b val="0"/>
        <i val="0"/>
        <strike val="0"/>
        <condense val="0"/>
        <extend val="0"/>
        <outline val="0"/>
        <shadow val="0"/>
        <u val="none"/>
        <vertAlign val="baseline"/>
        <sz val="11"/>
        <color theme="1"/>
        <name val="Calibri"/>
        <family val="2"/>
        <scheme val="minor"/>
      </font>
      <fill>
        <patternFill patternType="solid">
          <fgColor indexed="64"/>
          <bgColor theme="7" tint="0.5999633777886288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protection locked="0" hidden="0"/>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protection locked="0" hidden="0"/>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fill>
        <patternFill patternType="solid">
          <fgColor indexed="64"/>
          <bgColor theme="7" tint="0.39994506668294322"/>
        </patternFill>
      </fill>
      <alignment horizontal="general" vertical="bottom" textRotation="0" wrapText="0" indent="0" justifyLastLine="0" shrinkToFit="0" readingOrder="0"/>
      <protection locked="0" hidden="0"/>
    </dxf>
    <dxf>
      <protection locked="1" hidden="0"/>
    </dxf>
    <dxf>
      <font>
        <strike val="0"/>
        <outline val="0"/>
        <shadow val="0"/>
        <u val="none"/>
        <vertAlign val="baseline"/>
        <sz val="11"/>
        <color auto="1"/>
        <name val="Calibri"/>
        <family val="2"/>
        <scheme val="minor"/>
      </font>
      <numFmt numFmtId="172" formatCode="_(* #,##0_);_(* \(#,##0\);_(* &quot;-&quot;??_);_(@_)"/>
      <fill>
        <patternFill patternType="solid">
          <fgColor indexed="64"/>
          <bgColor theme="0" tint="-0.14999847407452621"/>
        </patternFill>
      </fill>
      <protection locked="0" hidden="0"/>
    </dxf>
    <dxf>
      <font>
        <b val="0"/>
        <i val="0"/>
        <strike val="0"/>
        <condense val="0"/>
        <extend val="0"/>
        <outline val="0"/>
        <shadow val="0"/>
        <u val="none"/>
        <vertAlign val="baseline"/>
        <sz val="11"/>
        <color auto="1"/>
        <name val="Calibri"/>
        <family val="2"/>
        <scheme val="minor"/>
      </font>
      <numFmt numFmtId="172" formatCode="_(* #,##0_);_(* \(#,##0\);_(* &quot;-&quot;??_);_(@_)"/>
      <fill>
        <patternFill patternType="solid">
          <fgColor indexed="64"/>
          <bgColor theme="0" tint="-0.14999847407452621"/>
        </patternFill>
      </fill>
      <protection locked="0" hidden="0"/>
    </dxf>
    <dxf>
      <font>
        <strike val="0"/>
        <outline val="0"/>
        <shadow val="0"/>
        <u val="none"/>
        <vertAlign val="baseline"/>
        <sz val="11"/>
        <color auto="1"/>
        <name val="Calibri"/>
        <family val="2"/>
        <scheme val="minor"/>
      </font>
      <numFmt numFmtId="172" formatCode="_(* #,##0_);_(* \(#,##0\);_(* &quot;-&quot;??_);_(@_)"/>
      <fill>
        <patternFill patternType="solid">
          <fgColor indexed="64"/>
          <bgColor theme="0" tint="-0.14999847407452621"/>
        </patternFill>
      </fill>
      <protection locked="0" hidden="0"/>
    </dxf>
    <dxf>
      <font>
        <strike val="0"/>
        <outline val="0"/>
        <shadow val="0"/>
        <u val="none"/>
        <vertAlign val="baseline"/>
        <sz val="11"/>
        <color auto="1"/>
        <name val="Calibri"/>
        <family val="2"/>
        <scheme val="minor"/>
      </font>
      <numFmt numFmtId="172" formatCode="_(* #,##0_);_(* \(#,##0\);_(* &quot;-&quot;??_);_(@_)"/>
      <fill>
        <patternFill patternType="solid">
          <fgColor indexed="64"/>
          <bgColor theme="0" tint="-0.14999847407452621"/>
        </patternFill>
      </fill>
      <protection locked="0" hidden="0"/>
    </dxf>
    <dxf>
      <font>
        <b val="0"/>
        <i val="0"/>
        <strike val="0"/>
        <condense val="0"/>
        <extend val="0"/>
        <outline val="0"/>
        <shadow val="0"/>
        <u val="none"/>
        <vertAlign val="baseline"/>
        <sz val="11"/>
        <color auto="1"/>
        <name val="Calibri"/>
        <family val="2"/>
        <scheme val="minor"/>
      </font>
      <numFmt numFmtId="172" formatCode="_(* #,##0_);_(* \(#,##0\);_(* &quot;-&quot;??_);_(@_)"/>
      <fill>
        <patternFill patternType="solid">
          <fgColor indexed="64"/>
          <bgColor theme="0" tint="-0.14999847407452621"/>
        </patternFill>
      </fill>
      <protection locked="0" hidden="0"/>
    </dxf>
    <dxf>
      <font>
        <strike val="0"/>
        <outline val="0"/>
        <shadow val="0"/>
        <u val="none"/>
        <vertAlign val="baseline"/>
        <sz val="11"/>
        <color auto="1"/>
        <name val="Calibri"/>
        <family val="2"/>
        <scheme val="minor"/>
      </font>
      <numFmt numFmtId="172" formatCode="_(* #,##0_);_(* \(#,##0\);_(* &quot;-&quot;??_);_(@_)"/>
      <fill>
        <patternFill patternType="solid">
          <fgColor indexed="64"/>
          <bgColor theme="0" tint="-0.14999847407452621"/>
        </patternFill>
      </fill>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protection locked="1" hidden="0"/>
    </dxf>
    <dxf>
      <numFmt numFmtId="171" formatCode="#,##0\ ;\(#,##0\);\-"/>
      <protection locked="0" hidden="0"/>
    </dxf>
    <dxf>
      <numFmt numFmtId="171" formatCode="#,##0\ ;\(#,##0\);\-"/>
      <protection locked="0" hidden="0"/>
    </dxf>
    <dxf>
      <numFmt numFmtId="171" formatCode="#,##0\ ;\(#,##0\);\-"/>
      <protection locked="0" hidden="0"/>
    </dxf>
    <dxf>
      <numFmt numFmtId="171" formatCode="#,##0\ ;\(#,##0\);\-"/>
      <protection locked="0" hidden="0"/>
    </dxf>
    <dxf>
      <numFmt numFmtId="171" formatCode="#,##0\ ;\(#,##0\);\-"/>
      <protection locked="0" hidden="0"/>
    </dxf>
    <dxf>
      <numFmt numFmtId="171" formatCode="#,##0\ ;\(#,##0\);\-"/>
      <protection locked="0" hidden="0"/>
    </dxf>
    <dxf>
      <numFmt numFmtId="171" formatCode="#,##0\ ;\(#,##0\);\-"/>
      <protection locked="0" hidden="0"/>
    </dxf>
    <dxf>
      <numFmt numFmtId="171" formatCode="#,##0\ ;\(#,##0\);\-"/>
      <protection locked="0" hidden="0"/>
    </dxf>
    <dxf>
      <numFmt numFmtId="171" formatCode="#,##0\ ;\(#,##0\);\-"/>
      <protection locked="0" hidden="0"/>
    </dxf>
    <dxf>
      <numFmt numFmtId="171" formatCode="#,##0\ ;\(#,##0\);\-"/>
      <protection locked="0" hidden="0"/>
    </dxf>
    <dxf>
      <numFmt numFmtId="171" formatCode="#,##0\ ;\(#,##0\);\-"/>
      <protection locked="0" hidden="0"/>
    </dxf>
    <dxf>
      <numFmt numFmtId="171" formatCode="#,##0\ ;\(#,##0\);\-"/>
      <protection locked="0" hidden="0"/>
    </dxf>
    <dxf>
      <protection locked="0" hidden="0"/>
    </dxf>
    <dxf>
      <protection locked="0" hidden="0"/>
    </dxf>
    <dxf>
      <fill>
        <patternFill patternType="none">
          <fgColor indexed="64"/>
          <bgColor auto="1"/>
        </patternFill>
      </fill>
      <protection locked="0" hidden="0"/>
    </dxf>
    <dxf>
      <fill>
        <patternFill patternType="none">
          <fgColor indexed="64"/>
          <bgColor auto="1"/>
        </patternFill>
      </fill>
      <protection locked="0" hidden="0"/>
    </dxf>
    <dxf>
      <font>
        <b val="0"/>
      </font>
      <fill>
        <patternFill patternType="none">
          <fgColor indexed="64"/>
          <bgColor auto="1"/>
        </patternFill>
      </fill>
      <protection locked="0" hidden="0"/>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protection locked="0" hidden="0"/>
    </dxf>
    <dxf>
      <protection locked="1" hidden="0"/>
    </dxf>
    <dxf>
      <numFmt numFmtId="172" formatCode="_(* #,##0_);_(* \(#,##0\);_(* &quot;-&quot;??_);_(@_)"/>
      <protection locked="0" hidden="0"/>
    </dxf>
    <dxf>
      <numFmt numFmtId="172" formatCode="_(* #,##0_);_(* \(#,##0\);_(* &quot;-&quot;??_);_(@_)"/>
      <protection locked="0" hidden="0"/>
    </dxf>
    <dxf>
      <numFmt numFmtId="172" formatCode="_(* #,##0_);_(* \(#,##0\);_(* &quot;-&quot;??_);_(@_)"/>
      <protection locked="0" hidden="0"/>
    </dxf>
    <dxf>
      <numFmt numFmtId="172" formatCode="_(* #,##0_);_(* \(#,##0\);_(* &quot;-&quot;??_);_(@_)"/>
      <protection locked="0" hidden="0"/>
    </dxf>
    <dxf>
      <numFmt numFmtId="172" formatCode="_(* #,##0_);_(* \(#,##0\);_(* &quot;-&quot;??_);_(@_)"/>
      <protection locked="0" hidden="0"/>
    </dxf>
    <dxf>
      <numFmt numFmtId="172" formatCode="_(* #,##0_);_(* \(#,##0\);_(* &quot;-&quot;??_);_(@_)"/>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b val="0"/>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protection locked="1" hidden="0"/>
    </dxf>
    <dxf>
      <font>
        <strike val="0"/>
        <outline val="0"/>
        <shadow val="0"/>
        <u val="none"/>
        <vertAlign val="baseline"/>
        <sz val="11"/>
        <color auto="1"/>
        <name val="Calibri"/>
        <family val="2"/>
        <scheme val="minor"/>
      </font>
      <numFmt numFmtId="172" formatCode="_(* #,##0_);_(* \(#,##0\);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numFmt numFmtId="172" formatCode="_(* #,##0_);_(* \(#,##0\);_(* &quot;-&quot;??_);_(@_)"/>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2" formatCode="_(* #,##0_);_(* \(#,##0\);_(* &quot;-&quot;??_);_(@_)"/>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2" formatCode="_(* #,##0_);_(* \(#,##0\);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numFmt numFmtId="172" formatCode="_(* #,##0_);_(* \(#,##0\);_(* &quot;-&quot;??_);_(@_)"/>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2" formatCode="_(* #,##0_);_(* \(#,##0\);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fill>
        <patternFill patternType="none">
          <fgColor indexed="64"/>
          <bgColor auto="1"/>
        </patternFill>
      </fill>
      <protection locked="0" hidden="0"/>
    </dxf>
    <dxf>
      <font>
        <strike val="0"/>
        <outline val="0"/>
        <shadow val="0"/>
        <u val="none"/>
        <vertAlign val="baseline"/>
        <sz val="11"/>
        <color auto="1"/>
        <name val="Calibri"/>
        <family val="2"/>
        <scheme val="minor"/>
      </font>
      <fill>
        <patternFill patternType="none">
          <fgColor indexed="64"/>
          <bgColor auto="1"/>
        </patternFill>
      </fill>
      <protection locked="0" hidden="0"/>
    </dxf>
    <dxf>
      <font>
        <strike val="0"/>
        <outline val="0"/>
        <shadow val="0"/>
        <u val="none"/>
        <vertAlign val="baseline"/>
        <sz val="11"/>
        <color auto="1"/>
        <name val="Calibri"/>
        <family val="2"/>
        <scheme val="minor"/>
      </font>
      <fill>
        <patternFill patternType="none">
          <fgColor indexed="64"/>
          <bgColor auto="1"/>
        </patternFill>
      </fill>
      <protection locked="0" hidden="0"/>
    </dxf>
    <dxf>
      <font>
        <b val="0"/>
        <strike val="0"/>
        <outline val="0"/>
        <shadow val="0"/>
        <u val="none"/>
        <vertAlign val="baseline"/>
        <sz val="11"/>
        <color auto="1"/>
        <name val="Calibri"/>
        <family val="2"/>
        <scheme val="minor"/>
      </font>
      <fill>
        <patternFill patternType="none">
          <fgColor indexed="64"/>
          <bgColor auto="1"/>
        </patternFill>
      </fill>
      <protection locked="0" hidden="0"/>
    </dxf>
    <dxf>
      <font>
        <strike val="0"/>
        <outline val="0"/>
        <shadow val="0"/>
        <u val="none"/>
        <vertAlign val="baseline"/>
        <sz val="11"/>
        <color auto="1"/>
        <name val="Calibri"/>
        <family val="2"/>
        <scheme val="minor"/>
      </font>
      <protection locked="0" hidden="0"/>
    </dxf>
    <dxf>
      <protection locked="1" hidden="0"/>
    </dxf>
    <dxf>
      <font>
        <strike val="0"/>
        <outline val="0"/>
        <shadow val="0"/>
        <u val="none"/>
        <vertAlign val="baseline"/>
        <sz val="11"/>
        <color auto="1"/>
        <name val="Calibri"/>
        <family val="2"/>
        <scheme val="minor"/>
      </font>
      <numFmt numFmtId="172" formatCode="_(* #,##0_);_(* \(#,##0\);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numFmt numFmtId="172" formatCode="_(* #,##0_);_(* \(#,##0\);_(* &quot;-&quot;??_);_(@_)"/>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2" formatCode="_(* #,##0_);_(* \(#,##0\);_(* &quot;-&quot;??_);_(@_)"/>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2" formatCode="_(* #,##0_);_(* \(#,##0\);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numFmt numFmtId="172" formatCode="_(* #,##0_);_(* \(#,##0\);_(* &quot;-&quot;??_);_(@_)"/>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2" formatCode="_(* #,##0_);_(* \(#,##0\);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protection locked="1" hidden="0"/>
    </dxf>
    <dxf>
      <font>
        <strike val="0"/>
        <outline val="0"/>
        <shadow val="0"/>
        <u val="none"/>
        <vertAlign val="baseline"/>
        <sz val="11"/>
        <color auto="1"/>
        <name val="Calibri"/>
        <family val="2"/>
        <scheme val="minor"/>
      </font>
      <numFmt numFmtId="171" formatCode="#,##0\ ;\(#,##0\);\-"/>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numFmt numFmtId="171" formatCode="#,##0\ ;\(#,##0\);\-"/>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1" formatCode="#,##0\ ;\(#,##0\);\-"/>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1" formatCode="#,##0\ ;\(#,##0\);\-"/>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numFmt numFmtId="171" formatCode="#,##0\ ;\(#,##0\);\-"/>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1" formatCode="#,##0\ ;\(#,##0\);\-"/>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protection locked="0" hidden="0"/>
    </dxf>
    <dxf>
      <font>
        <b/>
        <strike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b val="0"/>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protection locked="1" hidden="0"/>
    </dxf>
    <dxf>
      <numFmt numFmtId="172" formatCode="_(* #,##0_);_(* \(#,##0\);_(* &quot;-&quot;??_);_(@_)"/>
      <protection locked="0" hidden="0"/>
    </dxf>
    <dxf>
      <numFmt numFmtId="172" formatCode="_(* #,##0_);_(* \(#,##0\);_(* &quot;-&quot;??_);_(@_)"/>
      <protection locked="0" hidden="0"/>
    </dxf>
    <dxf>
      <numFmt numFmtId="172" formatCode="_(* #,##0_);_(* \(#,##0\);_(* &quot;-&quot;??_);_(@_)"/>
      <protection locked="0" hidden="0"/>
    </dxf>
    <dxf>
      <numFmt numFmtId="172" formatCode="_(* #,##0_);_(* \(#,##0\);_(* &quot;-&quot;??_);_(@_)"/>
      <protection locked="0" hidden="0"/>
    </dxf>
    <dxf>
      <numFmt numFmtId="172" formatCode="_(* #,##0_);_(* \(#,##0\);_(* &quot;-&quot;??_);_(@_)"/>
      <protection locked="0" hidden="0"/>
    </dxf>
    <dxf>
      <numFmt numFmtId="172" formatCode="_(* #,##0_);_(* \(#,##0\);_(* &quot;-&quot;??_);_(@_)"/>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b val="0"/>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protection locked="1" hidden="0"/>
    </dxf>
    <dxf>
      <font>
        <strike val="0"/>
        <outline val="0"/>
        <shadow val="0"/>
        <u val="none"/>
        <vertAlign val="baseline"/>
        <sz val="11"/>
        <color auto="1"/>
        <name val="Calibri"/>
        <family val="2"/>
        <scheme val="minor"/>
      </font>
      <numFmt numFmtId="172" formatCode="_(* #,##0_);_(* \(#,##0\);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numFmt numFmtId="172" formatCode="_(* #,##0_);_(* \(#,##0\);_(* &quot;-&quot;??_);_(@_)"/>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2" formatCode="_(* #,##0_);_(* \(#,##0\);_(* &quot;-&quot;??_);_(@_)"/>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2" formatCode="_(* #,##0_);_(* \(#,##0\);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numFmt numFmtId="172" formatCode="_(* #,##0_);_(* \(#,##0\);_(* &quot;-&quot;??_);_(@_)"/>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2" formatCode="_(* #,##0_);_(* \(#,##0\);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b val="0"/>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protection locked="1" hidden="0"/>
    </dxf>
    <dxf>
      <font>
        <strike val="0"/>
        <outline val="0"/>
        <shadow val="0"/>
        <u val="none"/>
        <vertAlign val="baseline"/>
        <sz val="11"/>
        <color auto="1"/>
        <name val="Calibri"/>
        <family val="2"/>
        <scheme val="minor"/>
      </font>
      <numFmt numFmtId="170" formatCode="_-* #,##0_-;\-* #,##0_-;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numFmt numFmtId="170" formatCode="_-* #,##0_-;\-* #,##0_-;_-* &quot;-&quot;??_-;_-@_-"/>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0" formatCode="_-* #,##0_-;\-* #,##0_-;_-* &quot;-&quot;??_-;_-@_-"/>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0" formatCode="_-* #,##0_-;\-* #,##0_-;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numFmt numFmtId="170" formatCode="_-* #,##0_-;\-* #,##0_-;_-* &quot;-&quot;??_-;_-@_-"/>
      <fill>
        <patternFill patternType="solid">
          <fgColor indexed="64"/>
          <bgColor theme="7" tint="0.59999389629810485"/>
        </patternFill>
      </fill>
      <protection locked="0" hidden="0"/>
    </dxf>
    <dxf>
      <font>
        <strike val="0"/>
        <outline val="0"/>
        <shadow val="0"/>
        <u val="none"/>
        <vertAlign val="baseline"/>
        <sz val="11"/>
        <color auto="1"/>
        <name val="Calibri"/>
        <family val="2"/>
        <scheme val="minor"/>
      </font>
      <numFmt numFmtId="170" formatCode="_-* #,##0_-;\-* #,##0_-;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b val="0"/>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protection locked="1"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166" formatCode="_(* #,##0_);_(* \(#,##0\);_(* &quot;-&quot;_);_(@_)"/>
      <protection locked="0" hidden="0"/>
    </dxf>
    <dxf>
      <numFmt numFmtId="166" formatCode="_(* #,##0_);_(* \(#,##0\);_(* &quot;-&quot;_);_(@_)"/>
      <protection locked="0" hidden="0"/>
    </dxf>
    <dxf>
      <numFmt numFmtId="166" formatCode="_(* #,##0_);_(* \(#,##0\);_(* &quot;-&quot;_);_(@_)"/>
      <alignment horizontal="center" vertical="bottom" textRotation="0" indent="0" justifyLastLine="0" shrinkToFit="0" readingOrder="0"/>
      <protection locked="0" hidden="0"/>
    </dxf>
    <dxf>
      <protection locked="0" hidden="0"/>
    </dxf>
    <dxf>
      <protection locked="0" hidden="0"/>
    </dxf>
    <dxf>
      <protection locked="0" hidden="0"/>
    </dxf>
    <dxf>
      <protection locked="0" hidden="0"/>
    </dxf>
    <dxf>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protection locked="0" hidden="0"/>
    </dxf>
    <dxf>
      <protection locked="0" hidden="0"/>
    </dxf>
    <dxf>
      <protection locked="0" hidden="0"/>
    </dxf>
    <dxf>
      <font>
        <b val="0"/>
      </font>
      <protection locked="0" hidden="0"/>
    </dxf>
    <dxf>
      <font>
        <b val="0"/>
      </font>
      <protection locked="0" hidden="0"/>
    </dxf>
    <dxf>
      <protection locked="0" hidden="0"/>
    </dxf>
    <dxf>
      <font>
        <b val="0"/>
      </font>
      <protection locked="0" hidden="0"/>
    </dxf>
    <dxf>
      <border outline="0">
        <top style="thin">
          <color theme="4" tint="0.39997558519241921"/>
        </top>
      </border>
    </dxf>
    <dxf>
      <protection locked="0" hidden="0"/>
    </dxf>
    <dxf>
      <protection locked="1" hidden="0"/>
    </dxf>
    <dxf>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protection locked="0" hidden="0"/>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protection locked="0" hidden="0"/>
    </dxf>
    <dxf>
      <border outline="0">
        <bottom style="thin">
          <color theme="4" tint="0.39997558519241921"/>
        </bottom>
      </border>
    </dxf>
    <dxf>
      <protection locked="0" hidden="0"/>
    </dxf>
    <dxf>
      <protection locked="1" hidden="0"/>
    </dxf>
    <dxf>
      <protection locked="0" hidden="0"/>
    </dxf>
    <dxf>
      <protection locked="0" hidden="0"/>
    </dxf>
    <dxf>
      <protection locked="0" hidden="0"/>
    </dxf>
    <dxf>
      <numFmt numFmtId="0" formatCode="General"/>
      <fill>
        <patternFill patternType="none">
          <fgColor indexed="64"/>
          <bgColor auto="1"/>
        </patternFill>
      </fill>
      <protection locked="0" hidden="0"/>
    </dxf>
    <dxf>
      <fill>
        <patternFill patternType="none">
          <fgColor indexed="64"/>
          <bgColor auto="1"/>
        </patternFill>
      </fill>
      <protection locked="0" hidden="0"/>
    </dxf>
    <dxf>
      <protection locked="0" hidden="0"/>
    </dxf>
    <dxf>
      <protection locked="1" hidden="0"/>
    </dxf>
    <dxf>
      <protection locked="0" hidden="0"/>
    </dxf>
    <dxf>
      <protection locked="0" hidden="0"/>
    </dxf>
    <dxf>
      <protection locked="0" hidden="0"/>
    </dxf>
    <dxf>
      <protection locked="0" hidden="0"/>
    </dxf>
    <dxf>
      <protection locked="0" hidden="0"/>
    </dxf>
    <dxf>
      <protection locked="0" hidden="0"/>
    </dxf>
    <dxf>
      <protection locked="1" hidden="0"/>
    </dxf>
    <dxf>
      <numFmt numFmtId="166" formatCode="_(* #,##0_);_(* \(#,##0\);_(* &quot;-&quot;_);_(@_)"/>
      <protection locked="0" hidden="0"/>
    </dxf>
    <dxf>
      <protection locked="0" hidden="0"/>
    </dxf>
    <dxf>
      <protection locked="0" hidden="0"/>
    </dxf>
    <dxf>
      <protection locked="0" hidden="0"/>
    </dxf>
    <dxf>
      <font>
        <b val="0"/>
      </font>
      <protection locked="0" hidden="0"/>
    </dxf>
    <dxf>
      <protection locked="0" hidden="0"/>
    </dxf>
    <dxf>
      <protection locked="1" hidden="0"/>
    </dxf>
    <dxf>
      <font>
        <strike val="0"/>
        <outline val="0"/>
        <shadow val="0"/>
        <u val="none"/>
        <vertAlign val="baseline"/>
        <color auto="1"/>
        <name val="Calibri"/>
        <scheme val="minor"/>
      </font>
      <numFmt numFmtId="14" formatCode="0.00%"/>
      <protection locked="0" hidden="0"/>
    </dxf>
    <dxf>
      <font>
        <strike val="0"/>
        <outline val="0"/>
        <shadow val="0"/>
        <u val="none"/>
        <vertAlign val="baseline"/>
        <color auto="1"/>
        <name val="Calibri"/>
        <scheme val="minor"/>
      </font>
      <protection locked="0" hidden="0"/>
    </dxf>
    <dxf>
      <font>
        <strike val="0"/>
        <outline val="0"/>
        <shadow val="0"/>
        <u val="none"/>
        <vertAlign val="baseline"/>
        <sz val="11"/>
        <color auto="1"/>
        <name val="Calibri"/>
        <scheme val="minor"/>
      </font>
      <fill>
        <patternFill patternType="none">
          <fgColor indexed="64"/>
          <bgColor auto="1"/>
        </patternFill>
      </fill>
      <protection locked="0" hidden="0"/>
    </dxf>
    <dxf>
      <font>
        <strike val="0"/>
        <outline val="0"/>
        <shadow val="0"/>
        <u val="none"/>
        <vertAlign val="baseline"/>
        <sz val="11"/>
        <color auto="1"/>
        <name val="Calibri"/>
        <scheme val="minor"/>
      </font>
      <fill>
        <patternFill patternType="none">
          <fgColor indexed="64"/>
          <bgColor auto="1"/>
        </patternFill>
      </fill>
      <protection locked="0" hidden="0"/>
    </dxf>
    <dxf>
      <font>
        <strike val="0"/>
        <outline val="0"/>
        <shadow val="0"/>
        <u val="none"/>
        <vertAlign val="baseline"/>
        <sz val="11"/>
        <color auto="1"/>
        <name val="Calibri"/>
        <scheme val="minor"/>
      </font>
      <fill>
        <patternFill patternType="none">
          <fgColor indexed="64"/>
          <bgColor auto="1"/>
        </patternFill>
      </fill>
      <protection locked="0" hidden="0"/>
    </dxf>
    <dxf>
      <font>
        <strike val="0"/>
        <outline val="0"/>
        <shadow val="0"/>
        <u val="none"/>
        <vertAlign val="baseline"/>
        <sz val="11"/>
        <color auto="1"/>
        <name val="Calibri"/>
        <scheme val="minor"/>
      </font>
      <fill>
        <patternFill patternType="none">
          <fgColor indexed="64"/>
          <bgColor auto="1"/>
        </patternFill>
      </fill>
      <protection locked="0" hidden="0"/>
    </dxf>
    <dxf>
      <border outline="0">
        <top style="thin">
          <color theme="4" tint="0.39997558519241921"/>
        </top>
      </border>
    </dxf>
    <dxf>
      <font>
        <strike val="0"/>
        <outline val="0"/>
        <shadow val="0"/>
        <u val="none"/>
        <vertAlign val="baseline"/>
        <color auto="1"/>
        <name val="Calibri"/>
        <scheme val="minor"/>
      </font>
      <protection locked="0" hidden="0"/>
    </dxf>
    <dxf>
      <font>
        <strike val="0"/>
        <outline val="0"/>
        <shadow val="0"/>
        <u val="none"/>
        <vertAlign val="baseline"/>
        <sz val="12"/>
        <color theme="0"/>
        <name val="Calibri"/>
        <family val="2"/>
        <scheme val="minor"/>
      </font>
      <fill>
        <patternFill patternType="none">
          <fgColor indexed="64"/>
          <bgColor indexed="65"/>
        </patternFill>
      </fill>
      <protection locked="1" hidden="0"/>
    </dxf>
    <dxf>
      <numFmt numFmtId="166" formatCode="_(* #,##0_);_(* \(#,##0\);_(* &quot;-&quot;_);_(@_)"/>
      <protection locked="0" hidden="0"/>
    </dxf>
    <dxf>
      <protection locked="0" hidden="0"/>
    </dxf>
    <dxf>
      <numFmt numFmtId="166" formatCode="_(* #,##0_);_(* \(#,##0\);_(* &quot;-&quot;_);_(@_)"/>
      <protection locked="0" hidden="0"/>
    </dxf>
    <dxf>
      <protection locked="0" hidden="0"/>
    </dxf>
    <dxf>
      <protection locked="0" hidden="0"/>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protection locked="0" hidden="0"/>
    </dxf>
    <dxf>
      <border outline="0">
        <top style="thin">
          <color theme="4" tint="0.39997558519241921"/>
        </top>
      </border>
    </dxf>
    <dxf>
      <protection locked="0" hidden="0"/>
    </dxf>
    <dxf>
      <protection locked="1" hidden="0"/>
    </dxf>
    <dxf>
      <numFmt numFmtId="166" formatCode="_(* #,##0_);_(* \(#,##0\);_(* &quot;-&quot;_);_(@_)"/>
      <protection locked="0" hidden="0"/>
    </dxf>
    <dxf>
      <protection locked="0" hidden="0"/>
    </dxf>
    <dxf>
      <protection locked="0" hidden="0"/>
    </dxf>
    <dxf>
      <protection locked="0" hidden="0"/>
    </dxf>
    <dxf>
      <protection locked="0" hidden="0"/>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protection locked="0" hidden="0"/>
    </dxf>
    <dxf>
      <border outline="0">
        <top style="thin">
          <color theme="4" tint="0.39997558519241921"/>
        </top>
      </border>
    </dxf>
    <dxf>
      <protection locked="0" hidden="0"/>
    </dxf>
    <dxf>
      <protection locked="1" hidden="0"/>
    </dxf>
    <dxf>
      <protection locked="0" hidden="0"/>
    </dxf>
    <dxf>
      <numFmt numFmtId="166" formatCode="_(* #,##0_);_(* \(#,##0\);_(* &quot;-&quot;_);_(@_)"/>
      <protection locked="0" hidden="0"/>
    </dxf>
    <dxf>
      <protection locked="0" hidden="0"/>
    </dxf>
    <dxf>
      <protection locked="0" hidden="0"/>
    </dxf>
    <dxf>
      <protection locked="0" hidden="0"/>
    </dxf>
    <dxf>
      <protection locked="0" hidden="0"/>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protection locked="0" hidden="0"/>
    </dxf>
    <dxf>
      <border outline="0">
        <top style="thin">
          <color theme="4" tint="0.39997558519241921"/>
        </top>
      </border>
    </dxf>
    <dxf>
      <protection locked="0" hidden="0"/>
    </dxf>
    <dxf>
      <protection locked="1" hidden="0"/>
    </dxf>
    <dxf>
      <font>
        <b val="0"/>
        <i val="0"/>
        <strike val="0"/>
        <condense val="0"/>
        <extend val="0"/>
        <outline val="0"/>
        <shadow val="0"/>
        <u val="none"/>
        <vertAlign val="baseline"/>
        <sz val="10"/>
        <color rgb="FF0070C0"/>
        <name val="Calibri"/>
        <family val="2"/>
        <scheme val="minor"/>
      </font>
      <alignment horizontal="general" vertical="bottom" textRotation="0" wrapText="0" indent="0" justifyLastLine="0" shrinkToFit="0" readingOrder="0"/>
      <protection locked="0" hidden="0"/>
    </dxf>
    <dxf>
      <font>
        <b val="0"/>
        <i val="0"/>
        <strike val="0"/>
        <condense val="0"/>
        <extend val="0"/>
        <outline val="0"/>
        <shadow val="0"/>
        <u val="none"/>
        <vertAlign val="baseline"/>
        <sz val="10"/>
        <color rgb="FF0070C0"/>
        <name val="Calibri"/>
        <family val="2"/>
        <scheme val="minor"/>
      </font>
      <alignment horizontal="general" vertical="bottom" textRotation="0" wrapText="0" indent="0" justifyLastLine="0" shrinkToFit="0" readingOrder="0"/>
      <protection locked="0" hidden="0"/>
    </dxf>
    <dxf>
      <font>
        <b val="0"/>
        <i val="0"/>
        <strike val="0"/>
        <condense val="0"/>
        <extend val="0"/>
        <outline val="0"/>
        <shadow val="0"/>
        <u val="none"/>
        <vertAlign val="baseline"/>
        <sz val="10"/>
        <color rgb="FF0070C0"/>
        <name val="Calibri"/>
        <family val="2"/>
        <scheme val="minor"/>
      </font>
      <alignment horizontal="general" vertical="bottom" textRotation="0" wrapText="0" indent="0" justifyLastLine="0" shrinkToFit="0" readingOrder="0"/>
      <protection locked="0" hidden="0"/>
    </dxf>
    <dxf>
      <font>
        <b val="0"/>
        <i val="0"/>
        <strike val="0"/>
        <condense val="0"/>
        <extend val="0"/>
        <outline val="0"/>
        <shadow val="0"/>
        <u val="none"/>
        <vertAlign val="baseline"/>
        <sz val="10"/>
        <color rgb="FF0070C0"/>
        <name val="Calibri"/>
        <family val="2"/>
        <scheme val="minor"/>
      </font>
      <numFmt numFmtId="172" formatCode="_(* #,##0_);_(* \(#,##0\);_(* &quot;-&quot;??_);_(@_)"/>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numFmt numFmtId="192" formatCode="m/d/yyyy"/>
      <alignment horizontal="general" vertical="bottom" textRotation="0" wrapText="1" indent="0" justifyLastLine="0" shrinkToFit="0" readingOrder="0"/>
      <protection locked="0" hidden="0"/>
    </dxf>
    <dxf>
      <numFmt numFmtId="192" formatCode="m/d/yyyy"/>
      <alignment horizontal="general" vertical="bottom" textRotation="0" wrapText="1" indent="0" justifyLastLine="0" shrinkToFit="0" readingOrder="0"/>
      <protection locked="0" hidden="0"/>
    </dxf>
    <dxf>
      <protection locked="0" hidden="0"/>
    </dxf>
    <dxf>
      <protection locked="0" hidden="0"/>
    </dxf>
    <dxf>
      <protection locked="0" hidden="0"/>
    </dxf>
    <dxf>
      <protection locked="0" hidden="0"/>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protection locked="0" hidden="0"/>
    </dxf>
    <dxf>
      <border outline="0">
        <top style="thin">
          <color theme="4" tint="0.39997558519241921"/>
        </top>
      </border>
    </dxf>
    <dxf>
      <protection locked="0" hidden="0"/>
    </dxf>
    <dxf>
      <protection locked="1" hidden="0"/>
    </dxf>
    <dxf>
      <numFmt numFmtId="188" formatCode="_(\ #,##0%_);\(#,##0%\);_(\ &quot;-&quot;??_);_(\ @_)"/>
      <protection locked="0" hidden="0"/>
    </dxf>
    <dxf>
      <numFmt numFmtId="172" formatCode="_(* #,##0_);_(* \(#,##0\);_(* &quot;-&quot;??_);_(@_)"/>
      <protection locked="0" hidden="0"/>
    </dxf>
    <dxf>
      <protection locked="0" hidden="0"/>
    </dxf>
    <dxf>
      <protection locked="0" hidden="0"/>
    </dxf>
    <dxf>
      <protection locked="0" hidden="0"/>
    </dxf>
    <dxf>
      <numFmt numFmtId="0" formatCode="General"/>
      <protection locked="0" hidden="0"/>
    </dxf>
    <dxf>
      <font>
        <b val="0"/>
      </font>
      <protection locked="0" hidden="0"/>
    </dxf>
    <dxf>
      <protection locked="0" hidden="0"/>
    </dxf>
    <dxf>
      <protection locked="1" hidden="0"/>
    </dxf>
    <dxf>
      <numFmt numFmtId="188" formatCode="_(\ #,##0%_);\(#,##0%\);_(\ &quot;-&quot;??_);_(\ @_)"/>
      <protection locked="0" hidden="0"/>
    </dxf>
    <dxf>
      <protection locked="0" hidden="0"/>
    </dxf>
    <dxf>
      <numFmt numFmtId="0" formatCode="General"/>
      <protection locked="0" hidden="0"/>
    </dxf>
    <dxf>
      <protection locked="0" hidden="0"/>
    </dxf>
    <dxf>
      <protection locked="0" hidden="0"/>
    </dxf>
    <dxf>
      <protection locked="0" hidden="0"/>
    </dxf>
    <dxf>
      <font>
        <b val="0"/>
      </font>
      <protection locked="0" hidden="0"/>
    </dxf>
    <dxf>
      <protection locked="0" hidden="0"/>
    </dxf>
    <dxf>
      <protection locked="1" hidden="0"/>
    </dxf>
    <dxf>
      <numFmt numFmtId="188" formatCode="_(\ #,##0%_);\(#,##0%\);_(\ &quot;-&quot;??_);_(\ @_)"/>
      <protection locked="0" hidden="0"/>
    </dxf>
    <dxf>
      <protection locked="0" hidden="0"/>
    </dxf>
    <dxf>
      <protection locked="0" hidden="0"/>
    </dxf>
    <dxf>
      <protection locked="0" hidden="0"/>
    </dxf>
    <dxf>
      <protection locked="0" hidden="0"/>
    </dxf>
    <dxf>
      <numFmt numFmtId="0" formatCode="General"/>
      <protection locked="0" hidden="0"/>
    </dxf>
    <dxf>
      <font>
        <b val="0"/>
      </font>
      <protection locked="0" hidden="0"/>
    </dxf>
    <dxf>
      <protection locked="0" hidden="0"/>
    </dxf>
    <dxf>
      <protection locked="1" hidden="0"/>
    </dxf>
    <dxf>
      <font>
        <b/>
        <i val="0"/>
        <strike val="0"/>
        <condense val="0"/>
        <extend val="0"/>
        <outline val="0"/>
        <shadow val="0"/>
        <u val="none"/>
        <vertAlign val="baseline"/>
        <sz val="11"/>
        <color theme="0"/>
        <name val="Calibri"/>
        <family val="2"/>
        <scheme val="minor"/>
      </font>
      <numFmt numFmtId="186" formatCode="_(\ #,##0%_);\(#,##0%\);_(\ &quot;–&quot;??_);_(\ @_)"/>
      <fill>
        <patternFill patternType="solid">
          <fgColor theme="4"/>
          <bgColor theme="4"/>
        </patternFill>
      </fill>
      <alignment horizontal="center" vertical="bottom" textRotation="0" wrapText="1" indent="0" justifyLastLine="0" shrinkToFit="0" readingOrder="0"/>
      <protection locked="0" hidden="0"/>
    </dxf>
    <dxf>
      <font>
        <b/>
        <i val="0"/>
        <strike val="0"/>
        <condense val="0"/>
        <extend val="0"/>
        <outline val="0"/>
        <shadow val="0"/>
        <u val="none"/>
        <vertAlign val="baseline"/>
        <sz val="11"/>
        <color theme="0"/>
        <name val="Calibri"/>
        <family val="2"/>
        <scheme val="minor"/>
      </font>
      <numFmt numFmtId="172" formatCode="_(* #,##0_);_(* \(#,##0\);_(* &quot;-&quot;??_);_(@_)"/>
      <fill>
        <patternFill patternType="solid">
          <fgColor theme="4"/>
          <bgColor theme="4"/>
        </patternFill>
      </fill>
      <alignment horizontal="center" vertical="bottom" textRotation="0" wrapText="1" indent="0" justifyLastLine="0" shrinkToFit="0" readingOrder="0"/>
      <protection locked="0" hidden="0"/>
    </dxf>
    <dxf>
      <font>
        <b/>
        <i val="0"/>
        <strike val="0"/>
        <condense val="0"/>
        <extend val="0"/>
        <outline val="0"/>
        <shadow val="0"/>
        <u val="none"/>
        <vertAlign val="baseline"/>
        <sz val="11"/>
        <color theme="0"/>
        <name val="Calibri"/>
        <family val="2"/>
        <scheme val="minor"/>
      </font>
      <numFmt numFmtId="172" formatCode="_(* #,##0_);_(* \(#,##0\);_(* &quot;-&quot;??_);_(@_)"/>
      <fill>
        <patternFill patternType="solid">
          <fgColor theme="4"/>
          <bgColor theme="4"/>
        </patternFill>
      </fill>
      <alignment horizontal="center" vertical="bottom" textRotation="0" wrapText="1" indent="0" justifyLastLine="0" shrinkToFit="0" readingOrder="0"/>
      <protection locked="0" hidden="0"/>
    </dxf>
    <dxf>
      <font>
        <b/>
        <i val="0"/>
        <strike val="0"/>
        <condense val="0"/>
        <extend val="0"/>
        <outline val="0"/>
        <shadow val="0"/>
        <u val="none"/>
        <vertAlign val="baseline"/>
        <sz val="11"/>
        <color theme="0"/>
        <name val="Calibri"/>
        <family val="2"/>
        <scheme val="minor"/>
      </font>
      <fill>
        <patternFill patternType="solid">
          <fgColor theme="4"/>
          <bgColor theme="4"/>
        </patternFill>
      </fill>
      <protection locked="0" hidden="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1" indent="0" justifyLastLine="0" shrinkToFit="0" readingOrder="0"/>
      <protection locked="0" hidden="0"/>
    </dxf>
    <dxf>
      <font>
        <b/>
        <i val="0"/>
        <strike val="0"/>
        <condense val="0"/>
        <extend val="0"/>
        <outline val="0"/>
        <shadow val="0"/>
        <u val="none"/>
        <vertAlign val="baseline"/>
        <sz val="11"/>
        <color theme="0"/>
        <name val="Calibri"/>
        <family val="2"/>
        <scheme val="minor"/>
      </font>
      <numFmt numFmtId="0" formatCode="General"/>
      <fill>
        <patternFill patternType="solid">
          <fgColor theme="4"/>
          <bgColor theme="4"/>
        </patternFill>
      </fill>
      <protection locked="0" hidden="0"/>
    </dxf>
    <dxf>
      <font>
        <b val="0"/>
        <i val="0"/>
        <strike val="0"/>
        <condense val="0"/>
        <extend val="0"/>
        <outline val="0"/>
        <shadow val="0"/>
        <u val="none"/>
        <vertAlign val="baseline"/>
        <sz val="11"/>
        <color theme="0"/>
        <name val="Calibri"/>
        <family val="2"/>
        <scheme val="minor"/>
      </font>
      <fill>
        <patternFill patternType="solid">
          <fgColor theme="4"/>
          <bgColor theme="4"/>
        </patternFill>
      </fill>
      <protection locked="0" hidden="0"/>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1" indent="0" justifyLastLine="0" shrinkToFit="0" readingOrder="0"/>
      <protection locked="0" hidden="0"/>
    </dxf>
    <dxf>
      <protection locked="1" hidden="0"/>
    </dxf>
    <dxf>
      <numFmt numFmtId="171" formatCode="#,##0\ ;\(#,##0\);\-"/>
      <protection locked="0" hidden="0"/>
    </dxf>
    <dxf>
      <font>
        <b val="0"/>
        <i val="0"/>
        <strike val="0"/>
        <condense val="0"/>
        <extend val="0"/>
        <outline val="0"/>
        <shadow val="0"/>
        <u val="none"/>
        <vertAlign val="baseline"/>
        <sz val="11"/>
        <color auto="1"/>
        <name val="Calibri"/>
        <family val="2"/>
        <scheme val="minor"/>
      </font>
      <fill>
        <patternFill patternType="none">
          <fgColor indexed="64"/>
          <bgColor auto="1"/>
        </patternFill>
      </fill>
      <protection locked="0" hidden="0"/>
    </dxf>
    <dxf>
      <font>
        <b val="0"/>
        <i val="0"/>
        <strike val="0"/>
        <condense val="0"/>
        <extend val="0"/>
        <outline val="0"/>
        <shadow val="0"/>
        <u val="none"/>
        <vertAlign val="baseline"/>
        <sz val="11"/>
        <color auto="1"/>
        <name val="Calibri"/>
        <family val="2"/>
        <scheme val="minor"/>
      </font>
      <fill>
        <patternFill patternType="none">
          <fgColor indexed="64"/>
          <bgColor auto="1"/>
        </patternFill>
      </fill>
      <protection locked="0" hidden="0"/>
    </dxf>
    <dxf>
      <font>
        <b val="0"/>
        <i val="0"/>
        <strike val="0"/>
        <condense val="0"/>
        <extend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fill>
        <patternFill patternType="none">
          <fgColor indexed="64"/>
          <bgColor auto="1"/>
        </patternFill>
      </fill>
      <protection locked="0" hidden="0"/>
    </dxf>
    <dxf>
      <font>
        <b val="0"/>
        <i val="0"/>
        <strike val="0"/>
        <condense val="0"/>
        <extend val="0"/>
        <outline val="0"/>
        <shadow val="0"/>
        <u val="none"/>
        <vertAlign val="baseline"/>
        <sz val="11"/>
        <color auto="1"/>
        <name val="Calibri"/>
        <family val="2"/>
        <scheme val="minor"/>
      </font>
      <fill>
        <patternFill patternType="none">
          <fgColor indexed="64"/>
          <bgColor auto="1"/>
        </patternFill>
      </fill>
      <protection locked="0" hidden="0"/>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protection locked="0" hidden="0"/>
    </dxf>
    <dxf>
      <protection locked="1" hidden="0"/>
    </dxf>
    <dxf>
      <font>
        <b val="0"/>
        <i val="0"/>
        <strike val="0"/>
        <condense val="0"/>
        <extend val="0"/>
        <outline val="0"/>
        <shadow val="0"/>
        <u val="none"/>
        <vertAlign val="baseline"/>
        <sz val="11"/>
        <color auto="1"/>
        <name val="Calibri"/>
        <family val="2"/>
        <scheme val="minor"/>
      </font>
      <numFmt numFmtId="166" formatCode="_(* #,##0_);_(* \(#,##0\);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protection locked="0" hidden="0"/>
    </dxf>
    <dxf>
      <font>
        <b/>
        <i val="0"/>
        <strike val="0"/>
        <condense val="0"/>
        <extend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protection locked="0" hidden="0"/>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protection locked="0" hidden="0"/>
    </dxf>
    <dxf>
      <protection locked="1" hidden="0"/>
    </dxf>
    <dxf>
      <font>
        <strike val="0"/>
        <outline val="0"/>
        <shadow val="0"/>
        <u val="none"/>
        <vertAlign val="baseline"/>
        <sz val="11"/>
        <color auto="1"/>
        <name val="Calibri"/>
        <family val="2"/>
        <scheme val="minor"/>
      </font>
      <numFmt numFmtId="170" formatCode="_-* #,##0_-;\-* #,##0_-;_-* &quot;-&quot;??_-;_-@_-"/>
      <fill>
        <patternFill patternType="solid">
          <fgColor indexed="64"/>
          <bgColor theme="7" tint="0.59999389629810485"/>
        </patternFill>
      </fill>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b val="0"/>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protection locked="1"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fill>
        <patternFill patternType="none">
          <fgColor indexed="64"/>
          <bgColor auto="1"/>
        </patternFill>
      </fill>
      <protection locked="0" hidden="0"/>
    </dxf>
    <dxf>
      <protection locked="0" hidden="0"/>
    </dxf>
    <dxf>
      <numFmt numFmtId="0" formatCode="General"/>
      <protection locked="0" hidden="0"/>
    </dxf>
    <dxf>
      <protection locked="0" hidden="0"/>
    </dxf>
    <dxf>
      <protection locked="0" hidden="0"/>
    </dxf>
    <dxf>
      <protection locked="1" hidden="0"/>
    </dxf>
    <dxf>
      <numFmt numFmtId="166" formatCode="_(* #,##0_);_(* \(#,##0\);_(* &quot;-&quot;_);_(@_)"/>
      <protection locked="0" hidden="0"/>
    </dxf>
    <dxf>
      <protection locked="0" hidden="0"/>
    </dxf>
    <dxf>
      <protection locked="0" hidden="0"/>
    </dxf>
    <dxf>
      <numFmt numFmtId="0" formatCode="General"/>
      <protection locked="0" hidden="0"/>
    </dxf>
    <dxf>
      <font>
        <b val="0"/>
      </font>
      <protection locked="0" hidden="0"/>
    </dxf>
    <dxf>
      <protection locked="0" hidden="0"/>
    </dxf>
    <dxf>
      <protection locked="1" hidden="0"/>
    </dxf>
    <dxf>
      <numFmt numFmtId="172" formatCode="_(* #,##0_);_(* \(#,##0\);_(* &quot;-&quot;??_);_(@_)"/>
      <protection locked="0" hidden="0"/>
    </dxf>
    <dxf>
      <numFmt numFmtId="172" formatCode="_(* #,##0_);_(* \(#,##0\);_(* &quot;-&quot;??_);_(@_)"/>
      <protection locked="0" hidden="0"/>
    </dxf>
    <dxf>
      <numFmt numFmtId="172" formatCode="_(* #,##0_);_(* \(#,##0\);_(* &quot;-&quot;??_);_(@_)"/>
      <protection locked="0" hidden="0"/>
    </dxf>
    <dxf>
      <numFmt numFmtId="172" formatCode="_(* #,##0_);_(* \(#,##0\);_(* &quot;-&quot;??_);_(@_)"/>
      <protection locked="0" hidden="0"/>
    </dxf>
    <dxf>
      <protection locked="0" hidden="0"/>
    </dxf>
    <dxf>
      <protection locked="0" hidden="0"/>
    </dxf>
    <dxf>
      <font>
        <b val="0"/>
      </font>
      <protection locked="0" hidden="0"/>
    </dxf>
    <dxf>
      <font>
        <b val="0"/>
      </font>
      <protection locked="0" hidden="0"/>
    </dxf>
    <dxf>
      <numFmt numFmtId="0" formatCode="General"/>
      <protection locked="0" hidden="0"/>
    </dxf>
    <dxf>
      <font>
        <b val="0"/>
      </font>
      <protection locked="0" hidden="0"/>
    </dxf>
    <dxf>
      <border outline="0">
        <top style="thin">
          <color theme="4" tint="0.39997558519241921"/>
        </top>
      </border>
    </dxf>
    <dxf>
      <protection locked="0" hidden="0"/>
    </dxf>
    <dxf>
      <protection locked="1" hidden="0"/>
    </dxf>
    <dxf>
      <numFmt numFmtId="166" formatCode="_(* #,##0_);_(* \(#,##0\);_(* &quot;-&quot;_);_(@_)"/>
      <protection locked="0" hidden="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protection locked="0" hidden="0"/>
    </dxf>
    <dxf>
      <font>
        <b val="0"/>
      </font>
      <fill>
        <patternFill patternType="none">
          <fgColor indexed="64"/>
          <bgColor indexed="65"/>
        </patternFill>
      </fill>
      <protection locked="0" hidden="0"/>
    </dxf>
    <dxf>
      <border outline="0">
        <top style="thin">
          <color theme="4" tint="0.39997558519241921"/>
        </top>
      </border>
    </dxf>
    <dxf>
      <protection locked="0" hidden="0"/>
    </dxf>
    <dxf>
      <protection locked="1" hidden="0"/>
    </dxf>
    <dxf>
      <numFmt numFmtId="171" formatCode="#,##0\ ;\(#,##0\);\-"/>
      <protection locked="0" hidden="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protection locked="0" hidden="0"/>
    </dxf>
    <dxf>
      <font>
        <b val="0"/>
      </font>
      <fill>
        <patternFill patternType="none">
          <fgColor indexed="64"/>
          <bgColor auto="1"/>
        </patternFill>
      </fill>
      <protection locked="0" hidden="0"/>
    </dxf>
    <dxf>
      <border outline="0">
        <top style="thin">
          <color theme="4" tint="0.39997558519241921"/>
        </top>
      </border>
    </dxf>
    <dxf>
      <protection locked="0" hidden="0"/>
    </dxf>
    <dxf>
      <protection locked="1"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fill>
        <patternFill patternType="none">
          <fgColor indexed="64"/>
          <bgColor auto="1"/>
        </patternFill>
      </fill>
      <protection locked="0" hidden="0"/>
    </dxf>
    <dxf>
      <protection locked="0" hidden="0"/>
    </dxf>
    <dxf>
      <numFmt numFmtId="0" formatCode="General"/>
      <protection locked="0" hidden="0"/>
    </dxf>
    <dxf>
      <protection locked="0" hidden="0"/>
    </dxf>
    <dxf>
      <protection locked="0" hidden="0"/>
    </dxf>
    <dxf>
      <protection locked="1"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0" formatCode="General"/>
      <fill>
        <patternFill patternType="none">
          <fgColor indexed="64"/>
          <bgColor auto="1"/>
        </patternFill>
      </fill>
      <protection locked="0" hidden="0"/>
    </dxf>
    <dxf>
      <fill>
        <patternFill patternType="none">
          <fgColor indexed="64"/>
          <bgColor auto="1"/>
        </patternFill>
      </fill>
      <protection locked="0" hidden="0"/>
    </dxf>
    <dxf>
      <font>
        <b val="0"/>
      </font>
      <fill>
        <patternFill patternType="none">
          <fgColor indexed="64"/>
          <bgColor auto="1"/>
        </patternFill>
      </fill>
      <protection locked="0" hidden="0"/>
    </dxf>
    <dxf>
      <numFmt numFmtId="0" formatCode="General"/>
      <fill>
        <patternFill patternType="none">
          <fgColor indexed="64"/>
          <bgColor auto="1"/>
        </patternFill>
      </fill>
      <protection locked="0" hidden="0"/>
    </dxf>
    <dxf>
      <font>
        <b val="0"/>
      </font>
      <fill>
        <patternFill patternType="none">
          <fgColor indexed="64"/>
          <bgColor auto="1"/>
        </patternFill>
      </fill>
      <protection locked="0" hidden="0"/>
    </dxf>
    <dxf>
      <border outline="0">
        <top style="thin">
          <color theme="4" tint="0.39997558519241921"/>
        </top>
      </border>
    </dxf>
    <dxf>
      <protection locked="0" hidden="0"/>
    </dxf>
    <dxf>
      <protection locked="1" hidden="0"/>
    </dxf>
    <dxf>
      <protection locked="0" hidden="0"/>
    </dxf>
    <dxf>
      <protection locked="0" hidden="0"/>
    </dxf>
    <dxf>
      <numFmt numFmtId="172" formatCode="_(* #,##0_);_(* \(#,##0\);_(* &quot;-&quot;??_);_(@_)"/>
      <protection locked="0" hidden="0"/>
    </dxf>
    <dxf>
      <numFmt numFmtId="172" formatCode="_(* #,##0_);_(* \(#,##0\);_(* &quot;-&quot;??_);_(@_)"/>
      <protection locked="0" hidden="0"/>
    </dxf>
    <dxf>
      <numFmt numFmtId="172" formatCode="_(* #,##0_);_(* \(#,##0\);_(* &quot;-&quot;??_);_(@_)"/>
      <protection locked="0" hidden="0"/>
    </dxf>
    <dxf>
      <numFmt numFmtId="172" formatCode="_(* #,##0_);_(* \(#,##0\);_(* &quot;-&quot;??_);_(@_)"/>
      <protection locked="0" hidden="0"/>
    </dxf>
    <dxf>
      <numFmt numFmtId="172" formatCode="_(* #,##0_);_(* \(#,##0\);_(* &quot;-&quot;??_);_(@_)"/>
      <protection locked="0" hidden="0"/>
    </dxf>
    <dxf>
      <numFmt numFmtId="172" formatCode="_(* #,##0_);_(* \(#,##0\);_(* &quot;-&quot;??_);_(@_)"/>
      <protection locked="0" hidden="0"/>
    </dxf>
    <dxf>
      <numFmt numFmtId="172" formatCode="_(* #,##0_);_(* \(#,##0\);_(* &quot;-&quot;??_);_(@_)"/>
      <protection locked="0" hidden="0"/>
    </dxf>
    <dxf>
      <numFmt numFmtId="172" formatCode="_(* #,##0_);_(* \(#,##0\);_(* &quot;-&quot;??_);_(@_)"/>
      <protection locked="0" hidden="0"/>
    </dxf>
    <dxf>
      <protection locked="0" hidden="0"/>
    </dxf>
    <dxf>
      <font>
        <b val="0"/>
      </font>
      <protection locked="0" hidden="0"/>
    </dxf>
    <dxf>
      <protection locked="0" hidden="0"/>
    </dxf>
    <dxf>
      <numFmt numFmtId="0" formatCode="General"/>
      <protection locked="0" hidden="0"/>
    </dxf>
    <dxf>
      <font>
        <b val="0"/>
      </font>
      <protection locked="0" hidden="0"/>
    </dxf>
    <dxf>
      <protection locked="0" hidden="0"/>
    </dxf>
    <dxf>
      <protection locked="1" hidden="0"/>
    </dxf>
    <dxf>
      <numFmt numFmtId="14" formatCode="0.00%"/>
      <fill>
        <patternFill patternType="solid">
          <fgColor indexed="64"/>
          <bgColor theme="0" tint="-0.24994659260841701"/>
        </patternFill>
      </fill>
      <protection locked="0" hidden="0"/>
    </dxf>
    <dxf>
      <protection locked="0" hidden="0"/>
    </dxf>
    <dxf>
      <protection locked="0" hidden="0"/>
    </dxf>
    <dxf>
      <protection locked="0" hidden="0"/>
    </dxf>
    <dxf>
      <numFmt numFmtId="0" formatCode="General"/>
      <protection locked="0" hidden="0"/>
    </dxf>
    <dxf>
      <font>
        <b val="0"/>
      </font>
      <protection locked="0" hidden="0"/>
    </dxf>
    <dxf>
      <border outline="0">
        <top style="thin">
          <color theme="4" tint="0.39997558519241921"/>
        </top>
      </border>
    </dxf>
    <dxf>
      <protection locked="0" hidden="0"/>
    </dxf>
    <dxf>
      <protection locked="1" hidden="0"/>
    </dxf>
    <dxf>
      <protection locked="0" hidden="0"/>
    </dxf>
    <dxf>
      <protection locked="0" hidden="0"/>
    </dxf>
    <dxf>
      <protection locked="0" hidden="0"/>
    </dxf>
    <dxf>
      <protection locked="0" hidden="0"/>
    </dxf>
    <dxf>
      <protection locked="0" hidden="0"/>
    </dxf>
    <dxf>
      <protection locked="0" hidden="0"/>
    </dxf>
    <dxf>
      <numFmt numFmtId="0" formatCode="General"/>
      <protection locked="0" hidden="0"/>
    </dxf>
    <dxf>
      <font>
        <b val="0"/>
      </font>
      <protection locked="0" hidden="0"/>
    </dxf>
    <dxf>
      <protection locked="0" hidden="0"/>
    </dxf>
    <dxf>
      <protection locked="1" hidden="0"/>
    </dxf>
    <dxf>
      <numFmt numFmtId="166" formatCode="_(* #,##0_);_(* \(#,##0\);_(* &quot;-&quot;_);_(@_)"/>
      <protection locked="0" hidden="0"/>
    </dxf>
    <dxf>
      <numFmt numFmtId="166" formatCode="_(* #,##0_);_(* \(#,##0\);_(* &quot;-&quot;_);_(@_)"/>
      <protection locked="0" hidden="0"/>
    </dxf>
    <dxf>
      <protection locked="0" hidden="0"/>
    </dxf>
    <dxf>
      <protection locked="0" hidden="0"/>
    </dxf>
    <dxf>
      <protection locked="0" hidden="0"/>
    </dxf>
    <dxf>
      <numFmt numFmtId="0" formatCode="General"/>
      <protection locked="0" hidden="0"/>
    </dxf>
    <dxf>
      <font>
        <b val="0"/>
      </font>
      <protection locked="0" hidden="0"/>
    </dxf>
    <dxf>
      <protection locked="0" hidden="0"/>
    </dxf>
    <dxf>
      <protection locked="1" hidden="0"/>
    </dxf>
    <dxf>
      <numFmt numFmtId="14" formatCode="0.00%"/>
      <protection locked="0" hidden="0"/>
    </dxf>
    <dxf>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border outline="0">
        <left style="thin">
          <color theme="4" tint="0.39997558519241921"/>
        </left>
        <top style="thin">
          <color theme="4" tint="0.39997558519241921"/>
        </top>
      </border>
    </dxf>
    <dxf>
      <font>
        <b val="0"/>
        <i val="0"/>
        <strike val="0"/>
        <condense val="0"/>
        <extend val="0"/>
        <outline val="0"/>
        <shadow val="0"/>
        <u val="none"/>
        <vertAlign val="baseline"/>
        <sz val="11"/>
        <color theme="1"/>
        <name val="Calibri"/>
        <family val="2"/>
        <scheme val="minor"/>
      </font>
      <protection locked="0" hidden="0"/>
    </dxf>
    <dxf>
      <protection locked="1" hidden="0"/>
    </dxf>
    <dxf>
      <numFmt numFmtId="166" formatCode="_(* #,##0_);_(* \(#,##0\);_(* &quot;-&quot;_);_(@_)"/>
      <protection locked="0" hidden="0"/>
    </dxf>
    <dxf>
      <numFmt numFmtId="166" formatCode="_(* #,##0_);_(* \(#,##0\);_(* &quot;-&quot;_);_(@_)"/>
      <protection locked="0" hidden="0"/>
    </dxf>
    <dxf>
      <protection locked="0" hidden="0"/>
    </dxf>
    <dxf>
      <protection locked="0" hidden="0"/>
    </dxf>
    <dxf>
      <protection locked="0" hidden="0"/>
    </dxf>
    <dxf>
      <numFmt numFmtId="0" formatCode="General"/>
      <protection locked="0" hidden="0"/>
    </dxf>
    <dxf>
      <font>
        <b val="0"/>
      </font>
      <protection locked="0" hidden="0"/>
    </dxf>
    <dxf>
      <protection locked="0" hidden="0"/>
    </dxf>
    <dxf>
      <protection locked="1" hidden="0"/>
    </dxf>
    <dxf>
      <numFmt numFmtId="166" formatCode="_(* #,##0_);_(* \(#,##0\);_(* &quot;-&quot;_);_(@_)"/>
      <protection locked="0" hidden="0"/>
    </dxf>
    <dxf>
      <numFmt numFmtId="166" formatCode="_(* #,##0_);_(* \(#,##0\);_(* &quot;-&quot;_);_(@_)"/>
      <protection locked="0" hidden="0"/>
    </dxf>
    <dxf>
      <protection locked="0" hidden="0"/>
    </dxf>
    <dxf>
      <protection locked="0" hidden="0"/>
    </dxf>
    <dxf>
      <protection locked="0" hidden="0"/>
    </dxf>
    <dxf>
      <numFmt numFmtId="0" formatCode="General"/>
      <protection locked="0" hidden="0"/>
    </dxf>
    <dxf>
      <font>
        <b val="0"/>
      </font>
      <protection locked="0" hidden="0"/>
    </dxf>
    <dxf>
      <border outline="0">
        <top style="thin">
          <color theme="4" tint="0.39997558519241921"/>
        </top>
      </border>
    </dxf>
    <dxf>
      <protection locked="0" hidden="0"/>
    </dxf>
    <dxf>
      <protection locked="1" hidden="0"/>
    </dxf>
    <dxf>
      <numFmt numFmtId="166" formatCode="_(* #,##0_);_(* \(#,##0\);_(* &quot;-&quot;_);_(@_)"/>
      <protection locked="0" hidden="0"/>
    </dxf>
    <dxf>
      <protection locked="0" hidden="0"/>
    </dxf>
    <dxf>
      <protection locked="0" hidden="0"/>
    </dxf>
    <dxf>
      <protection locked="0" hidden="0"/>
    </dxf>
    <dxf>
      <numFmt numFmtId="0" formatCode="General"/>
      <protection locked="0" hidden="0"/>
    </dxf>
    <dxf>
      <font>
        <b val="0"/>
      </font>
      <protection locked="0" hidden="0"/>
    </dxf>
    <dxf>
      <border outline="0">
        <top style="thin">
          <color theme="4" tint="0.39997558519241921"/>
        </top>
      </border>
    </dxf>
    <dxf>
      <protection locked="0" hidden="0"/>
    </dxf>
    <dxf>
      <protection locked="1" hidden="0"/>
    </dxf>
    <dxf>
      <numFmt numFmtId="176" formatCode="_(\ #,##0_);_ \(#,##0\);_(\ &quot;–&quot;??_);_(\ @_)"/>
      <fill>
        <patternFill patternType="none">
          <fgColor indexed="64"/>
          <bgColor auto="1"/>
        </patternFill>
      </fill>
      <protection locked="0" hidden="0"/>
    </dxf>
    <dxf>
      <numFmt numFmtId="176" formatCode="_(\ #,##0_);_ \(#,##0\);_(\ &quot;–&quot;??_);_(\ @_)"/>
      <fill>
        <patternFill patternType="none">
          <fgColor indexed="64"/>
          <bgColor auto="1"/>
        </patternFill>
      </fill>
      <protection locked="0" hidden="0"/>
    </dxf>
    <dxf>
      <protection locked="0" hidden="0"/>
    </dxf>
    <dxf>
      <protection locked="0" hidden="0"/>
    </dxf>
    <dxf>
      <numFmt numFmtId="0" formatCode="General"/>
      <protection locked="0" hidden="0"/>
    </dxf>
    <dxf>
      <numFmt numFmtId="0" formatCode="General"/>
      <protection locked="0" hidden="0"/>
    </dxf>
    <dxf>
      <font>
        <b val="0"/>
      </font>
      <protection locked="0" hidden="0"/>
    </dxf>
    <dxf>
      <protection locked="0" hidden="0"/>
    </dxf>
    <dxf>
      <protection locked="1"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numFmt numFmtId="166" formatCode="_(* #,##0_);_(* \(#,##0\);_(* &quot;-&quot;_);_(@_)"/>
      <protection locked="0" hidden="0"/>
    </dxf>
    <dxf>
      <protection locked="0" hidden="0"/>
    </dxf>
    <dxf>
      <font>
        <b/>
      </font>
      <protection locked="0" hidden="0"/>
    </dxf>
    <dxf>
      <protection locked="0" hidden="0"/>
    </dxf>
    <dxf>
      <numFmt numFmtId="0" formatCode="General"/>
      <protection locked="0" hidden="0"/>
    </dxf>
    <dxf>
      <font>
        <b val="0"/>
      </font>
      <protection locked="0" hidden="0"/>
    </dxf>
    <dxf>
      <protection locked="0" hidden="0"/>
    </dxf>
    <dxf>
      <protection locked="1" hidden="0"/>
    </dxf>
    <dxf>
      <numFmt numFmtId="171" formatCode="#,##0\ ;\(#,##0\);\-"/>
      <protection locked="0" hidden="0"/>
    </dxf>
    <dxf>
      <protection locked="0" hidden="0"/>
    </dxf>
    <dxf>
      <protection locked="0" hidden="0"/>
    </dxf>
    <dxf>
      <protection locked="0" hidden="0"/>
    </dxf>
    <dxf>
      <numFmt numFmtId="0" formatCode="General"/>
      <protection locked="0" hidden="0"/>
    </dxf>
    <dxf>
      <font>
        <b val="0"/>
      </font>
      <protection locked="0" hidden="0"/>
    </dxf>
    <dxf>
      <border outline="0">
        <top style="thin">
          <color theme="4" tint="0.39997558519241921"/>
        </top>
      </border>
    </dxf>
    <dxf>
      <protection locked="0" hidden="0"/>
    </dxf>
    <dxf>
      <protection locked="1" hidden="0"/>
    </dxf>
    <dxf>
      <numFmt numFmtId="171" formatCode="#,##0\ ;\(#,##0\);\-"/>
      <protection locked="0" hidden="0"/>
    </dxf>
    <dxf>
      <protection locked="0" hidden="0"/>
    </dxf>
    <dxf>
      <protection locked="0" hidden="0"/>
    </dxf>
    <dxf>
      <protection locked="0" hidden="0"/>
    </dxf>
    <dxf>
      <numFmt numFmtId="0" formatCode="General"/>
      <protection locked="0" hidden="0"/>
    </dxf>
    <dxf>
      <font>
        <b val="0"/>
      </font>
      <protection locked="0" hidden="0"/>
    </dxf>
    <dxf>
      <border outline="0">
        <top style="thin">
          <color theme="4" tint="0.39997558519241921"/>
        </top>
      </border>
    </dxf>
    <dxf>
      <protection locked="0" hidden="0"/>
    </dxf>
    <dxf>
      <protection locked="1" hidden="0"/>
    </dxf>
    <dxf>
      <numFmt numFmtId="175" formatCode="#,##0%\ ;\(#,##0%\);\-"/>
      <protection locked="0" hidden="0"/>
    </dxf>
    <dxf>
      <font>
        <b val="0"/>
        <i val="0"/>
        <strike val="0"/>
        <condense val="0"/>
        <extend val="0"/>
        <outline val="0"/>
        <shadow val="0"/>
        <u val="none"/>
        <vertAlign val="baseline"/>
        <sz val="11"/>
        <color theme="1"/>
        <name val="Calibri"/>
        <family val="2"/>
        <scheme val="minor"/>
      </font>
      <protection locked="0" hidden="0"/>
    </dxf>
    <dxf>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protection locked="0" hidden="0"/>
    </dxf>
    <dxf>
      <protection locked="1" hidden="0"/>
    </dxf>
    <dxf>
      <numFmt numFmtId="171" formatCode="#,##0\ ;\(#,##0\);\-"/>
      <protection locked="0" hidden="0"/>
    </dxf>
    <dxf>
      <protection locked="0" hidden="0"/>
    </dxf>
    <dxf>
      <protection locked="0" hidden="0"/>
    </dxf>
    <dxf>
      <protection locked="0" hidden="0"/>
    </dxf>
    <dxf>
      <numFmt numFmtId="0" formatCode="General"/>
      <protection locked="0" hidden="0"/>
    </dxf>
    <dxf>
      <font>
        <b val="0"/>
      </font>
      <protection locked="0" hidden="0"/>
    </dxf>
    <dxf>
      <protection locked="0" hidden="0"/>
    </dxf>
    <dxf>
      <protection locked="1" hidden="0"/>
    </dxf>
    <dxf>
      <protection locked="0" hidden="0"/>
    </dxf>
    <dxf>
      <protection locked="0" hidden="0"/>
    </dxf>
    <dxf>
      <protection locked="0" hidden="0"/>
    </dxf>
    <dxf>
      <protection locked="0" hidden="0"/>
    </dxf>
    <dxf>
      <protection locked="0" hidden="0"/>
    </dxf>
    <dxf>
      <font>
        <b val="0"/>
      </font>
      <protection locked="0" hidden="0"/>
    </dxf>
    <dxf>
      <border outline="0">
        <top style="thin">
          <color theme="4" tint="0.39997558519241921"/>
        </top>
      </border>
    </dxf>
    <dxf>
      <protection locked="0" hidden="0"/>
    </dxf>
    <dxf>
      <protection locked="1" hidden="0"/>
    </dxf>
    <dxf>
      <numFmt numFmtId="166" formatCode="_(* #,##0_);_(* \(#,##0\);_(* &quot;-&quot;_);_(@_)"/>
      <protection locked="0" hidden="0"/>
    </dxf>
    <dxf>
      <protection locked="0" hidden="0"/>
    </dxf>
    <dxf>
      <protection locked="0" hidden="0"/>
    </dxf>
    <dxf>
      <protection locked="0" hidden="0"/>
    </dxf>
    <dxf>
      <numFmt numFmtId="0" formatCode="General"/>
      <protection locked="0" hidden="0"/>
    </dxf>
    <dxf>
      <font>
        <b val="0"/>
      </font>
      <protection locked="0" hidden="0"/>
    </dxf>
    <dxf>
      <border outline="0">
        <top style="thin">
          <color theme="4" tint="0.39997558519241921"/>
        </top>
      </border>
    </dxf>
    <dxf>
      <protection locked="0" hidden="0"/>
    </dxf>
    <dxf>
      <protection locked="1" hidden="0"/>
    </dxf>
    <dxf>
      <numFmt numFmtId="166" formatCode="_(* #,##0_);_(* \(#,##0\);_(* &quot;-&quot;_);_(@_)"/>
      <protection locked="0" hidden="0"/>
    </dxf>
    <dxf>
      <protection locked="0" hidden="0"/>
    </dxf>
    <dxf>
      <font>
        <b val="0"/>
      </font>
      <protection locked="0" hidden="0"/>
    </dxf>
    <dxf>
      <protection locked="0" hidden="0"/>
    </dxf>
    <dxf>
      <numFmt numFmtId="0" formatCode="General"/>
      <protection locked="0" hidden="0"/>
    </dxf>
    <dxf>
      <font>
        <b val="0"/>
      </font>
      <protection locked="0" hidden="0"/>
    </dxf>
    <dxf>
      <border outline="0">
        <top style="thin">
          <color theme="4" tint="0.39997558519241921"/>
        </top>
      </border>
    </dxf>
    <dxf>
      <protection locked="0" hidden="0"/>
    </dxf>
    <dxf>
      <protection locked="1" hidden="0"/>
    </dxf>
    <dxf>
      <font>
        <strike val="0"/>
        <outline val="0"/>
        <shadow val="0"/>
        <u val="none"/>
        <vertAlign val="baseline"/>
        <sz val="11"/>
        <color auto="1"/>
        <name val="Calibri"/>
        <family val="2"/>
        <scheme val="minor"/>
      </font>
      <numFmt numFmtId="14" formatCode="0.00%"/>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b val="0"/>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protection locked="1" hidden="0"/>
    </dxf>
    <dxf>
      <numFmt numFmtId="14" formatCode="0.00%"/>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b val="0"/>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protection locked="1" hidden="0"/>
    </dxf>
    <dxf>
      <font>
        <strike val="0"/>
        <outline val="0"/>
        <shadow val="0"/>
        <u val="none"/>
        <vertAlign val="baseline"/>
        <sz val="11"/>
        <color auto="1"/>
        <name val="Calibri"/>
        <family val="2"/>
        <scheme val="minor"/>
      </font>
      <numFmt numFmtId="173" formatCode="_(\ #,##0.00%_);\ _(\–#,##0.00%_);_(\ &quot;–&quot;??_);_(\ @_)"/>
      <fill>
        <patternFill patternType="solid">
          <fgColor indexed="64"/>
          <bgColor theme="7" tint="0.59999389629810485"/>
        </patternFill>
      </fill>
      <protection locked="0" hidden="0"/>
    </dxf>
    <dxf>
      <numFmt numFmtId="173" formatCode="_(\ #,##0.00%_);\ _(\–#,##0.00%_);_(\ &quot;–&quot;??_);_(\ @_)"/>
      <protection locked="0" hidden="0"/>
    </dxf>
    <dxf>
      <numFmt numFmtId="173" formatCode="_(\ #,##0.00%_);\ _(\–#,##0.00%_);_(\ &quot;–&quot;??_);_(\ @_)"/>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b val="0"/>
        <i val="0"/>
        <strike val="0"/>
        <condense val="0"/>
        <extend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font>
        <b val="0"/>
        <strike val="0"/>
        <outline val="0"/>
        <shadow val="0"/>
        <u val="none"/>
        <vertAlign val="baseline"/>
        <sz val="11"/>
        <color auto="1"/>
        <name val="Calibri"/>
        <family val="2"/>
        <scheme val="minor"/>
      </font>
      <protection locked="0" hidden="0"/>
    </dxf>
    <dxf>
      <font>
        <strike val="0"/>
        <outline val="0"/>
        <shadow val="0"/>
        <u val="none"/>
        <vertAlign val="baseline"/>
        <sz val="11"/>
        <color auto="1"/>
        <name val="Calibri"/>
        <family val="2"/>
        <scheme val="minor"/>
      </font>
      <protection locked="0" hidden="0"/>
    </dxf>
    <dxf>
      <protection locked="1" hidden="0"/>
    </dxf>
    <dxf>
      <numFmt numFmtId="14" formatCode="0.00%"/>
    </dxf>
    <dxf>
      <font>
        <b val="0"/>
        <i val="0"/>
        <strike val="0"/>
        <condense val="0"/>
        <extend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b val="0"/>
        <i val="0"/>
        <strike val="0"/>
        <condense val="0"/>
        <extend val="0"/>
        <outline val="0"/>
        <shadow val="0"/>
        <u val="none"/>
        <vertAlign val="baseline"/>
        <sz val="10"/>
        <color auto="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alignment horizontal="left"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30" formatCode="@"/>
      <fill>
        <patternFill patternType="none">
          <fgColor indexed="64"/>
          <bgColor indexed="65"/>
        </patternFill>
      </fill>
      <alignment horizontal="center" vertical="center" textRotation="0" wrapText="0" indent="0" justifyLastLine="0" shrinkToFit="0" readingOrder="0"/>
    </dxf>
    <dxf>
      <border outline="0">
        <right style="thin">
          <color indexed="64"/>
        </right>
        <bottom style="thin">
          <color indexed="64"/>
        </bottom>
      </border>
    </dxf>
    <dxf>
      <font>
        <b/>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0"/>
        <color indexed="8"/>
        <name val="Calibri"/>
        <family val="2"/>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indexed="8"/>
        <name val="Calibri"/>
        <family val="2"/>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indexed="8"/>
        <name val="Calibri"/>
        <family val="2"/>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indexed="8"/>
        <name val="Calibri"/>
        <family val="2"/>
        <scheme val="none"/>
      </font>
      <fill>
        <patternFill patternType="solid">
          <fgColor indexed="64"/>
          <bgColor theme="0"/>
        </patternFill>
      </fill>
      <alignment horizontal="center" vertical="bottom" textRotation="0" wrapText="0" indent="0" justifyLastLine="0" shrinkToFit="0" readingOrder="0"/>
    </dxf>
    <dxf>
      <fill>
        <patternFill patternType="solid">
          <fgColor rgb="FFCCE7EA"/>
          <bgColor rgb="FFCCE7EA"/>
        </patternFill>
      </fill>
    </dxf>
    <dxf>
      <fill>
        <patternFill patternType="solid">
          <fgColor rgb="FFCCE7EA"/>
          <bgColor rgb="FFCCE7EA"/>
        </patternFill>
      </fill>
    </dxf>
    <dxf>
      <font>
        <b/>
        <color rgb="FFBF2E1A"/>
      </font>
    </dxf>
    <dxf>
      <font>
        <b/>
        <color rgb="FFBF2E1A"/>
      </font>
    </dxf>
    <dxf>
      <font>
        <b/>
        <color rgb="FFBF2E1A"/>
      </font>
      <border>
        <top style="double">
          <color rgb="FF2E666C"/>
        </top>
      </border>
    </dxf>
    <dxf>
      <font>
        <b/>
        <color rgb="FFFFFFFF"/>
      </font>
      <fill>
        <patternFill patternType="solid">
          <fgColor rgb="FF2E666C"/>
          <bgColor rgb="FF2E666C"/>
        </patternFill>
      </fill>
    </dxf>
    <dxf>
      <font>
        <color auto="1"/>
      </font>
      <border>
        <left style="thin">
          <color rgb="FF68B7BF"/>
        </left>
        <right style="thin">
          <color rgb="FF68B7BF"/>
        </right>
        <top style="thin">
          <color rgb="FF68B7BF"/>
        </top>
        <bottom style="thin">
          <color rgb="FF68B7BF"/>
        </bottom>
        <horizontal style="thin">
          <color rgb="FF68B7BF"/>
        </horizontal>
      </border>
    </dxf>
    <dxf>
      <fill>
        <patternFill patternType="solid">
          <fgColor rgb="FFCCE7EA"/>
          <bgColor rgb="FFCCE7EA"/>
        </patternFill>
      </fill>
    </dxf>
    <dxf>
      <fill>
        <patternFill patternType="solid">
          <fgColor rgb="FFCCE7EA"/>
          <bgColor rgb="FFCCE7EA"/>
        </patternFill>
      </fill>
    </dxf>
    <dxf>
      <font>
        <b/>
        <color rgb="FFBF2E1A"/>
      </font>
    </dxf>
    <dxf>
      <font>
        <b/>
        <color rgb="FFBF2E1A"/>
      </font>
    </dxf>
    <dxf>
      <font>
        <b/>
        <color rgb="FFBF2E1A"/>
      </font>
      <border>
        <top style="double">
          <color rgb="FF2E666C"/>
        </top>
      </border>
    </dxf>
    <dxf>
      <font>
        <color theme="0"/>
      </font>
      <fill>
        <patternFill patternType="solid">
          <fgColor rgb="FF2E666C"/>
          <bgColor rgb="FF2E666C"/>
        </patternFill>
      </fill>
    </dxf>
    <dxf>
      <font>
        <color auto="1"/>
      </font>
      <border>
        <left style="thin">
          <color rgb="FF68B7BF"/>
        </left>
        <right style="thin">
          <color rgb="FF68B7BF"/>
        </right>
        <top style="thin">
          <color rgb="FF68B7BF"/>
        </top>
        <bottom style="thin">
          <color rgb="FF68B7BF"/>
        </bottom>
        <horizontal style="thin">
          <color rgb="FF68B7BF"/>
        </horizontal>
      </border>
    </dxf>
  </dxfs>
  <tableStyles count="2" defaultTableStyle="TableStyleMedium2" defaultPivotStyle="PivotStyleLight16">
    <tableStyle name="cc_TableStyle" pivot="0" count="7" xr9:uid="{81947E41-F987-464B-B65C-C21BFEAB69E8}">
      <tableStyleElement type="wholeTable" dxfId="686"/>
      <tableStyleElement type="headerRow" dxfId="685"/>
      <tableStyleElement type="totalRow" dxfId="684"/>
      <tableStyleElement type="firstColumn" dxfId="683"/>
      <tableStyleElement type="lastColumn" dxfId="682"/>
      <tableStyleElement type="firstRowStripe" dxfId="681"/>
      <tableStyleElement type="firstColumnStripe" dxfId="680"/>
    </tableStyle>
    <tableStyle name="cc_TableStyle 2" pivot="0" count="7" xr9:uid="{6A70EF66-AE3E-4D4F-BF1C-A98847DBBA0F}">
      <tableStyleElement type="wholeTable" dxfId="679"/>
      <tableStyleElement type="headerRow" dxfId="678"/>
      <tableStyleElement type="totalRow" dxfId="677"/>
      <tableStyleElement type="firstColumn" dxfId="676"/>
      <tableStyleElement type="lastColumn" dxfId="675"/>
      <tableStyleElement type="firstRowStripe" dxfId="674"/>
      <tableStyleElement type="firstColumnStripe" dxfId="67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worksheet" Target="worksheets/sheet8.xml" Id="rId8" /><Relationship Type="http://schemas.openxmlformats.org/officeDocument/2006/relationships/worksheet" Target="worksheets/sheet13.xml" Id="rId13" /><Relationship Type="http://schemas.openxmlformats.org/officeDocument/2006/relationships/worksheet" Target="worksheets/sheet18.xml" Id="rId18" /><Relationship Type="http://schemas.openxmlformats.org/officeDocument/2006/relationships/sharedStrings" Target="sharedStrings.xml" Id="rId26" /><Relationship Type="http://schemas.openxmlformats.org/officeDocument/2006/relationships/worksheet" Target="worksheets/sheet3.xml" Id="rId3" /><Relationship Type="http://schemas.openxmlformats.org/officeDocument/2006/relationships/worksheet" Target="worksheets/sheet21.xml" Id="rId21" /><Relationship Type="http://schemas.openxmlformats.org/officeDocument/2006/relationships/worksheet" Target="worksheets/sheet7.xml" Id="rId7" /><Relationship Type="http://schemas.openxmlformats.org/officeDocument/2006/relationships/worksheet" Target="worksheets/sheet12.xml" Id="rId12" /><Relationship Type="http://schemas.openxmlformats.org/officeDocument/2006/relationships/worksheet" Target="worksheets/sheet17.xml" Id="rId17" /><Relationship Type="http://schemas.openxmlformats.org/officeDocument/2006/relationships/styles" Target="styles.xml" Id="rId25" /><Relationship Type="http://schemas.openxmlformats.org/officeDocument/2006/relationships/worksheet" Target="worksheets/sheet2.xml" Id="rId2" /><Relationship Type="http://schemas.openxmlformats.org/officeDocument/2006/relationships/worksheet" Target="worksheets/sheet16.xml" Id="rId16" /><Relationship Type="http://schemas.openxmlformats.org/officeDocument/2006/relationships/worksheet" Target="worksheets/sheet20.xml" Id="rId20"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worksheet" Target="worksheets/sheet11.xml" Id="rId11" /><Relationship Type="http://schemas.openxmlformats.org/officeDocument/2006/relationships/theme" Target="theme/theme1.xml" Id="rId24" /><Relationship Type="http://schemas.openxmlformats.org/officeDocument/2006/relationships/worksheet" Target="worksheets/sheet5.xml" Id="rId5" /><Relationship Type="http://schemas.openxmlformats.org/officeDocument/2006/relationships/worksheet" Target="worksheets/sheet15.xml" Id="rId15" /><Relationship Type="http://schemas.openxmlformats.org/officeDocument/2006/relationships/worksheet" Target="worksheets/sheet23.xml" Id="rId23" /><Relationship Type="http://schemas.openxmlformats.org/officeDocument/2006/relationships/calcChain" Target="calcChain.xml" Id="rId28" /><Relationship Type="http://schemas.openxmlformats.org/officeDocument/2006/relationships/worksheet" Target="worksheets/sheet10.xml" Id="rId10" /><Relationship Type="http://schemas.openxmlformats.org/officeDocument/2006/relationships/worksheet" Target="worksheets/sheet19.xml" Id="rId19" /><Relationship Type="http://schemas.openxmlformats.org/officeDocument/2006/relationships/worksheet" Target="worksheets/sheet4.xml" Id="rId4" /><Relationship Type="http://schemas.openxmlformats.org/officeDocument/2006/relationships/worksheet" Target="worksheets/sheet9.xml" Id="rId9" /><Relationship Type="http://schemas.openxmlformats.org/officeDocument/2006/relationships/worksheet" Target="worksheets/sheet14.xml" Id="rId14" /><Relationship Type="http://schemas.openxmlformats.org/officeDocument/2006/relationships/worksheet" Target="worksheets/sheet22.xml" Id="rId22" /><Relationship Type="http://schemas.openxmlformats.org/officeDocument/2006/relationships/sheetMetadata" Target="metadata.xml" Id="rId27" /><Relationship Type="http://schemas.openxmlformats.org/officeDocument/2006/relationships/customXml" Target="/customXML/item.xml" Id="imanage.xml" /></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381000</xdr:colOff>
      <xdr:row>1</xdr:row>
      <xdr:rowOff>47625</xdr:rowOff>
    </xdr:from>
    <xdr:to>
      <xdr:col>1</xdr:col>
      <xdr:colOff>895350</xdr:colOff>
      <xdr:row>1</xdr:row>
      <xdr:rowOff>752475</xdr:rowOff>
    </xdr:to>
    <xdr:pic>
      <xdr:nvPicPr>
        <xdr:cNvPr id="2" name="Picture 6" descr="ComComNZ colour.jpg">
          <a:extLst>
            <a:ext uri="{FF2B5EF4-FFF2-40B4-BE49-F238E27FC236}">
              <a16:creationId xmlns:a16="http://schemas.microsoft.com/office/drawing/2014/main" id="{AB72ED64-EA50-4E61-A6D9-55A8B38B52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0" y="228600"/>
          <a:ext cx="25431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2316FC7-B791-4932-B781-10C521884D51}" name="tb_00_cover_sheet" displayName="tb_00_cover_sheet" ref="B21:C25" totalsRowShown="0" headerRowDxfId="672" dataDxfId="671">
  <autoFilter ref="B21:C25" xr:uid="{9E1E9D99-4A24-4601-BDAA-215DEAA97FD4}"/>
  <tableColumns count="2">
    <tableColumn id="1" xr3:uid="{721928E0-30F8-4C9E-B706-5507816A471D}" name="Workbook Version and Date" dataDxfId="670"/>
    <tableColumn id="2" xr3:uid="{7406F1A7-5A54-4B6C-8A94-C644A460D8FB}" name="Determination" dataDxfId="669"/>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6CFD8CD9-3EDB-4552-B875-881970614E08}" name="tb_2_2iii_2.03_1" displayName="tb_2_2iii_2.03_1" ref="A30:F31" totalsRowShown="0" headerRowDxfId="612" dataDxfId="611" tableBorderDxfId="610" headerRowCellStyle="table_headers">
  <autoFilter ref="A30:F31" xr:uid="{6CFD8CD9-3EDB-4552-B875-881970614E08}"/>
  <tableColumns count="6">
    <tableColumn id="1" xr3:uid="{47516B8E-F8D3-4A7B-B689-ED021CC4BFE8}" name="Section" dataDxfId="609"/>
    <tableColumn id="2" xr3:uid="{145A2863-45F4-4682-95F3-877AAEEC357B}" name="Row" dataDxfId="608">
      <calculatedColumnFormula>ROW()</calculatedColumnFormula>
    </tableColumn>
    <tableColumn id="6" xr3:uid="{34CBF4E4-EAF2-4926-84A7-1AD6FD2D77AA}" name="Context" dataDxfId="607"/>
    <tableColumn id="3" xr3:uid="{ABDE4AC6-8894-4087-B9A8-9C70B958D6D3}" name="Category1" dataDxfId="606"/>
    <tableColumn id="4" xr3:uid="{775C131D-E138-4E36-B02A-71A045413887}" name="Category2" dataDxfId="605"/>
    <tableColumn id="5" xr3:uid="{EE98D05C-F741-480B-B956-38637DBA80E9}" name="($000)" dataDxfId="604" dataCellStyle="Data_Entry"/>
  </tableColumns>
  <tableStyleInfo name="cc_TableStyle"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A88CB1AB-DD86-484C-98FD-5EB43B50274F}" name="tb_3_3i_3.01_1" displayName="tb_3_3i_3.01_1" ref="A3:F23" totalsRowShown="0" headerRowDxfId="603" dataDxfId="602" headerRowCellStyle="table_headers">
  <autoFilter ref="A3:F23" xr:uid="{5574D3C0-F97B-4B0D-8F9B-14F7DAF02ABB}"/>
  <tableColumns count="6">
    <tableColumn id="1" xr3:uid="{24522FBB-47A6-429B-A0E9-8B1D6E9AD554}" name="Section" dataDxfId="601"/>
    <tableColumn id="2" xr3:uid="{EDA7BBDA-D65D-4074-9680-E53C0FBBFB19}" name="Row" dataDxfId="600">
      <calculatedColumnFormula>ROW()</calculatedColumnFormula>
    </tableColumn>
    <tableColumn id="3" xr3:uid="{CF9F85C8-23D3-4045-903C-AD66D6DD8D3B}" name="Context" dataDxfId="599"/>
    <tableColumn id="8" xr3:uid="{EDC7DAC9-D7F2-46CE-BABA-1373FC57EAF4}" name="Category1" dataDxfId="598"/>
    <tableColumn id="4" xr3:uid="{80A05629-8B7F-4089-85F2-9B9F9455BD3F}" name="Category2" dataDxfId="597"/>
    <tableColumn id="5" xr3:uid="{B76972CD-F82A-4D66-920D-26EB8DEBE024}" name="ID FFLAS|_x000a_($000)" dataDxfId="596" dataCellStyle="Formula"/>
  </tableColumns>
  <tableStyleInfo name="cc_TableStyle"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F5AE4807-22D1-46FB-A73A-48862EB53DF9}" name="tb_3_3i_3.01_2" displayName="tb_3_3i_3.01_2" ref="A29:F30" totalsRowShown="0" headerRowDxfId="595" dataDxfId="594" tableBorderDxfId="593" totalsRowBorderDxfId="592" headerRowCellStyle="table_headers">
  <autoFilter ref="A29:F30" xr:uid="{7B25AF92-3480-4B5A-8581-63B96C063870}"/>
  <tableColumns count="6">
    <tableColumn id="1" xr3:uid="{4F9B2B62-593C-4B71-91C3-82A3288380B7}" name="Section" dataDxfId="591"/>
    <tableColumn id="2" xr3:uid="{2A63638B-1B5C-4305-A9B3-6578D109EDFF}" name="Row" dataDxfId="590">
      <calculatedColumnFormula>ROW()</calculatedColumnFormula>
    </tableColumn>
    <tableColumn id="3" xr3:uid="{E8509064-DB09-478B-82AD-4DE33D2670FD}" name="Context" dataDxfId="589"/>
    <tableColumn id="6" xr3:uid="{7043C605-19E0-4714-9E52-7725E5D39789}" name="Category1" dataDxfId="588"/>
    <tableColumn id="4" xr3:uid="{CC230FA4-8C64-4AB5-AFC7-34A427F81F6D}" name="Category2" dataDxfId="587"/>
    <tableColumn id="5" xr3:uid="{ACEEEFDD-75A6-4AF4-91E5-752226EE4DEA}" name="%" dataDxfId="586" dataCellStyle="Data_Entry"/>
  </tableColumns>
  <tableStyleInfo name="cc_TableStyle"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F0E74413-B870-48AB-9E93-F51145282272}" name="tb_3_3iii_3.03_1" displayName="tb_3_3iii_3.03_1" ref="A39:F43" totalsRowShown="0" headerRowDxfId="585" dataDxfId="584" tableBorderDxfId="583" headerRowCellStyle="table_headers">
  <autoFilter ref="A39:F43" xr:uid="{10A35089-536B-41D3-9EC9-05E0A046CBCF}"/>
  <tableColumns count="6">
    <tableColumn id="1" xr3:uid="{610373ED-E599-4C68-9545-0D1679634035}" name="Section" dataDxfId="582"/>
    <tableColumn id="2" xr3:uid="{8D96FF5F-1F9C-4E53-8127-C46EB325EE40}" name="Row" dataDxfId="581">
      <calculatedColumnFormula>ROW()</calculatedColumnFormula>
    </tableColumn>
    <tableColumn id="3" xr3:uid="{81F24DBA-C353-4096-82A8-3267D72FF6F2}" name="Context" dataDxfId="580"/>
    <tableColumn id="8" xr3:uid="{7E147D05-F243-4ABE-8612-7F8FF27CD48C}" name="Category1" dataDxfId="579"/>
    <tableColumn id="4" xr3:uid="{6E4C14FF-66BD-4899-A6F7-05E13523BBC5}" name="Category2" dataDxfId="578"/>
    <tableColumn id="7" xr3:uid="{3FE38E48-9B8D-4ADB-ABCA-4B15A02F37C5}" name="ID FFLAS|_x000a_($000)" dataDxfId="577"/>
  </tableColumns>
  <tableStyleInfo name="cc_TableStyle"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DC11A74C-05D2-4747-AF03-76250F0844A1}" name="tb_3_3iv_3.04_1" displayName="tb_3_3iv_3.04_1" ref="A47:F54" totalsRowShown="0" headerRowDxfId="576" dataDxfId="575" tableBorderDxfId="574" headerRowCellStyle="table_headers">
  <autoFilter ref="A47:F54" xr:uid="{DBF45A63-7225-405E-8BF8-2D89F4AD28FD}"/>
  <tableColumns count="6">
    <tableColumn id="1" xr3:uid="{F1DB921A-7338-4BFF-AC5A-75077B8A1E23}" name="Section" dataDxfId="573"/>
    <tableColumn id="2" xr3:uid="{748EEA31-E94C-4D21-B632-993223E82E61}" name="Row" dataDxfId="572">
      <calculatedColumnFormula>ROW()</calculatedColumnFormula>
    </tableColumn>
    <tableColumn id="3" xr3:uid="{067EBC9B-196E-4F7A-B6BC-30B96F384B76}" name="Context" dataDxfId="571"/>
    <tableColumn id="8" xr3:uid="{C6D4BC96-95C1-4BF0-9919-78824E239030}" name="Category1" dataDxfId="570"/>
    <tableColumn id="4" xr3:uid="{1B0F3621-B4CC-4717-B50D-719BAEBC15E5}" name="Category2" dataDxfId="569"/>
    <tableColumn id="7" xr3:uid="{11205612-62C3-40A6-A689-004AE19F74D0}" name="ID FFLAS|_x000a_($000)" dataDxfId="568"/>
  </tableColumns>
  <tableStyleInfo name="cc_TableStyle"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8B8CB4CF-251A-44DB-BD4F-4B7D4AAF5295}" name="tb_4_4i_4.01_1" displayName="tb_4_4i_4.01_1" ref="A3:J11" totalsRowShown="0" headerRowDxfId="567" dataDxfId="566" headerRowCellStyle="table_headers">
  <autoFilter ref="A3:J11" xr:uid="{8B8CB4CF-251A-44DB-BD4F-4B7D4AAF5295}"/>
  <tableColumns count="10">
    <tableColumn id="1" xr3:uid="{120F0B07-BF59-4EA4-9C2A-7B9118CEB17F}" name="Section" dataDxfId="565"/>
    <tableColumn id="2" xr3:uid="{BD39C4D9-6AEE-4EAB-A5C0-36105E8BF9B6}" name="Row" dataDxfId="564">
      <calculatedColumnFormula>ROW()</calculatedColumnFormula>
    </tableColumn>
    <tableColumn id="10" xr3:uid="{C77A89E5-FBB5-439C-A86F-5C0659778F52}" name="Context" dataDxfId="563"/>
    <tableColumn id="3" xr3:uid="{49685653-FE06-4B15-91D1-464C60F5ACB5}" name="Category1" dataDxfId="562"/>
    <tableColumn id="4" xr3:uid="{3F05A2CB-1CF5-4714-BE0A-C79B08BC92A4}" name="Category2" dataDxfId="561"/>
    <tableColumn id="5" xr3:uid="{AB9E78D1-8A62-4223-AC0B-A9A01A29E75A}" name="RAB|_x000a_CY-4|_x000a_($000)" dataDxfId="560" dataCellStyle="Data_Entry"/>
    <tableColumn id="6" xr3:uid="{82DEFBC7-BB00-4556-916E-81595EC7C7DC}" name="RAB|_x000a_CY-3|_x000a_($000)" dataDxfId="559" dataCellStyle="Data_Entry"/>
    <tableColumn id="7" xr3:uid="{855A8A6A-3A21-46A0-9713-F524576684A0}" name="RAB|_x000a_CY-2|_x000a_($000)" dataDxfId="558" dataCellStyle="Data_Entry"/>
    <tableColumn id="8" xr3:uid="{BDABD430-F7E1-469F-A252-934114CCC80E}" name="RAB|_x000a_CY-1|_x000a_($000)" dataDxfId="557" dataCellStyle="Data_Entry"/>
    <tableColumn id="9" xr3:uid="{AF7F351B-DDBC-437D-B624-6E88CA8A6BFF}" name="RAB|_x000a_CY|_x000a_($000)" dataDxfId="556" dataCellStyle="Formula"/>
  </tableColumns>
  <tableStyleInfo name="cc_TableStyle"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5C85ADB-17AD-44D2-9207-9A117934DB2C}" name="tb_4_4ii_4.02_1" displayName="tb_4_4ii_4.02_1" ref="A15:G29" totalsRowShown="0" headerRowDxfId="555" dataDxfId="554" headerRowCellStyle="table_headers">
  <autoFilter ref="A15:G29" xr:uid="{05C85ADB-17AD-44D2-9207-9A117934DB2C}"/>
  <tableColumns count="7">
    <tableColumn id="1" xr3:uid="{EC39054D-5295-4157-B201-D24DF245171A}" name="Section" dataDxfId="553"/>
    <tableColumn id="2" xr3:uid="{5C322911-EEDC-4CFB-973D-4281EF70D7D4}" name="Row" dataDxfId="552">
      <calculatedColumnFormula>ROW()</calculatedColumnFormula>
    </tableColumn>
    <tableColumn id="10" xr3:uid="{9CDC2531-568B-485D-AA07-FE4ABD9C2990}" name="Context" dataDxfId="551"/>
    <tableColumn id="3" xr3:uid="{14B02FE1-F75B-471E-931D-4DC3A5EBFB2D}" name="Category1" dataDxfId="550"/>
    <tableColumn id="4" xr3:uid="{5DDF1D2B-D72A-4B85-A682-90C987064BF4}" name="Category2" dataDxfId="549"/>
    <tableColumn id="5" xr3:uid="{A1AD77D8-ABB2-4D06-986A-B5FC94EC33B8}" name="Unallocated RAB *|_x000a_($000)" dataDxfId="548" dataCellStyle="Blank"/>
    <tableColumn id="6" xr3:uid="{DE143AF2-2801-4762-94E5-66898F0074E0}" name="RAB|_x000a_($000)" dataDxfId="547" dataCellStyle="Formula"/>
  </tableColumns>
  <tableStyleInfo name="cc_TableStyle"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C96ABCF0-8E7E-457E-8AE1-A6BC85797351}" name="tb_4_4iii_4.03_1" displayName="tb_4_4iii_4.03_1" ref="A36:F38" totalsRowShown="0" headerRowDxfId="546" dataDxfId="545" tableBorderDxfId="544" headerRowCellStyle="table_headers">
  <autoFilter ref="A36:F38" xr:uid="{C96ABCF0-8E7E-457E-8AE1-A6BC85797351}"/>
  <tableColumns count="6">
    <tableColumn id="1" xr3:uid="{27DF54C2-2A5C-43D2-AC05-DA711DA62733}" name="Section" dataDxfId="543"/>
    <tableColumn id="2" xr3:uid="{8A2C78E0-B672-42F6-BFBA-528CC9A23D33}" name="Row" dataDxfId="542">
      <calculatedColumnFormula>ROW()</calculatedColumnFormula>
    </tableColumn>
    <tableColumn id="3" xr3:uid="{CF04B0B0-404A-4F0C-9349-E7DBB725CDC9}" name="Context" dataDxfId="541"/>
    <tableColumn id="4" xr3:uid="{729238B9-E47B-4D08-A103-B14F6A8B8813}" name="Category1" dataDxfId="540"/>
    <tableColumn id="5" xr3:uid="{FE4C9C5A-3E0E-460D-AAFA-C9F90B39B19F}" name="Category2" dataDxfId="539"/>
    <tableColumn id="6" xr3:uid="{458F7596-956F-4514-9E40-A0A8F2DC3D29}" name="Index" dataDxfId="538" dataCellStyle="Data_Entry"/>
  </tableColumns>
  <tableStyleInfo name="cc_TableStyle"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AFCB3A8-A819-4378-A321-96987615053B}" name="tb_4_4iii_4.03_2" displayName="tb_4_4iii_4.03_2" ref="A47:G51" totalsRowShown="0" headerRowDxfId="537" dataDxfId="536" tableBorderDxfId="535" headerRowCellStyle="table_headers">
  <autoFilter ref="A47:G51" xr:uid="{1AFCB3A8-A819-4378-A321-96987615053B}"/>
  <tableColumns count="7">
    <tableColumn id="1" xr3:uid="{F84F2C90-947F-483B-A59B-36ECC109C5F2}" name="Section" dataDxfId="534"/>
    <tableColumn id="2" xr3:uid="{C3D05DAB-E4B1-4B3C-B42D-937A62FA6491}" name="Row" dataDxfId="533">
      <calculatedColumnFormula>ROW()</calculatedColumnFormula>
    </tableColumn>
    <tableColumn id="3" xr3:uid="{6BC8B48C-7C05-4075-9DA3-9E1CE230362E}" name="Context" dataDxfId="532"/>
    <tableColumn id="4" xr3:uid="{BEFB7756-2A0C-494C-9731-F96FD8F81F61}" name="Category1" dataDxfId="531"/>
    <tableColumn id="5" xr3:uid="{2B387027-AB4A-47C0-B62D-9514E7667BC6}" name="Category2" dataDxfId="530"/>
    <tableColumn id="6" xr3:uid="{87D6753C-AB2C-45BE-AB54-88F8F1607B1C}" name="Unallocated RAB *|_x000a_($000)" dataDxfId="529"/>
    <tableColumn id="7" xr3:uid="{29D155CB-BB05-4891-9B92-806FF528564E}" name="RAB|_x000a_($000)" dataDxfId="528"/>
  </tableColumns>
  <tableStyleInfo name="cc_TableStyle"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79CF55AC-7123-428B-A7E4-1BACFA1AF190}" name="tb_4_4iv_4.04_1" displayName="tb_4_4iv_4.04_1" ref="A56:G61" totalsRowShown="0" headerRowDxfId="527" dataDxfId="526" headerRowCellStyle="table_headers">
  <autoFilter ref="A56:G61" xr:uid="{79CF55AC-7123-428B-A7E4-1BACFA1AF190}"/>
  <tableColumns count="7">
    <tableColumn id="1" xr3:uid="{89290E70-4B6B-4B07-B370-C1DB91E97865}" name="Section" dataDxfId="525"/>
    <tableColumn id="2" xr3:uid="{F7D8E034-9E3B-4E28-95C2-52A936EC6F1F}" name="Row" dataDxfId="524">
      <calculatedColumnFormula>ROW()</calculatedColumnFormula>
    </tableColumn>
    <tableColumn id="3" xr3:uid="{9BBD5B6E-8BFB-4025-85E9-D08C30325F17}" name="Context" dataDxfId="523"/>
    <tableColumn id="4" xr3:uid="{4D873AA4-4B47-4D4F-AE0D-F0DB27181C75}" name="Category1" dataDxfId="522"/>
    <tableColumn id="5" xr3:uid="{E8D80EAF-FF65-4FBC-8766-1F1C121ABF05}" name="Category2" dataDxfId="521"/>
    <tableColumn id="6" xr3:uid="{D6F9CD47-2E9B-4060-98F5-1C41E6D553AC}" name="Unallocated works under construction|_x000a_($000)" dataDxfId="520"/>
    <tableColumn id="7" xr3:uid="{33707381-B241-45D2-AD2E-1BE670FE7A05}" name="Allocated works under construction|_x000a_($000)" dataDxfId="519"/>
  </tableColumns>
  <tableStyleInfo name="cc_TableStyle"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884FABB-A620-4129-BA0F-9CA35EB70B6F}" name="Table_List" displayName="Table_List" ref="A1:H61" totalsRowShown="0" headerRowDxfId="668">
  <autoFilter ref="A1:H61" xr:uid="{B884FABB-A620-4129-BA0F-9CA35EB70B6F}"/>
  <tableColumns count="8">
    <tableColumn id="1" xr3:uid="{B9BBFD01-38FD-4B60-A404-6014C7C6A3A5}" name="Sheet"/>
    <tableColumn id="2" xr3:uid="{B317A0A3-8090-4C62-B3B3-3EF08A45238D}" name="Table"/>
    <tableColumn id="3" xr3:uid="{F3451807-2411-4F3D-9DED-0C524B3385D7}" name="Table_rows"/>
    <tableColumn id="4" xr3:uid="{66613673-925E-4EB8-BB8B-D630CF88041A}" name="Table_sum"/>
    <tableColumn id="5" xr3:uid="{94AFE741-7508-4107-BFE0-A11E7BA9D057}" name="Address"/>
    <tableColumn id="6" xr3:uid="{14524BDA-3C97-4FB6-ABD0-A6103964B181}" name="Section"/>
    <tableColumn id="7" xr3:uid="{B45E48BE-034E-4C4B-9777-6EF6581247CC}" name="Title"/>
    <tableColumn id="8" xr3:uid="{C340DAE4-2433-46D8-8EF7-B62ACD152F75}" name="Section_short"/>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6CA93B81-9EFA-4508-852A-0F43BA4529C8}" name="tb_4_4iv_4.04_2" displayName="tb_4_4iv_4.04_2" ref="A65:F66" totalsRowShown="0" headerRowDxfId="518" dataDxfId="517" tableBorderDxfId="516" headerRowCellStyle="table_headers">
  <autoFilter ref="A65:F66" xr:uid="{6CA93B81-9EFA-4508-852A-0F43BA4529C8}"/>
  <tableColumns count="6">
    <tableColumn id="1" xr3:uid="{4405CA6D-0433-41D7-9726-AA9657939BE9}" name="Section" dataDxfId="515"/>
    <tableColumn id="2" xr3:uid="{59A9FEC6-0970-4929-AB83-DAF05B9883D0}" name="Row" dataDxfId="514">
      <calculatedColumnFormula>ROW()</calculatedColumnFormula>
    </tableColumn>
    <tableColumn id="3" xr3:uid="{54FCA668-1109-4C01-A566-EBCDF2FBFF2B}" name="Context" dataDxfId="513"/>
    <tableColumn id="4" xr3:uid="{8C21732D-6823-4EE2-9CC2-6B3F33C18CD9}" name="Category1" dataDxfId="512"/>
    <tableColumn id="5" xr3:uid="{D8FFB88A-E95B-4490-A7CB-5C09913EED2F}" name="Category2" dataDxfId="511"/>
    <tableColumn id="6" xr3:uid="{C06F38CC-9D67-40AA-BA92-486B2E9EFE26}" name="%" dataDxfId="510" dataCellStyle="Data_Entry"/>
  </tableColumns>
  <tableStyleInfo name="cc_TableStyle"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11FB584-2753-4B6C-AB36-5CBEE7B4C99C}" name="tb_4_4v_4.05_1" displayName="tb_4_4v_4.05_1" ref="A70:G73" totalsRowShown="0" headerRowDxfId="509" dataDxfId="508" headerRowCellStyle="table_headers">
  <autoFilter ref="A70:G73" xr:uid="{011FB584-2753-4B6C-AB36-5CBEE7B4C99C}"/>
  <tableColumns count="7">
    <tableColumn id="1" xr3:uid="{5DDDD8B4-E56C-4A22-9052-984EB28CA3DA}" name="Section" dataDxfId="507"/>
    <tableColumn id="2" xr3:uid="{0C3A4084-2CEB-428F-BC3F-67D40D62AAE5}" name="Row" dataDxfId="506">
      <calculatedColumnFormula>ROW()</calculatedColumnFormula>
    </tableColumn>
    <tableColumn id="3" xr3:uid="{300F958B-FB7E-4134-BE01-224174E4A92A}" name="Context" dataDxfId="505"/>
    <tableColumn id="4" xr3:uid="{AC756AC4-979B-4B90-AF2F-047CCF7A198E}" name="Category1" dataDxfId="504"/>
    <tableColumn id="5" xr3:uid="{E644770B-E50F-4BBF-8EA0-53E080BAE21B}" name="Category2" dataDxfId="503"/>
    <tableColumn id="6" xr3:uid="{59E81D6C-9FAC-4BBB-961D-57455CFCFD87}" name="Unallocated RAB *|_x000a_($000)" dataDxfId="502" dataCellStyle="Data_Entry"/>
    <tableColumn id="7" xr3:uid="{23F2697A-FC8D-4E1F-A4EF-640BD1944B70}" name="RAB|_x000a_($000)" dataDxfId="501" dataCellStyle="Data_Entry"/>
  </tableColumns>
  <tableStyleInfo name="cc_TableStyle"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8459FF49-6D36-4D4B-A7C0-417AC8D6AE43}" name="tb_4_4vi_4.06_1" displayName="tb_4_4vi_4.06_1" ref="A77:H85" totalsRowShown="0" headerRowDxfId="500" dataDxfId="499" headerRowCellStyle="table_headers">
  <autoFilter ref="A77:H85" xr:uid="{8459FF49-6D36-4D4B-A7C0-417AC8D6AE43}"/>
  <tableColumns count="8">
    <tableColumn id="1" xr3:uid="{9C4E9EAA-F0DE-4E99-B947-A59AB884551A}" name="Section" dataDxfId="498"/>
    <tableColumn id="2" xr3:uid="{FB4CBC6A-7259-48CA-B3D5-6479A56EBBF0}" name="Row" dataDxfId="497">
      <calculatedColumnFormula>ROW()</calculatedColumnFormula>
    </tableColumn>
    <tableColumn id="3" xr3:uid="{3A92E0DB-D032-4B77-B882-2E2B6EC9AC3B}" name="Context" dataDxfId="496"/>
    <tableColumn id="4" xr3:uid="{1DE8869B-080B-41A3-99CD-A932F36655C2}" name="Category1|_x000a_Asset category or assets with changes to depreciation*" dataDxfId="495" dataCellStyle="Data_Entry"/>
    <tableColumn id="5" xr3:uid="{70ED07E7-FD0C-496F-ADC4-1E7A4B5873FD}" name="Category2|_x000a_Reason for change of method (text entry)" dataDxfId="494" dataCellStyle="Data_Entry"/>
    <tableColumn id="7" xr3:uid="{B58BFF96-F33D-43FD-A8F5-6D6BE281D5F9}" name="Depreciation charge for the period (RAB)|_x000a_($000)" dataDxfId="493" dataCellStyle="Data_Entry"/>
    <tableColumn id="8" xr3:uid="{2C39F779-A01A-4C87-BB14-1E8BD02850C8}" name="Closing RAB value under 'alternative method' depreciation|_x000a_($000)" dataDxfId="492" dataCellStyle="Data_Entry"/>
    <tableColumn id="9" xr3:uid="{0F651126-D0FE-4060-A389-5C3E51644A15}" name="Closing RAB value under 'GAAP' depreciation|_x000a_($000)" dataDxfId="491" dataCellStyle="Data_Entry"/>
  </tableColumns>
  <tableStyleInfo name="cc_TableStyle"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4A3DC274-7EF9-43A3-91EA-D945C0CCD830}" name="tb_4_4iii_4.03_3" displayName="tb_4_4iii_4.03_3" ref="A42:F43" totalsRowShown="0" headerRowDxfId="490" dataDxfId="489" tableBorderDxfId="488" headerRowCellStyle="table_headers">
  <autoFilter ref="A42:F43" xr:uid="{4A3DC274-7EF9-43A3-91EA-D945C0CCD830}"/>
  <tableColumns count="6">
    <tableColumn id="1" xr3:uid="{70F2B172-4DFF-4525-9AC8-1BC5A777D59B}" name="Section" dataDxfId="487"/>
    <tableColumn id="2" xr3:uid="{869EB73A-278B-44DF-85C5-CF15579F7159}" name="Row" dataDxfId="486">
      <calculatedColumnFormula>ROW()</calculatedColumnFormula>
    </tableColumn>
    <tableColumn id="3" xr3:uid="{3B98EC20-E793-45F9-A256-B8C73DC6A8D1}" name="Context" dataDxfId="485"/>
    <tableColumn id="4" xr3:uid="{F93CE764-E82A-4287-AB1D-F168798C2071}" name="Category1" dataDxfId="484"/>
    <tableColumn id="5" xr3:uid="{744504CE-8494-4C2C-AAD3-336E611AEAA6}" name="Category2" dataDxfId="483"/>
    <tableColumn id="7" xr3:uid="{9E14AEBF-E4A0-49C4-B5F3-B5408C2B9B91}" name="%" dataDxfId="482">
      <calculatedColumnFormula>IF(F37&lt;&gt;0,F37/F38-1, 0)</calculatedColumnFormula>
    </tableColumn>
  </tableColumns>
  <tableStyleInfo name="cc_TableStyle"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432143D2-0193-47AD-BB9E-0528A3636543}" name="tb_4_4vii_4.07_1" displayName="tb_4_4vii_4.07_1" ref="A91:O115" totalsRowShown="0" headerRowDxfId="481" dataDxfId="480" headerRowCellStyle="table_headers">
  <autoFilter ref="A91:O115" xr:uid="{432143D2-0193-47AD-BB9E-0528A3636543}"/>
  <tableColumns count="15">
    <tableColumn id="1" xr3:uid="{540660AF-92B2-4FE3-87CB-8DF07979A2A8}" name="Section" dataDxfId="479"/>
    <tableColumn id="2" xr3:uid="{19C9D02B-02FC-4363-82FE-85473B564395}" name="Row" dataDxfId="478">
      <calculatedColumnFormula>ROW()</calculatedColumnFormula>
    </tableColumn>
    <tableColumn id="3" xr3:uid="{EAE0AFDA-737E-4746-855B-5626BBA9550E}" name="Context" dataDxfId="477"/>
    <tableColumn id="4" xr3:uid="{F6176FC1-ABE9-4375-8B32-0D114A43E327}" name="Category1" dataDxfId="476"/>
    <tableColumn id="5" xr3:uid="{A99E7BF0-2637-43B0-80C6-7EC023DFA4D3}" name="Category2" dataDxfId="475"/>
    <tableColumn id="6" xr3:uid="{653E0A3C-4BE5-4016-A7AC-B763D23409CB}" name="Opening RAB value" dataDxfId="474" dataCellStyle="Comma"/>
    <tableColumn id="7" xr3:uid="{5129794A-97A3-4A5F-AAF7-2D929F7E0ADB}" name="Less depreciation" dataDxfId="473" dataCellStyle="Comma"/>
    <tableColumn id="8" xr3:uid="{81BEE9A3-4A84-4D44-ADDF-4857B6EA5CFA}" name="Plus revaluations" dataDxfId="472" dataCellStyle="Comma"/>
    <tableColumn id="9" xr3:uid="{26B38117-24F7-400F-9395-F4BE0AFA414C}" name="Plus assets commissioned" dataDxfId="471" dataCellStyle="Comma"/>
    <tableColumn id="10" xr3:uid="{141F3A06-DC0D-4354-80B5-D417100BFB8F}" name="Less asset disposals" dataDxfId="470" dataCellStyle="Comma"/>
    <tableColumn id="11" xr3:uid="{6CBF09F8-C877-46B3-A444-F10AEF7097C0}" name="Plus asset allocation adjustment" dataDxfId="469" dataCellStyle="Comma"/>
    <tableColumn id="12" xr3:uid="{56EB8BB4-53D9-4960-B521-698DC4069975}" name="Plus asset category transfers" dataDxfId="468" dataCellStyle="Comma"/>
    <tableColumn id="13" xr3:uid="{D87D50D8-B80D-4CB1-9C01-B9C537EF8C6A}" name="Total" dataDxfId="467" dataCellStyle="Formula">
      <calculatedColumnFormula>#N/A</calculatedColumnFormula>
    </tableColumn>
    <tableColumn id="14" xr3:uid="{CC9C75C7-B0D1-4B24-909A-B907FB3444CD}" name="Weighted average remaining asset life" dataDxfId="466"/>
    <tableColumn id="15" xr3:uid="{5DCC3984-F951-49F6-B5CF-46DDEF8B0096}" name="Weighted average expected total life" dataDxfId="465"/>
  </tableColumns>
  <tableStyleInfo name="cc_TableStyle"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72903002-6AA4-4505-8A2A-22B0313D4537}" name="tb_4a_4ai_4.11_1" displayName="tb_4a_4ai_4.11_1" ref="A3:H58" totalsRowShown="0" headerRowDxfId="464" dataDxfId="463" tableBorderDxfId="462" headerRowCellStyle="table_headers">
  <autoFilter ref="A3:H58" xr:uid="{72903002-6AA4-4505-8A2A-22B0313D4537}"/>
  <tableColumns count="8">
    <tableColumn id="1" xr3:uid="{4F0744B7-0752-4ED3-81DA-4EF3578EB79C}" name="Section" dataDxfId="461"/>
    <tableColumn id="2" xr3:uid="{0119559A-340C-4F98-AEF7-6802C54846BE}" name="Row" dataDxfId="460">
      <calculatedColumnFormula>ROW()</calculatedColumnFormula>
    </tableColumn>
    <tableColumn id="3" xr3:uid="{623874C6-719A-41F8-9306-29F64D75E517}" name="Category1" dataDxfId="459"/>
    <tableColumn id="4" xr3:uid="{48074E34-1445-4115-A92A-5DCBCC613EB2}" name="Category2" dataDxfId="458"/>
    <tableColumn id="8" xr3:uid="{6AC6841E-BD96-4D60-91DE-86E833DB7E15}" name="Category3" dataDxfId="457">
      <calculatedColumnFormula>#N/A</calculatedColumnFormula>
    </tableColumn>
    <tableColumn id="5" xr3:uid="{7B210F06-6DFC-419D-BE36-62E85CCD8FAC}" name="ID-FFLAS|_x000a_($000)" dataDxfId="456"/>
    <tableColumn id="6" xr3:uid="{43813324-38FB-4EB8-AE92-F58FDAC80B3C}" name="Non-FFLAS|_x000a_($000)" dataDxfId="455"/>
    <tableColumn id="7" xr3:uid="{ACC55BB7-E5A7-434F-B2F3-BE8DD1A0FE9E}" name="Total|_x000a_($000)" dataDxfId="454" dataCellStyle="Formula">
      <calculatedColumnFormula>SUM(tb_4a_4ai_4.11_1[[#This Row],[ID-FFLAS|
($000)]:[Non-FFLAS|
($000)]])</calculatedColumnFormula>
    </tableColumn>
  </tableColumns>
  <tableStyleInfo name="cc_TableStyle"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8FE03C87-9BC9-4FD5-A579-8574B6002558}" name="tb_4a_4aii_4.12_1" displayName="tb_4a_4aii_4.12_1" ref="A62:N73" totalsRowShown="0" headerRowDxfId="453" dataDxfId="452" headerRowCellStyle="table_headers">
  <autoFilter ref="A62:N73" xr:uid="{8FE03C87-9BC9-4FD5-A579-8574B6002558}"/>
  <tableColumns count="14">
    <tableColumn id="1" xr3:uid="{538DD43A-03D0-4717-B84B-48441869CC92}" name="Section" dataDxfId="451"/>
    <tableColumn id="2" xr3:uid="{5F44E82F-D660-4A07-A9D0-C5F07398F773}" name="Row" dataDxfId="450">
      <calculatedColumnFormula>ROW()</calculatedColumnFormula>
    </tableColumn>
    <tableColumn id="3" xr3:uid="{A0E57FF1-1701-4E92-B431-C000B448BA93}" name="Category1" dataDxfId="449"/>
    <tableColumn id="4" xr3:uid="{4EA7D3C3-279B-4DE9-82CD-D1A0716B4F83}" name="Category2" dataDxfId="448"/>
    <tableColumn id="5" xr3:uid="{3A689596-785A-41DE-A285-6459305AA28C}" name="Asset category" dataDxfId="447" dataCellStyle="Data_Entry"/>
    <tableColumn id="6" xr3:uid="{B2FFAD3C-F6BB-43C9-86B1-DD32697D38E2}" name="Original allocator or line items" dataDxfId="446" dataCellStyle="Data_Entry"/>
    <tableColumn id="10" xr3:uid="{FBCAE96E-0FCA-47F9-B396-0E31E6C558E7}" name="New allocator or line items" dataDxfId="445" dataCellStyle="Data_Entry"/>
    <tableColumn id="11" xr3:uid="{545AA105-14A4-4FFB-93C0-31488C5EC03E}" name="Rationale for change" dataDxfId="444" dataCellStyle="Data_Entry"/>
    <tableColumn id="7" xr3:uid="{5CC845E8-7FA2-423A-96FA-2E6A8F6E4FA0}" name="Original allocation|_x000a_CY-1|_x000a_($000)" dataDxfId="443" dataCellStyle="Data_Entry"/>
    <tableColumn id="8" xr3:uid="{D3778958-62EB-4750-AFDF-DD619D40AB9B}" name="Original allocation|_x000a_Current Year (CY)|_x000a_($000)" dataDxfId="442" dataCellStyle="Data_Entry"/>
    <tableColumn id="9" xr3:uid="{12674CA9-BDE7-41B9-B010-F360B82F750E}" name="New allocation|_x000a_CY-1|_x000a_($000)" dataDxfId="441" dataCellStyle="Data_Entry"/>
    <tableColumn id="12" xr3:uid="{E6E024B8-4682-4C79-9696-D4A0DFD92A87}" name="New allocation|_x000a_Current Year (CY)|_x000a_($000)" dataDxfId="440" dataCellStyle="Data_Entry"/>
    <tableColumn id="13" xr3:uid="{55E8936B-9314-432E-8BB5-5344BECC8CAD}" name="Difference|_x000a_CY-1|_x000a_($000)" dataDxfId="439" dataCellStyle="Formula">
      <calculatedColumnFormula>I63-K63</calculatedColumnFormula>
    </tableColumn>
    <tableColumn id="14" xr3:uid="{B2DBBEE9-2BF0-4308-9870-ACDAFBCDD797}" name="Difference|_x000a_Current Year (CY)|_x000a_($000)" dataDxfId="438" dataCellStyle="Formula">
      <calculatedColumnFormula>J63-L63</calculatedColumnFormula>
    </tableColumn>
  </tableColumns>
  <tableStyleInfo name="cc_TableStyle"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FC0B0913-6060-4C2F-B118-B8EF8F04970A}" name="tb_5_5i_5.01_1" displayName="tb_5_5i_5.01_1" ref="A3:E19" totalsRowShown="0" headerRowDxfId="437" dataDxfId="436" tableBorderDxfId="435" headerRowCellStyle="table_headers">
  <autoFilter ref="A3:E19" xr:uid="{FC0B0913-6060-4C2F-B118-B8EF8F04970A}"/>
  <tableColumns count="5">
    <tableColumn id="1" xr3:uid="{3AF6A5DC-1348-4CBF-9566-538A1ED60453}" name="Section" dataDxfId="434"/>
    <tableColumn id="2" xr3:uid="{83329BC8-3781-4E25-8DB9-3CD95436DEEA}" name="Row" dataDxfId="433">
      <calculatedColumnFormula>ROW()</calculatedColumnFormula>
    </tableColumn>
    <tableColumn id="3" xr3:uid="{BBA8C7FB-24C4-4B9A-BB23-2B33F114FC54}" name="Category1" dataDxfId="432"/>
    <tableColumn id="4" xr3:uid="{6C1B3BFA-F4EA-493B-83F9-5DFFB1198D5A}" name="Category2" dataDxfId="431"/>
    <tableColumn id="7" xr3:uid="{27886020-081F-4457-B139-6AD2EFAA5CA0}" name="($000)" dataDxfId="430" dataCellStyle="Formula"/>
  </tableColumns>
  <tableStyleInfo name="cc_TableStyle"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AFAEE0F7-3804-44CE-9B1A-2E743C65C778}" name="tb_5_5ii_5.02_1" displayName="tb_5_5ii_5.02_1" ref="A22:E24" totalsRowShown="0" headerRowDxfId="429" dataDxfId="428" tableBorderDxfId="427" headerRowCellStyle="table_headers">
  <autoFilter ref="A22:E24" xr:uid="{AFAEE0F7-3804-44CE-9B1A-2E743C65C778}"/>
  <tableColumns count="5">
    <tableColumn id="1" xr3:uid="{71F47738-378B-40F3-BBCF-FC04C97606D2}" name="Section" dataDxfId="426"/>
    <tableColumn id="2" xr3:uid="{9D5EAEA0-518F-4F8F-8320-F754637A5083}" name="Row" dataDxfId="425">
      <calculatedColumnFormula>ROW()</calculatedColumnFormula>
    </tableColumn>
    <tableColumn id="3" xr3:uid="{EF8E22D6-C4D1-4ADD-A350-AB88F2085BB7}" name="Category1" dataDxfId="424"/>
    <tableColumn id="4" xr3:uid="{7FD8E867-455A-4D43-A012-B8505EB0769C}" name="Category2" dataDxfId="423"/>
    <tableColumn id="7" xr3:uid="{F6AC6BC2-D964-4A87-A887-47289A6B6584}" name="($000)" dataDxfId="422" dataCellStyle="Data_Entry"/>
  </tableColumns>
  <tableStyleInfo name="cc_TableStyle"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42A41761-E073-4550-B3BE-2687DC496CB4}" name="tb_5a_5ai_5.11_1" displayName="tb_5a_5ai_5.11_1" ref="A3:J39" totalsRowShown="0" headerRowDxfId="421" dataDxfId="420" tableBorderDxfId="419" headerRowCellStyle="table_headers">
  <autoFilter ref="A3:J39" xr:uid="{42A41761-E073-4550-B3BE-2687DC496CB4}"/>
  <tableColumns count="10">
    <tableColumn id="1" xr3:uid="{C03AE46A-A119-43FF-AAAB-C2F31E04C054}" name="Section" dataDxfId="418"/>
    <tableColumn id="2" xr3:uid="{0213F45F-67B0-4A19-A444-98A307E9F228}" name="Row" dataDxfId="417">
      <calculatedColumnFormula>ROW()</calculatedColumnFormula>
    </tableColumn>
    <tableColumn id="3" xr3:uid="{6C5FCE05-7607-415F-BBAB-2E611A673F44}" name="Category1" dataDxfId="416"/>
    <tableColumn id="4" xr3:uid="{4BED2F81-D5B1-46B7-A28E-1841C1A2D4ED}" name="Category2" dataDxfId="415"/>
    <tableColumn id="10" xr3:uid="{BBCB4A1F-40B8-4BCB-A622-B6F7EBE14452}" name="Level 1|_x000a_ID-FFLAS|_x000a_($000)" dataDxfId="414"/>
    <tableColumn id="9" xr3:uid="{9C43539D-C4B5-4D97-AA98-427705E2C9B7}" name="Level 1|_x000a_Non-FFLAS|_x000a_($000)" dataDxfId="413"/>
    <tableColumn id="5" xr3:uid="{6FBE1681-FADD-4BD2-85C5-3224067A8E85}" name="Level 1|_x000a_Total|_x000a_($000)" dataDxfId="412" dataCellStyle="Comma">
      <calculatedColumnFormula>tb_5a_5ai_5.11_1[[#This Row],[Level 1|
Non-FFLAS|
($000)]]+tb_5a_5ai_5.11_1[[#This Row],[Level 1|
ID-FFLAS|
($000)]]</calculatedColumnFormula>
    </tableColumn>
    <tableColumn id="6" xr3:uid="{AAC0E090-BF72-42A0-93CE-A30F8570F6DA}" name="Level 2|_x000a_ID-FFLAS|_x000a_($000)" dataDxfId="411" dataCellStyle="Comma"/>
    <tableColumn id="7" xr3:uid="{7D1245B6-3C29-4162-9DF4-60646C3A500B}" name="Level 2|_x000a_Non-FFLAS|_x000a_($000)" dataDxfId="410" dataCellStyle="Comma"/>
    <tableColumn id="8" xr3:uid="{EBBA568F-A0B5-4017-9172-AA8CCEF8F110}" name="Level 2|_x000a_Total|_x000a_($000)" dataDxfId="409" dataCellStyle="Comma"/>
  </tableColumns>
  <tableStyleInfo name="cc_TableStyl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48DC4680-4FAF-4046-B339-45F3C2C2C018}" name="tb_00_toc" displayName="tb_00_toc" ref="B2:E19" totalsRowShown="0" tableBorderDxfId="667" headerRowCellStyle="table_headers">
  <autoFilter ref="B2:E19" xr:uid="{48DC4680-4FAF-4046-B339-45F3C2C2C018}"/>
  <tableColumns count="4">
    <tableColumn id="1" xr3:uid="{6BC9B6A9-2383-49EF-9818-BD3731DBA87C}" name="Schedule" dataDxfId="666"/>
    <tableColumn id="2" xr3:uid="{A22CB8A8-2938-4F12-A6CC-30F8DE4084BF}" name="Schedule name" dataDxfId="665"/>
    <tableColumn id="6" xr3:uid="{5DB0DACE-AC6C-4DB1-83C3-B4C14957CB0C}" name="Sheetname" dataDxfId="664"/>
    <tableColumn id="3" xr3:uid="{3CDDA94E-E6E7-4E34-B9C5-D974ADBC2CCE}" name="Description" dataDxfId="663"/>
  </tableColumns>
  <tableStyleInfo name="cc_TableStyle"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F2777412-CC7F-45FC-AE76-D9D60EBF37BB}" name="tb_5a_5aii_5.12_1" displayName="tb_5a_5aii_5.12_1" ref="A43:E46" totalsRowShown="0" headerRowDxfId="408" dataDxfId="407" headerRowCellStyle="table_headers">
  <autoFilter ref="A43:E46" xr:uid="{F2777412-CC7F-45FC-AE76-D9D60EBF37BB}"/>
  <tableColumns count="5">
    <tableColumn id="1" xr3:uid="{CFC3E74C-639B-4DE0-A6CC-DEBE68AA89F9}" name="Section" dataDxfId="406"/>
    <tableColumn id="2" xr3:uid="{DE1A1282-FD93-4464-9202-2369D86F1280}" name="Row" dataDxfId="405">
      <calculatedColumnFormula>ROW()</calculatedColumnFormula>
    </tableColumn>
    <tableColumn id="3" xr3:uid="{8DC09DCB-550D-4CDD-85CB-AEC488BBE6A8}" name="Category1" dataDxfId="404"/>
    <tableColumn id="4" xr3:uid="{C390A3A4-5DB9-4D65-9060-7089D2D25742}" name="Category2" dataDxfId="403"/>
    <tableColumn id="5" xr3:uid="{7338B723-40DD-4180-8802-184A13029BD6}" name="($000)" dataDxfId="402"/>
  </tableColumns>
  <tableStyleInfo name="cc_TableStyle"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278B6D69-9935-4B1D-9F22-530598F68ECB}" name="tb_5a_5aiii_5.13_1" displayName="tb_5a_5aiii_5.13_1" ref="A50:N62" totalsRowShown="0" headerRowDxfId="401" dataDxfId="400" headerRowCellStyle="table_headers">
  <autoFilter ref="A50:N62" xr:uid="{278B6D69-9935-4B1D-9F22-530598F68ECB}"/>
  <tableColumns count="14">
    <tableColumn id="1" xr3:uid="{C0CC93C2-1731-427C-A308-FED0B46F9118}" name="Section" dataDxfId="399"/>
    <tableColumn id="2" xr3:uid="{0477BE9D-D5A7-48FA-B938-BACAA3F9B4A0}" name="Row" dataDxfId="398">
      <calculatedColumnFormula>ROW()</calculatedColumnFormula>
    </tableColumn>
    <tableColumn id="3" xr3:uid="{8BF166DA-DE66-4698-9A07-D03EB91A2427}" name="Category1" dataDxfId="397"/>
    <tableColumn id="4" xr3:uid="{4EFF9E29-1A84-449E-BB82-5320D105A688}" name="Category2" dataDxfId="396"/>
    <tableColumn id="5" xr3:uid="{582D571A-F69F-4174-BBB6-EC7BF9D95617}" name="Cost category" dataDxfId="395" dataCellStyle="Data_Entry"/>
    <tableColumn id="6" xr3:uid="{B5D4003C-CA97-4F64-8518-A3B3827B326F}" name="Original allocator or line items" dataDxfId="394" dataCellStyle="Data_Entry"/>
    <tableColumn id="10" xr3:uid="{06F32E77-7ACF-4FBE-80C9-5C23C236743E}" name="New allocator or line items" dataDxfId="393" dataCellStyle="Data_Entry"/>
    <tableColumn id="11" xr3:uid="{D5A1042C-DF40-407D-827E-A20DEDED6E07}" name="Rationale for change" dataDxfId="392" dataCellStyle="Data_Entry"/>
    <tableColumn id="7" xr3:uid="{3ECF9886-0758-419C-9390-B8A28CA315D3}" name="Original allocation|_x000a_CY-1|_x000a_($000)" dataDxfId="391" dataCellStyle="Data_Entry"/>
    <tableColumn id="8" xr3:uid="{DF1495F6-273A-43F4-B57C-A1F59B87ADEA}" name="Original allocation|_x000a_Current Year (CY)|_x000a_($000)" dataDxfId="390" dataCellStyle="Data_Entry"/>
    <tableColumn id="9" xr3:uid="{D404D085-DDB7-4DD8-8BCF-4EB804897EE5}" name="New allocation|_x000a_CY-1|_x000a_($000)" dataDxfId="389" dataCellStyle="Data_Entry"/>
    <tableColumn id="12" xr3:uid="{A973B70B-7143-4260-8423-41E2789767FD}" name="New allocation|_x000a_Current Year (CY)|_x000a_($000)" dataDxfId="388" dataCellStyle="Data_Entry"/>
    <tableColumn id="13" xr3:uid="{7EA46D35-0AAA-478C-89BC-C28E1E50924E}" name="Difference|_x000a_CY-1|_x000a_($000)" dataDxfId="387" dataCellStyle="Formula">
      <calculatedColumnFormula>I51-K51</calculatedColumnFormula>
    </tableColumn>
    <tableColumn id="14" xr3:uid="{7026AF75-8049-4B27-BA5B-25CEDA6C9DC1}" name="Difference|_x000a_Current Year (CY)|_x000a_($000)" dataDxfId="386" dataCellStyle="Formula">
      <calculatedColumnFormula>J51-L51</calculatedColumnFormula>
    </tableColumn>
  </tableColumns>
  <tableStyleInfo name="cc_TableStyle"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870C022E-3990-406A-9D53-A208F4B7365F}" name="tb_6_6i_6.01_1" displayName="tb_6_6i_6.01_1" ref="A3:F34" totalsRowShown="0" headerRowDxfId="385" dataDxfId="384" headerRowCellStyle="table_headers">
  <autoFilter ref="A3:F34" xr:uid="{870C022E-3990-406A-9D53-A208F4B7365F}"/>
  <tableColumns count="6">
    <tableColumn id="1" xr3:uid="{A812F863-CB6D-416B-A0FF-06F1B2BA1840}" name="Section" dataDxfId="383"/>
    <tableColumn id="2" xr3:uid="{B1390A71-3099-463A-A93A-7F504E79FFE6}" name="Row" dataDxfId="382">
      <calculatedColumnFormula>ROW()</calculatedColumnFormula>
    </tableColumn>
    <tableColumn id="5" xr3:uid="{4E42785D-D215-4813-B20B-AA3C3EDE7E04}" name="Context" dataDxfId="381"/>
    <tableColumn id="3" xr3:uid="{FADF706B-9410-438B-933E-A6AE05FDC508}" name="Category1" dataDxfId="380"/>
    <tableColumn id="11" xr3:uid="{C1DB4562-808C-42BA-A133-B03FB0D139BB}" name="Category2" dataDxfId="379"/>
    <tableColumn id="4" xr3:uid="{1868BB61-5280-4542-94AD-111E3654751A}" name="($000)" dataDxfId="378" dataCellStyle="Comma"/>
  </tableColumns>
  <tableStyleInfo name="cc_TableStyle"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BB564E1C-2AB9-4572-B1DD-E5F4CF67436C}" name="tb_6_6ii_6.02_1" displayName="tb_6_6ii_6.02_1" ref="A38:F44" totalsRowShown="0" headerRowDxfId="377" dataDxfId="376" tableBorderDxfId="375" totalsRowBorderDxfId="374" headerRowCellStyle="table_headers">
  <autoFilter ref="A38:F44" xr:uid="{BB564E1C-2AB9-4572-B1DD-E5F4CF67436C}"/>
  <tableColumns count="6">
    <tableColumn id="1" xr3:uid="{6A07682E-318D-41C6-8782-E6DB76C9644C}" name="Section" dataDxfId="373"/>
    <tableColumn id="2" xr3:uid="{4D3855B4-8C7B-43BC-9518-2DA4D9064FDD}" name="Row" dataDxfId="372">
      <calculatedColumnFormula>ROW()</calculatedColumnFormula>
    </tableColumn>
    <tableColumn id="6" xr3:uid="{F0D022EF-7435-452E-8D74-335ABBD51BA1}" name="Context" dataDxfId="371"/>
    <tableColumn id="3" xr3:uid="{FCA34025-9506-480D-81DB-994DB2212D3E}" name="Category1" dataDxfId="370"/>
    <tableColumn id="4" xr3:uid="{54AEC6E8-A1B0-4F5D-BC6A-3B980E3179A0}" name="Category2" dataDxfId="369"/>
    <tableColumn id="5" xr3:uid="{E5B65CA0-E8B5-46F6-8B9B-09EF497FEE6F}" name="($000)" dataDxfId="368" dataCellStyle="Comma"/>
  </tableColumns>
  <tableStyleInfo name="cc_TableStyle"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1F9FE9CB-6230-4EDF-A3A2-F5CDBC8CCFF3}" name="tb_6_6iii_6.03_1" displayName="tb_6_6iii_6.03_1" ref="A48:F49" totalsRowShown="0" headerRowDxfId="367" dataDxfId="366" tableBorderDxfId="365" totalsRowBorderDxfId="364" headerRowCellStyle="table_headers">
  <autoFilter ref="A48:F49" xr:uid="{1F9FE9CB-6230-4EDF-A3A2-F5CDBC8CCFF3}"/>
  <tableColumns count="6">
    <tableColumn id="1" xr3:uid="{F4EF6E46-E7C0-488B-9B88-63C2F48CAA64}" name="Section" dataDxfId="363"/>
    <tableColumn id="2" xr3:uid="{041A6149-6B89-4673-8E78-523D5F6E26ED}" name="Row" dataDxfId="362">
      <calculatedColumnFormula>ROW()</calculatedColumnFormula>
    </tableColumn>
    <tableColumn id="6" xr3:uid="{1EC7F478-DD19-4CB3-92BB-769762D7879B}" name="Context" dataDxfId="361"/>
    <tableColumn id="3" xr3:uid="{BBCD1F87-E341-4A9F-802B-E9E477855F36}" name="Category1" dataDxfId="360"/>
    <tableColumn id="4" xr3:uid="{7E90E4A4-73EA-43B8-8DAD-F216B1945ACE}" name="Category2" dataDxfId="359"/>
    <tableColumn id="5" xr3:uid="{947AC0F6-D0A2-43AE-876D-C97B7DE41657}" name="($000)" dataDxfId="358" dataCellStyle="Data_Entry"/>
  </tableColumns>
  <tableStyleInfo name="cc_TableStyle"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E8CF3FEE-80C0-4177-A767-CDF7DCB064E0}" name="tb_7_7i_7.01_1" displayName="tb_7_7i_7.01_1" ref="A3:G9" totalsRowShown="0" headerRowDxfId="357" dataDxfId="356" tableBorderDxfId="355" totalsRowBorderDxfId="354" headerRowCellStyle="table_headers">
  <autoFilter ref="A3:G9" xr:uid="{E8CF3FEE-80C0-4177-A767-CDF7DCB064E0}"/>
  <tableColumns count="7">
    <tableColumn id="1" xr3:uid="{52A668E2-DE41-4871-92DA-8BED99422280}" name="Section" dataDxfId="353"/>
    <tableColumn id="2" xr3:uid="{37DA5A25-DBB0-49CF-9A84-1DA7512BDD47}" name="Row" dataDxfId="352">
      <calculatedColumnFormula>ROW()</calculatedColumnFormula>
    </tableColumn>
    <tableColumn id="4" xr3:uid="{416BE62E-1A44-4D5A-92F1-D8267A4115FF}" name="Category1" dataDxfId="351"/>
    <tableColumn id="5" xr3:uid="{3B48C368-55BA-49F4-AEAB-38EC2BCCB00A}" name="Category2" dataDxfId="350"/>
    <tableColumn id="6" xr3:uid="{19D68AC4-C93F-47B4-90B0-41E8841B6C7B}" name="Target ($000)1" dataDxfId="349">
      <calculatedColumnFormula>SUM(E1:E3)</calculatedColumnFormula>
    </tableColumn>
    <tableColumn id="7" xr3:uid="{49F9AA13-739A-4E02-99D2-6B585C37C31C}" name="Actual ($000)" dataDxfId="348">
      <calculatedColumnFormula>SUM(F1:F3)</calculatedColumnFormula>
    </tableColumn>
    <tableColumn id="8" xr3:uid="{A681EF26-3EC0-49F8-B798-420C023B1824}" name="Variance (%)" dataDxfId="347" dataCellStyle="Formula">
      <calculatedColumnFormula>IF(E4=0,0,(F4-E4)/E4)</calculatedColumnFormula>
    </tableColumn>
  </tableColumns>
  <tableStyleInfo name="cc_TableStyle"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FD74E5C9-6DA0-40F0-8194-1063F7942F9B}" name="tb_7_7ii_7.02_1" displayName="tb_7_7ii_7.02_1" ref="A13:G35" totalsRowShown="0" headerRowDxfId="346" dataDxfId="345" headerRowCellStyle="table_headers">
  <autoFilter ref="A13:G35" xr:uid="{FD74E5C9-6DA0-40F0-8194-1063F7942F9B}"/>
  <tableColumns count="7">
    <tableColumn id="1" xr3:uid="{D134ED6F-169C-4EDB-8AA3-FB1386F7F9B7}" name="Section" dataDxfId="344"/>
    <tableColumn id="2" xr3:uid="{4E6234B1-E92E-4FD1-AEF5-86855965AC07}" name="Row" dataDxfId="343">
      <calculatedColumnFormula>ROW()</calculatedColumnFormula>
    </tableColumn>
    <tableColumn id="4" xr3:uid="{700E8ABE-2DA3-4B9E-9FC8-01BFE6161C81}" name="Category1" dataDxfId="342"/>
    <tableColumn id="5" xr3:uid="{4E2E4CE4-963C-4C63-B08D-7B68689CCCFE}" name="Category2" dataDxfId="341"/>
    <tableColumn id="6" xr3:uid="{275DC6BC-7864-489F-BD2C-998C3235F682}" name="Forecast ($000)2" dataDxfId="340"/>
    <tableColumn id="7" xr3:uid="{1D191945-9FBB-42EF-8EDD-4E5750BAEE4C}" name="Actual ($000)" dataDxfId="339"/>
    <tableColumn id="8" xr3:uid="{BB4D76D1-D988-4AB1-BA7F-EEB614403BD4}" name="Variance (%)" dataDxfId="338" dataCellStyle="Formula">
      <calculatedColumnFormula>IF(E14=0,0,(F14-E14)/E14)</calculatedColumnFormula>
    </tableColumn>
  </tableColumns>
  <tableStyleInfo name="cc_TableStyle"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4F7856C1-F823-46CF-A0BD-7B60B4C4DFF7}" name="tb_7_7iii_7.03_1" displayName="tb_7_7iii_7.03_1" ref="A39:G51" totalsRowShown="0" headerRowDxfId="337" dataDxfId="336" headerRowCellStyle="table_headers">
  <autoFilter ref="A39:G51" xr:uid="{4F7856C1-F823-46CF-A0BD-7B60B4C4DFF7}"/>
  <tableColumns count="7">
    <tableColumn id="1" xr3:uid="{5CB5EEE0-522D-4848-B763-500D521FE984}" name="Section" dataDxfId="335"/>
    <tableColumn id="2" xr3:uid="{D93BF519-809D-49AE-9049-F69A71B1C456}" name="Row" dataDxfId="334">
      <calculatedColumnFormula>ROW()</calculatedColumnFormula>
    </tableColumn>
    <tableColumn id="4" xr3:uid="{4D3EA408-4356-41CC-8C9E-C4F13CEFD1E6}" name="Category1" dataDxfId="333"/>
    <tableColumn id="5" xr3:uid="{B9262BE0-D22D-41B5-9C59-482A57C627E2}" name="Category2" dataDxfId="332"/>
    <tableColumn id="6" xr3:uid="{A51B16BD-96D5-4989-A36F-C41370C66DED}" name="Forecast ($000)2" dataDxfId="331" dataCellStyle="Data_Entry">
      <calculatedColumnFormula>E31+E35+E39</calculatedColumnFormula>
    </tableColumn>
    <tableColumn id="7" xr3:uid="{163B3113-437E-43FE-8506-C0E904383DD9}" name="Actual ($000)" dataDxfId="330"/>
    <tableColumn id="8" xr3:uid="{54CC584C-55A2-4338-AAC1-25C624DF06D7}" name="Variance (%)" dataDxfId="329" dataCellStyle="Formula">
      <calculatedColumnFormula>IF(E40=0,0,(F40-E40)/E40)</calculatedColumnFormula>
    </tableColumn>
  </tableColumns>
  <tableStyleInfo name="cc_TableStyle"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7284FFF5-BEE4-4CFC-ACB6-24484F1BCFC5}" name="tb_7_7iv_7.04_1" displayName="tb_7_7iv_7.04_1" ref="A55:G57" totalsRowShown="0" headerRowDxfId="328" dataDxfId="327" headerRowCellStyle="table_headers">
  <autoFilter ref="A55:G57" xr:uid="{7284FFF5-BEE4-4CFC-ACB6-24484F1BCFC5}"/>
  <tableColumns count="7">
    <tableColumn id="1" xr3:uid="{9E7F46EC-C630-42DC-AEB5-F69E795F8379}" name="Section" dataDxfId="326"/>
    <tableColumn id="2" xr3:uid="{F6044482-66FC-43D5-A9C9-7F1E0EE3A399}" name="Row" dataDxfId="325">
      <calculatedColumnFormula>ROW()</calculatedColumnFormula>
    </tableColumn>
    <tableColumn id="4" xr3:uid="{CC890127-C0C7-4637-A95B-AF24455974EE}" name="Category1" dataDxfId="324"/>
    <tableColumn id="5" xr3:uid="{8FF11E91-81CD-4D7E-976F-B47C2E4266C2}" name="Category2" dataDxfId="323"/>
    <tableColumn id="6" xr3:uid="{0188CC89-6C36-4E52-AFB3-9A3303EB06AA}" name="Forecast ($000)2" dataDxfId="322" dataCellStyle="Data_Entry"/>
    <tableColumn id="7" xr3:uid="{0FB1FE54-0985-4FF6-8A08-78722EBD4152}" name="Actual ($000)" dataDxfId="321" dataCellStyle="Formula">
      <calculatedColumnFormula>'S5.Actual Expenditure Opex'!E23</calculatedColumnFormula>
    </tableColumn>
    <tableColumn id="8" xr3:uid="{DC4D64ED-E1C8-41EB-845D-8DF68CC45B95}" name="Variance (%)" dataDxfId="320" dataCellStyle="Formula">
      <calculatedColumnFormula>IF(E56=0,0,(F56-E56)/E56)</calculatedColumnFormula>
    </tableColumn>
  </tableColumns>
  <tableStyleInfo name="cc_TableStyle"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AB8C55A2-B5E8-41CC-86A6-35CB4EE888A6}" name="tb_8_8i_8.01_1" displayName="tb_8_8i_8.01_1" ref="A3:M10" totalsRowShown="0" headerRowDxfId="319" dataDxfId="318" tableBorderDxfId="317" headerRowCellStyle="table_headers">
  <autoFilter ref="A3:M10" xr:uid="{AB8C55A2-B5E8-41CC-86A6-35CB4EE888A6}"/>
  <tableColumns count="13">
    <tableColumn id="1" xr3:uid="{B09219CB-B819-4D08-AB19-D6732B288349}" name="Section" dataDxfId="316"/>
    <tableColumn id="2" xr3:uid="{A10E7B84-A66D-437E-AECD-F46BC6CFF315}" name="Row" dataDxfId="315">
      <calculatedColumnFormula>ROW()</calculatedColumnFormula>
    </tableColumn>
    <tableColumn id="13" xr3:uid="{B42E6A85-6D8F-461A-82B5-8519C6A7E50A}" name="Context" dataDxfId="314"/>
    <tableColumn id="3" xr3:uid="{372316BB-ACB3-4F52-B1B4-4CD98CE3F946}" name="Category1" dataDxfId="313" dataCellStyle="Data_Entry"/>
    <tableColumn id="4" xr3:uid="{CB8E6754-2D3E-42E4-B8C6-2E1EE006A159}" name="Category2" dataDxfId="312"/>
    <tableColumn id="5" xr3:uid="{AA5C8E81-BD94-49A4-A3B7-E5A888E0AF1E}" name="Issue date" dataDxfId="311"/>
    <tableColumn id="6" xr3:uid="{789C87E6-D36A-4359-B007-E528FA288324}" name="Pricing date" dataDxfId="310"/>
    <tableColumn id="7" xr3:uid="{016BF3C9-B65C-4726-9E29-773B5354FF48}" name="Original tenor (in years)" dataDxfId="309"/>
    <tableColumn id="8" xr3:uid="{7AE8D3A3-79A7-4E69-8737-78E3092F0561}" name="Coupon rate (%)" dataDxfId="308"/>
    <tableColumn id="9" xr3:uid="{624E92B6-E0CA-43C8-A053-5D34DB763145}" name="Book value at issue date (NZD)" dataDxfId="307" dataCellStyle="Comma"/>
    <tableColumn id="10" xr3:uid="{D2BD79D5-6015-420A-9B39-9688A60DDDA1}" name="Book value at date of financial statement (NZD)" dataDxfId="306" dataCellStyle="Comma [0]"/>
    <tableColumn id="11" xr3:uid="{5E1DE7D3-0D20-4542-A156-9189109DC486}" name="Term Credit Spread Difference" dataDxfId="305" dataCellStyle="Comma [0]"/>
    <tableColumn id="12" xr3:uid="{38B13EE0-4E51-4F96-9F52-70AF8C6B26EC}" name="Debt issue cost readjustment" dataDxfId="304" dataCellStyle="Comma [0]"/>
  </tableColumns>
  <tableStyleInfo name="cc_TableStyle"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43304E7-2D23-4635-AF8E-51A57D26C64B}" name="tb_00_styles" displayName="tb_00_styles" ref="A2:G9" totalsRowShown="0" dataDxfId="662" headerRowCellStyle="table_headers">
  <autoFilter ref="A2:G9" xr:uid="{843304E7-2D23-4635-AF8E-51A57D26C64B}"/>
  <tableColumns count="7">
    <tableColumn id="1" xr3:uid="{D9C3340C-39BF-40C6-B37A-5812FCC155F2}" name="Section" dataDxfId="661"/>
    <tableColumn id="2" xr3:uid="{DF87AE01-E62E-4EAC-86B4-5A157D251659}" name="Row" dataDxfId="660"/>
    <tableColumn id="3" xr3:uid="{957CF9C3-18E2-45D0-969B-21B456E48DB6}" name="Category1" dataDxfId="659"/>
    <tableColumn id="11" xr3:uid="{EE854727-22C5-4522-A446-F964A878EAE1}" name="Category2" dataDxfId="658"/>
    <tableColumn id="6" xr3:uid="{2AB02D3B-512C-4CEC-A858-2BE44353D7D5}" name="?2"/>
    <tableColumn id="5" xr3:uid="{3A601632-2B32-4247-880E-D91435C0BA0A}" name="?"/>
    <tableColumn id="4" xr3:uid="{4ABB3513-1E91-4F37-A1CC-F31DCF2466D2}" name="?22" dataDxfId="657" dataCellStyle="Data_Entry"/>
  </tableColumns>
  <tableStyleInfo name="cc_TableStyle"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D8E116B4-B56A-43C9-B7E8-BDBEBAB81E52}" name="tb_8_8ii_8.02_1" displayName="tb_8_8ii_8.02_1" ref="A16:G22" totalsRowShown="0" headerRowDxfId="303" dataDxfId="302" tableBorderDxfId="301" headerRowCellStyle="table_headers">
  <autoFilter ref="A16:G22" xr:uid="{D8E116B4-B56A-43C9-B7E8-BDBEBAB81E52}"/>
  <tableColumns count="7">
    <tableColumn id="1" xr3:uid="{CE5011F0-47DC-45D7-9C63-5651B27AA6E3}" name="Section" dataDxfId="300"/>
    <tableColumn id="2" xr3:uid="{125B9DB1-54B1-43A6-93FA-1E47536D8F85}" name="Row" dataDxfId="299">
      <calculatedColumnFormula>ROW()</calculatedColumnFormula>
    </tableColumn>
    <tableColumn id="5" xr3:uid="{62A06BC5-7C92-4C5C-9E6D-7D8B04F613FD}" name="Context" dataDxfId="298"/>
    <tableColumn id="3" xr3:uid="{9A11491F-D33A-4202-8177-26A7F4146139}" name="Category1" dataDxfId="297" dataCellStyle="Data_Entry"/>
    <tableColumn id="4" xr3:uid="{2ECF47BE-0AA3-473D-BC74-7DB1967197F8}" name="Category2" dataDxfId="296"/>
    <tableColumn id="6" xr3:uid="{AD3E90EC-0228-4959-8067-6571BE9C7D48}" name="($)" dataDxfId="295" dataCellStyle="Data_Entry">
      <calculatedColumnFormula>K9</calculatedColumnFormula>
    </tableColumn>
    <tableColumn id="7" xr3:uid="{EAE56764-0866-43B6-B9B5-0E5029541ADE}" name="%" dataDxfId="294" dataCellStyle="Data_Entry"/>
  </tableColumns>
  <tableStyleInfo name="cc_TableStyle"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7B88660E-D36F-41B5-BCD7-6C537FF89F5F}" name="tb_8_8iii_8.03_1" displayName="tb_8_8iii_8.03_1" ref="A27:F34" totalsRowShown="0" headerRowDxfId="293" dataDxfId="292" tableBorderDxfId="291" headerRowCellStyle="table_headers">
  <autoFilter ref="A27:F34" xr:uid="{7B88660E-D36F-41B5-BCD7-6C537FF89F5F}"/>
  <tableColumns count="6">
    <tableColumn id="1" xr3:uid="{52F389F5-6358-4397-BF17-C22F52966611}" name="Section" dataDxfId="290"/>
    <tableColumn id="2" xr3:uid="{3B9D22E4-3566-4D9A-9045-9D43A98C612C}" name="Row" dataDxfId="289">
      <calculatedColumnFormula>ROW()</calculatedColumnFormula>
    </tableColumn>
    <tableColumn id="5" xr3:uid="{0C71ACF7-80D5-41CC-9FCA-29EA7A327BC4}" name="Context" dataDxfId="288"/>
    <tableColumn id="3" xr3:uid="{322B4472-FB3B-415F-8F55-38FBBE987247}" name="Category1" dataDxfId="287" dataCellStyle="Data_Entry"/>
    <tableColumn id="4" xr3:uid="{B67EE482-503C-45DD-9555-A98B355D4F90}" name="Category2" dataDxfId="286"/>
    <tableColumn id="6" xr3:uid="{0A6142FD-E30B-4FB7-A2D1-32E225DD754A}" name="($000)" dataDxfId="285" dataCellStyle="Data_Entry">
      <calculatedColumnFormula>#REF!</calculatedColumnFormula>
    </tableColumn>
  </tableColumns>
  <tableStyleInfo name="cc_TableStyle"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4BDE120B-9346-4463-BDAF-9A595F004032}" name="tb_8_8iv_8.04_1" displayName="tb_8_8iv_8.04_1" ref="A38:F47" totalsRowShown="0" headerRowDxfId="284" dataDxfId="283" tableBorderDxfId="282" headerRowCellStyle="table_headers">
  <autoFilter ref="A38:F47" xr:uid="{4BDE120B-9346-4463-BDAF-9A595F004032}"/>
  <tableColumns count="6">
    <tableColumn id="1" xr3:uid="{0F315D3E-584D-4E5F-BE90-58F589C4102F}" name="Section" dataDxfId="281"/>
    <tableColumn id="2" xr3:uid="{4B863ECA-B76C-4494-B1A7-7DAECAE4AC9E}" name="Row" dataDxfId="280">
      <calculatedColumnFormula>ROW()</calculatedColumnFormula>
    </tableColumn>
    <tableColumn id="5" xr3:uid="{84AB2BBC-63A6-4FC1-8883-ABBE43F65E53}" name="Context" dataDxfId="279"/>
    <tableColumn id="3" xr3:uid="{84AB2324-3F96-432D-900A-09928E45FB3A}" name="Category1" dataDxfId="278" dataCellStyle="Formula"/>
    <tableColumn id="4" xr3:uid="{2D4F3979-7BC9-41EC-B5F9-775ECA2D6AA2}" name="Category2" dataDxfId="277"/>
    <tableColumn id="6" xr3:uid="{08F945B4-1A90-45E7-B487-E4AFDCD6D61E}" name="($000)" dataDxfId="276" dataCellStyle="Data_Entry">
      <calculatedColumnFormula>K34</calculatedColumnFormula>
    </tableColumn>
  </tableColumns>
  <tableStyleInfo name="cc_TableStyle"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9842A82E-737C-4C12-A9FA-8DA1A3EE5B20}" name="tb_8b_8bi_8.21_1" displayName="tb_8b_8bi_8.21_1" ref="A51:F64" totalsRowShown="0" headerRowDxfId="275" dataDxfId="274" tableBorderDxfId="273" headerRowCellStyle="table_headers">
  <autoFilter ref="A51:F64" xr:uid="{9842A82E-737C-4C12-A9FA-8DA1A3EE5B20}"/>
  <tableColumns count="6">
    <tableColumn id="1" xr3:uid="{EE1FF989-6E1E-4A4C-A754-9B9AC672CDB7}" name="Section" dataDxfId="272"/>
    <tableColumn id="2" xr3:uid="{7511EFC9-2606-4515-B4A6-658760D3B7A1}" name="Row" dataDxfId="271">
      <calculatedColumnFormula>ROW()</calculatedColumnFormula>
    </tableColumn>
    <tableColumn id="3" xr3:uid="{3DE93DBC-8269-443A-BD2E-D42B6B0E16BE}" name="Category1" dataDxfId="270"/>
    <tableColumn id="4" xr3:uid="{C41A0C36-B25D-4052-84A2-B16AF10B48EC}" name="Category2" dataDxfId="269"/>
    <tableColumn id="5" xr3:uid="{29CC851A-C939-4528-B3E5-2A3D7D827B11}" name="ID FFLAS|_x000a_Actual  (NZD 000)" dataDxfId="268"/>
    <tableColumn id="7" xr3:uid="{CDDEA118-DAF9-46B7-8DAB-69AA52807558}" name="ID FFLAS|_x000a_Actual (%)" dataDxfId="267" dataCellStyle="Blank">
      <calculatedColumnFormula>'S1.ID Return on Investment'!F21</calculatedColumnFormula>
    </tableColumn>
  </tableColumns>
  <tableStyleInfo name="cc_TableStyle"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B53EB0C4-5A86-4AD0-8F56-278B224428B7}" name="tb_9_9i_9.01_1" displayName="tb_9_9i_9.01_1" ref="A3:E6" totalsRowShown="0" headerRowDxfId="266" dataDxfId="265" headerRowCellStyle="table_headers">
  <autoFilter ref="A3:E6" xr:uid="{B53EB0C4-5A86-4AD0-8F56-278B224428B7}"/>
  <tableColumns count="5">
    <tableColumn id="1" xr3:uid="{73BAE48E-89E9-4A97-8C69-DC7E6F44AF52}" name="Section" dataDxfId="264"/>
    <tableColumn id="2" xr3:uid="{A195E324-A9AC-4407-B09C-F7F8F54CDE92}" name="Row" dataDxfId="263">
      <calculatedColumnFormula>ROW()</calculatedColumnFormula>
    </tableColumn>
    <tableColumn id="3" xr3:uid="{530F30FB-F9F0-4A18-B8D6-518C95450692}" name="Category1" dataDxfId="262"/>
    <tableColumn id="4" xr3:uid="{62142073-A75F-4ED7-BCB2-5A75B75A3CAA}" name="Category2" dataDxfId="261"/>
    <tableColumn id="6" xr3:uid="{6EB04B59-A5AD-4D27-AAAF-FF260F8A1269}" name="($000)" dataDxfId="260">
      <calculatedColumnFormula>E44</calculatedColumnFormula>
    </tableColumn>
  </tableColumns>
  <tableStyleInfo name="cc_TableStyle"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D7B13BD2-1C3E-4247-BC3E-7FA370E0A7FE}" name="tb_9_9ii_9.02_1" displayName="tb_9_9ii_9.02_1" ref="A39:E44" totalsRowShown="0" headerRowDxfId="259" dataDxfId="258" headerRowCellStyle="table_headers">
  <autoFilter ref="A39:E44" xr:uid="{D7B13BD2-1C3E-4247-BC3E-7FA370E0A7FE}"/>
  <tableColumns count="5">
    <tableColumn id="1" xr3:uid="{38ADE1F8-BADF-40B8-88EC-3FFF20E9A548}" name="Section" dataDxfId="257"/>
    <tableColumn id="2" xr3:uid="{C55030F5-7C6C-4F56-BFBF-617D711FB157}" name="Row" dataDxfId="256">
      <calculatedColumnFormula>ROW()</calculatedColumnFormula>
    </tableColumn>
    <tableColumn id="3" xr3:uid="{63C00EB8-84E9-4472-B9FC-213487D1BE02}" name="Category1|_x000a_Name of related party" dataDxfId="255"/>
    <tableColumn id="5" xr3:uid="{B4F5004C-40DA-4151-9FF4-2697A5BDDC11}" name="Category2|_x000a_Nature of services" dataDxfId="254"/>
    <tableColumn id="6" xr3:uid="{C01FDD6A-C9F2-4C32-AB0D-6E23BC0E93FB}" name="Total value of related party transactions ($000)" dataDxfId="253"/>
  </tableColumns>
  <tableStyleInfo name="cc_TableStyle"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40499D57-AA59-4F88-9B48-4B5D03F1B9DC}" name="tb_9_9iii_9.03_1" displayName="tb_9_9iii_9.03_1" ref="A48:E64" totalsRowShown="0" headerRowDxfId="252" dataDxfId="251" headerRowCellStyle="table_headers">
  <autoFilter ref="A48:E64" xr:uid="{40499D57-AA59-4F88-9B48-4B5D03F1B9DC}"/>
  <tableColumns count="5">
    <tableColumn id="1" xr3:uid="{7A723426-6BF2-4F5B-A520-3772B0B4BC07}" name="Section" dataDxfId="250"/>
    <tableColumn id="2" xr3:uid="{50E4688C-BAFF-4B20-BB13-E803A5B53342}" name="Row" dataDxfId="249">
      <calculatedColumnFormula>+ROW()</calculatedColumnFormula>
    </tableColumn>
    <tableColumn id="3" xr3:uid="{9E3F3AB6-A23E-4490-BBD1-021CF9119CA1}" name="Category1|_x000a_Name of related party" dataDxfId="248"/>
    <tableColumn id="5" xr3:uid="{6C53B3CC-00CA-4625-B66A-8A24951F09CC}" name="Category2|_x000a_Nature of opex or capex" dataDxfId="247"/>
    <tableColumn id="6" xr3:uid="{55E84FAE-4B4A-4BB3-A733-26ED5B89FFA9}" name="Total value of related party transactions ($000)" dataDxfId="246"/>
  </tableColumns>
  <tableStyleInfo name="cc_TableStyle"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F7D56A2B-656E-4B02-B739-3B2FE1951445}" name="tb_9_9i_9.01_2" displayName="tb_9_9i_9.01_2" ref="A10:E35" totalsRowShown="0" headerRowDxfId="245" dataDxfId="244" tableBorderDxfId="243" headerRowCellStyle="table_headers">
  <autoFilter ref="A10:E35" xr:uid="{F7D56A2B-656E-4B02-B739-3B2FE1951445}"/>
  <tableColumns count="5">
    <tableColumn id="1" xr3:uid="{2246BAC5-16CF-4F9A-A6BA-D9BCB754EB63}" name="Section" dataDxfId="242"/>
    <tableColumn id="2" xr3:uid="{FE11A8B9-9116-473A-AEA4-8EE7CBFA1A79}" name="Row" dataDxfId="241">
      <calculatedColumnFormula>ROW()</calculatedColumnFormula>
    </tableColumn>
    <tableColumn id="3" xr3:uid="{02260CB6-1933-49F1-9CDC-C3A6E3410646}" name="Category1|_x000a_Level 1 category" dataDxfId="240"/>
    <tableColumn id="4" xr3:uid="{23ECF0FB-6345-41A5-AD4A-F764B055984D}" name="Category2|_x000a_Level 2 category" dataDxfId="239"/>
    <tableColumn id="5" xr3:uid="{4E15E343-0C0F-446C-B8E8-BD2BA8199514}" name="($000)" dataDxfId="238"/>
  </tableColumns>
  <tableStyleInfo name="cc_TableStyle"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69FA9F7B-E22B-430E-A80F-4F038D14DE01}" name="tb_10_10_10.00_1" displayName="tb_10_10_10.00_1" ref="A3:AP41" totalsRowShown="0" headerRowDxfId="237" dataDxfId="236" tableBorderDxfId="235" headerRowCellStyle="table_headers">
  <autoFilter ref="A3:AP41" xr:uid="{69FA9F7B-E22B-430E-A80F-4F038D14DE01}"/>
  <tableColumns count="42">
    <tableColumn id="1" xr3:uid="{A0942B26-228F-40A2-8AB9-E72F069C6FDE}" name="Section" dataDxfId="234"/>
    <tableColumn id="2" xr3:uid="{CF5E6BE4-D67F-4FD8-A188-8D61AD5134FC}" name="Row" dataDxfId="233"/>
    <tableColumn id="3" xr3:uid="{E17BE88F-6625-4FD3-8E15-47DC65017BAB}" name="Context" dataDxfId="232"/>
    <tableColumn id="4" xr3:uid="{BC8A7944-D94C-4D3D-8626-C7A423CCA4C6}" name="Category1" dataDxfId="231"/>
    <tableColumn id="5" xr3:uid="{8636DEAE-29B9-46CC-923A-966CCB14A8C1}" name="Category2" dataDxfId="230"/>
    <tableColumn id="6" xr3:uid="{051D92ED-1C9F-4682-9240-DA6D9A6CAEE7}" name="Category3" dataDxfId="229"/>
    <tableColumn id="7" xr3:uid="{AFEE000E-1BDF-46A8-81C6-468AEDF1A83C}" name="Category4" dataDxfId="228"/>
    <tableColumn id="8" xr3:uid="{9DCCB8D3-21DE-4ADF-B80E-0A188FE5A221}" name="Volumes for new fibre investment|_x000a_Opening volume" dataDxfId="227"/>
    <tableColumn id="9" xr3:uid="{A5F6BEF1-6DD1-40B8-B187-30490FE918D7}" name="Volumes for new fibre investment|_x000a_Net additional volume" dataDxfId="226" dataCellStyle="Formula">
      <calculatedColumnFormula>J4-H4</calculatedColumnFormula>
    </tableColumn>
    <tableColumn id="10" xr3:uid="{E5BB0116-9FE7-463C-941A-6FAF242D089C}" name="Volumes for new fibre investment|_x000a_Closing volume" dataDxfId="225"/>
    <tableColumn id="11" xr3:uid="{DD2A5FC2-456D-435B-BD99-A7556B8A6B85}" name="Volumes for new fibre investment|_x000a_Data accuracy (1 to 4)" dataDxfId="224"/>
    <tableColumn id="12" xr3:uid="{09871E29-9C40-4060-ABAA-3BAF9D3934CA}" name="Asset condition at start of planning period|_x000a_(percentage of units by grade)|_x000a_H1%" dataDxfId="223" dataCellStyle="Data_Entry"/>
    <tableColumn id="13" xr3:uid="{2151EFEE-28D7-461E-953E-ED5892F421A4}" name="Asset condition at start of planning period|_x000a_(percentage of units by grade)|_x000a_H2%" dataDxfId="222" dataCellStyle="Data_Entry"/>
    <tableColumn id="14" xr3:uid="{EB8A3DAC-33BD-4E59-845C-D00BB57E96D0}" name="Asset condition at start of planning period|_x000a_(percentage of units by grade)|_x000a_H3%" dataDxfId="221" dataCellStyle="Data_Entry"/>
    <tableColumn id="15" xr3:uid="{DB160919-1A39-4BE6-B6AB-0531C7691E34}" name="Asset condition at start of planning period|_x000a_(percentage of units by grade)|_x000a_H4%" dataDxfId="220" dataCellStyle="Data_Entry"/>
    <tableColumn id="16" xr3:uid="{5763D8BF-F409-4408-9EA2-05DFC9C9BF17}" name="Asset condition at start of planning period|_x000a_(percentage of units by grade)|_x000a_H5%" dataDxfId="219" dataCellStyle="Data_Entry"/>
    <tableColumn id="17" xr3:uid="{1871209C-DC4A-4BE6-BA90-0336D434D304}" name="Asset condition at start of planning period|_x000a_(percentage of units by grade)|_x000a_Data accuracy (1 to 4)" dataDxfId="218"/>
    <tableColumn id="18" xr3:uid="{57377E88-E91C-4BBB-981A-78CED1611BAF}" name="Forecast to be replaced in next 5 years|_x000a_%" dataDxfId="217"/>
    <tableColumn id="19" xr3:uid="{388FCD36-8997-482E-9716-26B1F8A06C2F}" name="Forecast cost of assets to be replaced in next 5 years|_x000a_$000|_x000a_Commission only" dataDxfId="216" dataCellStyle="Data_entry_commission_only"/>
    <tableColumn id="20" xr3:uid="{20D4F9E6-8CEB-41AD-AF45-CDCFBA8CE5CB}" name="Asset Age Profile|_x000a_CY-50+" dataDxfId="215"/>
    <tableColumn id="21" xr3:uid="{40E705C9-DF6E-43A8-81B4-4C019B266705}" name="Asset Age Profile|_x000a_CY-46 to -50" dataDxfId="214"/>
    <tableColumn id="22" xr3:uid="{8FD3AF28-B189-498F-88B6-5D025EB5F71D}" name="Asset Age Profile|_x000a_CY-41 to -45" dataDxfId="213"/>
    <tableColumn id="23" xr3:uid="{AB2BF206-CAED-475A-BE12-FA25957DE6DC}" name="Asset Age Profile|_x000a_CY-36 to -40" dataDxfId="212"/>
    <tableColumn id="24" xr3:uid="{A2E7B25B-8735-4DE2-8D05-5687293776C3}" name="Asset Age Profile|_x000a_CY-31 to -35" dataDxfId="211"/>
    <tableColumn id="25" xr3:uid="{DA46C57C-D201-4766-8914-45C05615F796}" name="Asset Age Profile|_x000a_CY-26 to -30" dataDxfId="210"/>
    <tableColumn id="26" xr3:uid="{CCDA3B37-0E62-44B4-AC6C-CEF06C0F5CB4}" name="Asset Age Profile|_x000a_CY-21 to -25" dataDxfId="209"/>
    <tableColumn id="27" xr3:uid="{2064ACC0-DBD7-4EFE-8936-9243171A5D20}" name="Asset Age Profile|_x000a_CY-16 to -20" dataDxfId="208"/>
    <tableColumn id="28" xr3:uid="{6133951F-93A2-40DF-81F9-95B2A1AAB934}" name="Asset Age Profile|_x000a_CY-11 to-15" dataDxfId="207"/>
    <tableColumn id="29" xr3:uid="{B6FD0CB1-9535-4D70-B690-805B90D551CB}" name="Asset Age Profile|_x000a_CY-10" dataDxfId="206"/>
    <tableColumn id="30" xr3:uid="{08119EB9-5906-41B1-976F-0C4786B5F65B}" name="Asset Age Profile|_x000a_CY-9" dataDxfId="205"/>
    <tableColumn id="31" xr3:uid="{96DFE469-2C95-4E75-B9CF-F33C704AE727}" name="Asset Age Profile|_x000a_CY-8" dataDxfId="204"/>
    <tableColumn id="32" xr3:uid="{FC28EE24-23D2-4F4C-AEA0-CA5510B1F9D2}" name="Asset Age Profile|_x000a_CY-7" dataDxfId="203"/>
    <tableColumn id="33" xr3:uid="{F0BA5813-B16D-4029-8FEB-1E7B32F3EF73}" name="Asset Age Profile|_x000a_CY-6" dataDxfId="202"/>
    <tableColumn id="34" xr3:uid="{07E5268D-9111-4754-89AA-DBC11FC3FBA8}" name="Asset Age Profile|_x000a_CY-5" dataDxfId="201"/>
    <tableColumn id="35" xr3:uid="{615B7D61-EB54-4B04-B53A-67B7ED8F8A42}" name="Asset Age Profile|_x000a_CY-4" dataDxfId="200"/>
    <tableColumn id="36" xr3:uid="{47A53F79-F424-4BF0-96B3-56D7AAC62139}" name="Asset Age Profile|_x000a_CY-3" dataDxfId="199"/>
    <tableColumn id="37" xr3:uid="{08D8E00B-9076-4787-BF30-513B628740A3}" name="Asset Age Profile|_x000a_CY-2" dataDxfId="198"/>
    <tableColumn id="38" xr3:uid="{E1266A42-2F30-416B-99D2-02D7D69DA7BF}" name="Asset Age Profile|_x000a_CY-1" dataDxfId="197"/>
    <tableColumn id="39" xr3:uid="{04CF3DCE-DE16-4429-8BAE-824EE18CA428}" name="Asset Age Profile|_x000a_CY" dataDxfId="196"/>
    <tableColumn id="40" xr3:uid="{5C0E9CAF-1D33-47C7-ABD5-305FEB211BA8}" name="Asset Age Profile|_x000a_No. with age unknown" dataDxfId="195"/>
    <tableColumn id="41" xr3:uid="{05F71151-C9C8-4609-9D50-69429EF421EA}" name="Asset Age Profile|_x000a_No. with default dates" dataDxfId="194"/>
    <tableColumn id="42" xr3:uid="{DEFCBAE5-2D65-4F75-A29C-549EEDE423B0}" name="Asset Age Profile|_x000a_Data accuracy (1–4)" dataDxfId="193"/>
  </tableColumns>
  <tableStyleInfo name="cc_TableStyle"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3B60556-50D3-4B68-8283-6AB54AE3D9A7}" name="tb_11_11i_11.01_1" displayName="tb_11_11i_11.01_1" ref="A3:K35" totalsRowShown="0" headerRowDxfId="192" dataDxfId="191" headerRowCellStyle="table_headers">
  <autoFilter ref="A3:K35" xr:uid="{03B60556-50D3-4B68-8283-6AB54AE3D9A7}"/>
  <tableColumns count="11">
    <tableColumn id="1" xr3:uid="{127A0BED-6B5B-42DF-82F8-916A40CE38CE}" name="Section" dataDxfId="190"/>
    <tableColumn id="2" xr3:uid="{EE2C0415-9BBF-429C-B333-CF1F0674BBD9}" name="Row" dataDxfId="189">
      <calculatedColumnFormula>ROW()</calculatedColumnFormula>
    </tableColumn>
    <tableColumn id="12" xr3:uid="{1F4CF323-7302-4940-B50F-BCA7896015DF}" name="Context" dataDxfId="188"/>
    <tableColumn id="3" xr3:uid="{16043226-5022-44FF-AA28-43F123B12613}" name="Category1" dataDxfId="187"/>
    <tableColumn id="11" xr3:uid="{EFF55D5C-2D20-46BA-AC31-2E6A4A2247FB}" name="Category2" dataDxfId="186"/>
    <tableColumn id="4" xr3:uid="{8F59A82E-B0D9-42F7-B583-D1E94EE42221}" name="Current Year Actual|_x000a_$000 (in nominal dollars)" dataDxfId="185" dataCellStyle="Comma"/>
    <tableColumn id="5" xr3:uid="{E009C1FC-5F47-4481-B799-3A2F8F61AA76}" name="CY+1|_x000a_$000 (in nominal dollars" dataDxfId="184" dataCellStyle="Comma"/>
    <tableColumn id="6" xr3:uid="{5F32E144-5E56-4E9A-B8FF-6467E574165A}" name="CY+2|_x000a_$000 (in nominal dollars)" dataDxfId="183" dataCellStyle="Comma"/>
    <tableColumn id="7" xr3:uid="{E5CEA67E-DE69-46A0-B8BB-35B0FABE7525}" name="CY+3|_x000a_$000 (in nominal dollars)" dataDxfId="182" dataCellStyle="Comma"/>
    <tableColumn id="10" xr3:uid="{197598C0-94A8-46B4-989B-0C1CA02F71B6}" name="CY+4|_x000a_$000 (in nominal dollars)" dataDxfId="181" dataCellStyle="Comma"/>
    <tableColumn id="8" xr3:uid="{7A494E40-AB06-498C-94CB-F3BBFC27CF06}" name="CY+5|_x000a_$000 (in nominal dollars)" dataDxfId="180" dataCellStyle="Comma"/>
  </tableColumns>
  <tableStyleInfo name="cc_TableStyle"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62B3DCDA-5E20-47AD-BFF4-CFD0B16A5563}" name="tb_1_1i_1.01_1" displayName="tb_1_1i_1.01_1" ref="A3:H8" totalsRowShown="0" headerRowDxfId="656" dataDxfId="655" headerRowCellStyle="table_headers">
  <autoFilter ref="A3:H8" xr:uid="{62B3DCDA-5E20-47AD-BFF4-CFD0B16A5563}"/>
  <tableColumns count="8">
    <tableColumn id="1" xr3:uid="{76894DB0-3595-4518-B251-4D7472982450}" name="Section" dataDxfId="654"/>
    <tableColumn id="2" xr3:uid="{22AF4FCE-46BD-4082-872E-466F72FB2FFD}" name="Row" dataDxfId="653">
      <calculatedColumnFormula>ROW()</calculatedColumnFormula>
    </tableColumn>
    <tableColumn id="7" xr3:uid="{E10B382C-BFB9-4FEA-B80B-DDFB848D4D93}" name="Context" dataDxfId="652"/>
    <tableColumn id="3" xr3:uid="{AE726ECC-F287-4DC8-A54F-AFD7772EC81D}" name="Category1" dataDxfId="651"/>
    <tableColumn id="11" xr3:uid="{7142CAE7-B86B-449B-B035-F713EAAC6BB0}" name="Category2" dataDxfId="650"/>
    <tableColumn id="4" xr3:uid="{12A0F021-126A-45C6-ABCD-4500D1CE7576}" name="CY-2|_x000a_%" dataDxfId="649" dataCellStyle="Data_Entry"/>
    <tableColumn id="5" xr3:uid="{EF669C3A-0EF2-4C46-8B38-180B877F2AF5}" name="CY-1|_x000a_%" dataDxfId="648" dataCellStyle="Data_Entry"/>
    <tableColumn id="6" xr3:uid="{C98AB36F-7461-486A-8F28-BE43DFD852AD}" name="Current Year CY|_x000a_%" dataDxfId="647"/>
  </tableColumns>
  <tableStyleInfo name="cc_TableStyle"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398E081-49CC-4E2B-BEED-335A61A55F69}" name="tb_11_11i_11.01_2" displayName="tb_11_11i_11.01_2" ref="A39:K70" totalsRowShown="0" headerRowDxfId="179" dataDxfId="178" headerRowCellStyle="table_headers">
  <autoFilter ref="A39:K70" xr:uid="{1398E081-49CC-4E2B-BEED-335A61A55F69}"/>
  <tableColumns count="11">
    <tableColumn id="1" xr3:uid="{E9A8E77C-C256-465A-8AED-6F8EEA4F33EC}" name="Section" dataDxfId="177"/>
    <tableColumn id="2" xr3:uid="{62EEEB55-5535-458D-8A23-BF6D31507257}" name="Row" dataDxfId="176">
      <calculatedColumnFormula>ROW()</calculatedColumnFormula>
    </tableColumn>
    <tableColumn id="9" xr3:uid="{D68D8DA7-63E0-4A6E-90C6-20B6B1F56E84}" name="Context" dataDxfId="175"/>
    <tableColumn id="3" xr3:uid="{C63858CA-5668-438E-B0EC-8D744695C5BF}" name="Category1" dataDxfId="174"/>
    <tableColumn id="11" xr3:uid="{FFE8A458-D522-4429-AE76-2D36152E9943}" name="Category2" dataDxfId="173"/>
    <tableColumn id="4" xr3:uid="{D9FFBB0B-DAD0-4600-A73C-A56834FA6AB8}" name="Current Year Actual|_x000a_$000 (in constant dollars)" dataDxfId="172" dataCellStyle="Comma">
      <calculatedColumnFormula>IF(SUM(E36:E39)=0,F40,SUM(E36:E39))</calculatedColumnFormula>
    </tableColumn>
    <tableColumn id="5" xr3:uid="{F00CEA39-D949-4B8C-8583-D0764B51B1A1}" name="CY+1|_x000a_$000 (in constant dollars" dataDxfId="171" dataCellStyle="Comma"/>
    <tableColumn id="6" xr3:uid="{B85D1392-7AE9-49EB-911C-95FBB4A28CD4}" name="CY+2|_x000a_$000 (in constant dollars)" dataDxfId="170" dataCellStyle="Comma"/>
    <tableColumn id="7" xr3:uid="{C120BC24-01D2-409F-93EB-7137C6F55F69}" name="CY+3|_x000a_$000 (in constant dollars)" dataDxfId="169" dataCellStyle="Comma"/>
    <tableColumn id="10" xr3:uid="{B0A4937D-C45F-440C-868F-2589FB3E2C6B}" name="CY+4|_x000a_$000 (in constant dollars)" dataDxfId="168" dataCellStyle="Comma"/>
    <tableColumn id="8" xr3:uid="{2F20E462-4C16-47AA-B0AF-E0F73C1477CB}" name="CY+5|_x000a_$000 (in constant dollars)" dataDxfId="167" dataCellStyle="Comma"/>
  </tableColumns>
  <tableStyleInfo name="cc_TableStyle"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7B5C5A4-2230-4FF8-81F9-55B98D1994B6}" name="tb_11_11i_11.01_3" displayName="tb_11_11i_11.01_3" ref="A74:K100" totalsRowShown="0" headerRowDxfId="166" dataDxfId="165" headerRowCellStyle="table_headers">
  <autoFilter ref="A74:K100" xr:uid="{97B5C5A4-2230-4FF8-81F9-55B98D1994B6}"/>
  <tableColumns count="11">
    <tableColumn id="1" xr3:uid="{B4B416D0-846B-4128-B037-8F7D5218EE7D}" name="Section" dataDxfId="164"/>
    <tableColumn id="2" xr3:uid="{41E0B39E-A13C-4447-B515-395ED98EF26E}" name="Row" dataDxfId="163">
      <calculatedColumnFormula>ROW()</calculatedColumnFormula>
    </tableColumn>
    <tableColumn id="9" xr3:uid="{5DD62AD5-690D-45C0-A894-524491836FD2}" name="Context" dataDxfId="162"/>
    <tableColumn id="3" xr3:uid="{02536F19-EF1E-4F4A-9CEF-9BCAEAF96680}" name="Category1" dataDxfId="161"/>
    <tableColumn id="11" xr3:uid="{1A4F2D09-EB31-4E4E-A539-C0A97492CC09}" name="Category2" dataDxfId="160"/>
    <tableColumn id="4" xr3:uid="{8AF0B568-FC7C-4DCA-9EC6-05BCFB9C7816}" name="Current Year Actual|_x000a_$000 (Difference between nominal and constant price)" dataDxfId="159" dataCellStyle="Formula">
      <calculatedColumnFormula>F4-F40</calculatedColumnFormula>
    </tableColumn>
    <tableColumn id="5" xr3:uid="{231F908D-CEE4-4782-A83E-8A43C6FD7765}" name="CY+1|_x000a_$000 (Difference between nominal and constant price)" dataDxfId="158" dataCellStyle="Formula"/>
    <tableColumn id="6" xr3:uid="{CF704350-7376-408A-AD0E-B4D8BCA7F31D}" name="CY+2|_x000a_$000 (Difference between nominal and constant price)" dataDxfId="157" dataCellStyle="Formula"/>
    <tableColumn id="7" xr3:uid="{E65303E4-1A47-4D5F-B4CF-CB2C3C97E5A9}" name="CY+3|_x000a_$000 (Difference between nominal and constant price)" dataDxfId="156" dataCellStyle="Formula"/>
    <tableColumn id="10" xr3:uid="{4F8A7807-8D3B-4BD0-9961-A5A908A1556F}" name="CY+4|_x000a_$000 (Difference between nominal and constant price)" dataDxfId="155" dataCellStyle="Formula"/>
    <tableColumn id="8" xr3:uid="{BCF3B6C5-4147-48FD-A865-9F77CEFB74A9}" name="CY+5|_x000a_$000 (Difference between nominal and constant price)" dataDxfId="154" dataCellStyle="Formula"/>
  </tableColumns>
  <tableStyleInfo name="cc_TableStyle"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E70BE25-3814-4B4E-B78A-B8EC8CB0C6B3}" name="tb_11_11ii_11.02_1" displayName="tb_11_11ii_11.02_1" ref="A104:K110" totalsRowShown="0" headerRowDxfId="153" dataDxfId="152" headerRowCellStyle="table_headers">
  <autoFilter ref="A104:K110" xr:uid="{FE70BE25-3814-4B4E-B78A-B8EC8CB0C6B3}"/>
  <tableColumns count="11">
    <tableColumn id="1" xr3:uid="{C13EFDF8-0D20-45CF-A53A-718B746F1901}" name="Section" dataDxfId="151"/>
    <tableColumn id="2" xr3:uid="{6BCA00DC-37C3-4D93-9534-993B42B3426A}" name="Row" dataDxfId="150">
      <calculatedColumnFormula>ROW()</calculatedColumnFormula>
    </tableColumn>
    <tableColumn id="9" xr3:uid="{A18AB461-75FB-45B6-B790-52AAD345B32E}" name="Context" dataDxfId="149"/>
    <tableColumn id="3" xr3:uid="{FDAFA3D4-2ACD-4E3E-B6C2-FC5B11E94789}" name="Category1" dataDxfId="148"/>
    <tableColumn id="11" xr3:uid="{33B1F4C7-C2E7-4C06-9A2D-42D27D8845D3}" name="Category2" dataDxfId="147"/>
    <tableColumn id="4" xr3:uid="{F7E24048-BFDD-4C40-A70C-F3F1AD928532}" name="Current Year Actual|_x000a_$000 (in constant dollars)" dataDxfId="146" dataCellStyle="Comma">
      <calculatedColumnFormula>SUM(E100:E104)</calculatedColumnFormula>
    </tableColumn>
    <tableColumn id="5" xr3:uid="{03077B75-D701-471B-847B-4071730431EB}" name="CY+1|_x000a_$000 (in constant dollars" dataDxfId="145" dataCellStyle="Comma">
      <calculatedColumnFormula>SUM(F100:F104)</calculatedColumnFormula>
    </tableColumn>
    <tableColumn id="6" xr3:uid="{7A8DC150-05AF-4155-8A9B-3E2E41C72198}" name="CY+2|_x000a_$000 (in constant dollars)" dataDxfId="144" dataCellStyle="Comma">
      <calculatedColumnFormula>SUM(G100:G104)</calculatedColumnFormula>
    </tableColumn>
    <tableColumn id="7" xr3:uid="{275E9CDB-5521-4A9A-9FC2-8B98DEE8798E}" name="CY+3|_x000a_$000 (in nominal dollars)" dataDxfId="143" dataCellStyle="Comma">
      <calculatedColumnFormula>SUM(H100:H104)</calculatedColumnFormula>
    </tableColumn>
    <tableColumn id="10" xr3:uid="{CFD90773-AF15-4607-99EF-508230B72F0F}" name="CY+4|_x000a_$000 (in constant dollars)" dataDxfId="142" dataCellStyle="Comma">
      <calculatedColumnFormula>SUM(I100:I104)</calculatedColumnFormula>
    </tableColumn>
    <tableColumn id="8" xr3:uid="{C83BE68B-98DC-4E60-B73E-E4F8A77B3FA3}" name="CY+5|_x000a_$000 (in constant dollars)" dataDxfId="141" dataCellStyle="Comma">
      <calculatedColumnFormula>SUM(J100:J104)</calculatedColumnFormula>
    </tableColumn>
  </tableColumns>
  <tableStyleInfo name="cc_TableStyle"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613BFAD-FED5-44D6-9B78-D218EAEC0320}" name="tb_11a_11ai_11.11_1" displayName="tb_11a_11ai_11.11_1" ref="A3:J20" totalsRowShown="0" headerRowDxfId="140" dataDxfId="139" headerRowCellStyle="table_headers">
  <autoFilter ref="A3:J20" xr:uid="{2613BFAD-FED5-44D6-9B78-D218EAEC0320}"/>
  <tableColumns count="10">
    <tableColumn id="1" xr3:uid="{1CB8FD39-F4C1-4EDF-8DF9-2694EA92AFC2}" name="Section" dataDxfId="138"/>
    <tableColumn id="2" xr3:uid="{A98E98DA-15CB-4AD8-8F1E-8710BBEF0019}" name="Row" dataDxfId="137">
      <calculatedColumnFormula>ROW()</calculatedColumnFormula>
    </tableColumn>
    <tableColumn id="3" xr3:uid="{43F051E3-C846-430C-9340-DCBC0189B206}" name="Category1" dataDxfId="136"/>
    <tableColumn id="11" xr3:uid="{BF663893-86EB-4281-A7D3-37858895DB88}" name="Category2" dataDxfId="135"/>
    <tableColumn id="4" xr3:uid="{E1AA4C5E-680D-4F5F-8FA5-80592FEAF3DE}" name="Current Year Actual|_x000a_$000 (in nominal dollars)" dataDxfId="134" dataCellStyle="Comma"/>
    <tableColumn id="5" xr3:uid="{D7C8F448-6419-454A-99FB-19617A1B53CC}" name="CY+1|_x000a_$000 (in nominal dollars" dataDxfId="133" dataCellStyle="Comma"/>
    <tableColumn id="6" xr3:uid="{0C401427-76C3-4897-9BDE-BA25CBB6B13D}" name="CY+2|_x000a_$000 (in nominal dollars)" dataDxfId="132" dataCellStyle="Comma"/>
    <tableColumn id="7" xr3:uid="{F6631FE4-D046-403B-9ADC-F1B76D6CF9E2}" name="CY+3|_x000a_$000 (in nominal dollars)" dataDxfId="131" dataCellStyle="Comma"/>
    <tableColumn id="10" xr3:uid="{23295BEA-FAC3-4C01-88B0-B74674015251}" name="CY+4|_x000a_$000 (in nominal dollars)" dataDxfId="130" dataCellStyle="Comma"/>
    <tableColumn id="8" xr3:uid="{DED9C1F6-7D48-4BCD-BBC9-18C94BB937CA}" name="CY+5|_x000a_$000 (in nominal dollars)" dataDxfId="129" dataCellStyle="Comma"/>
  </tableColumns>
  <tableStyleInfo name="cc_TableStyle"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12DF1B9-9EFB-4D88-BA56-31F30C0258F9}" name="tb_11a_11ai_11.11_2" displayName="tb_11a_11ai_11.11_2" ref="A24:J39" totalsRowShown="0" headerRowDxfId="128" dataDxfId="127" headerRowCellStyle="table_headers">
  <autoFilter ref="A24:J39" xr:uid="{D12DF1B9-9EFB-4D88-BA56-31F30C0258F9}"/>
  <tableColumns count="10">
    <tableColumn id="1" xr3:uid="{4D42A1CC-4F24-4E00-8C86-49FAD719E95B}" name="Section" dataDxfId="126"/>
    <tableColumn id="2" xr3:uid="{3041F7E5-F5EA-4A50-99A1-A2A1440D9015}" name="Row" dataDxfId="125">
      <calculatedColumnFormula>ROW()</calculatedColumnFormula>
    </tableColumn>
    <tableColumn id="3" xr3:uid="{C1AF778E-F46B-402A-B8B8-B7A01C71AEA5}" name="Category1" dataDxfId="124"/>
    <tableColumn id="11" xr3:uid="{F8109ACF-C685-451A-A2AD-ABFD7A3C5398}" name="Category2" dataDxfId="123"/>
    <tableColumn id="4" xr3:uid="{04DABAD1-0936-4682-9F06-EE7567EDC48B}" name="Current Year Actual|_x000a_$000 (in constant dollars)" dataDxfId="122" dataCellStyle="Comma">
      <calculatedColumnFormula>IF(SUM(E22:E24)=0,E25,SUM(E22:E24))</calculatedColumnFormula>
    </tableColumn>
    <tableColumn id="5" xr3:uid="{3A9320AF-8129-4CA5-B85E-212AAB59ACC5}" name="CY+1|_x000a_$000 (in constant dollars" dataDxfId="121" dataCellStyle="Comma"/>
    <tableColumn id="6" xr3:uid="{96100EA3-DD3F-4D4D-BD46-D4813B458527}" name="CY+2|_x000a_$000 (in constant dollars)" dataDxfId="120" dataCellStyle="Comma"/>
    <tableColumn id="7" xr3:uid="{14725F5F-67F3-4241-8772-B7801C95E949}" name="CY+3|_x000a_$000 (in constant dollars)" dataDxfId="119" dataCellStyle="Comma"/>
    <tableColumn id="10" xr3:uid="{BFA820B6-2AE7-4531-9CD4-4DB9716A82B6}" name="CY+4|_x000a_$000 (in constant dollars)" dataDxfId="118" dataCellStyle="Comma"/>
    <tableColumn id="8" xr3:uid="{08446654-5DDC-4F03-994E-8F74919715A7}" name="CY+5|_x000a_$000 (in constant dollars)" dataDxfId="117" dataCellStyle="Comma"/>
  </tableColumns>
  <tableStyleInfo name="cc_TableStyle"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5C5612D-8DA1-49B8-84AA-F3A9733F5ACF}" name="tb_11a_11ai_11.11_3" displayName="tb_11a_11ai_11.11_3" ref="A43:J55" totalsRowShown="0" headerRowDxfId="116" dataDxfId="115" headerRowCellStyle="table_headers">
  <autoFilter ref="A43:J55" xr:uid="{D5C5612D-8DA1-49B8-84AA-F3A9733F5ACF}"/>
  <tableColumns count="10">
    <tableColumn id="1" xr3:uid="{9951E844-F59C-49D7-B4F2-2E76DE0821BD}" name="Section" dataDxfId="114"/>
    <tableColumn id="2" xr3:uid="{88B07CE7-7DC3-46AD-BD9B-3CF0A1660C63}" name="Row" dataDxfId="113">
      <calculatedColumnFormula>ROW()</calculatedColumnFormula>
    </tableColumn>
    <tableColumn id="3" xr3:uid="{36638C6A-BE22-435B-A037-3FA9096599DD}" name="Category1" dataDxfId="112"/>
    <tableColumn id="11" xr3:uid="{DDA8A825-D46A-42FC-BAE5-06758514C485}" name="Category2" dataDxfId="111"/>
    <tableColumn id="4" xr3:uid="{A5712566-08C0-49B6-9D74-273003AA4ED1}" name="Current Year Actual|_x000a_$000 (Difference between nominal and constant price forecasts)" dataDxfId="110" dataCellStyle="Formula"/>
    <tableColumn id="5" xr3:uid="{C2BCD7CB-5BCD-4396-AF34-4A53FD3825F7}" name="CY+1|_x000a_$000 (Difference between nominal and constant price forecasts)" dataDxfId="109" dataCellStyle="Formula"/>
    <tableColumn id="6" xr3:uid="{6D001B23-9589-47E9-A1FA-DD97B0E4CA7D}" name="CY+2|_x000a_$000 (Difference between nominal and constant price forecasts)" dataDxfId="108" dataCellStyle="Formula"/>
    <tableColumn id="7" xr3:uid="{CC691FCB-AC4B-4ED5-B69B-081E4CCB9C0D}" name="CY+3|_x000a_$000 (Difference between nominal and constant price forecasts)" dataDxfId="107" dataCellStyle="Formula"/>
    <tableColumn id="10" xr3:uid="{7AC6637C-5F45-46F8-8119-8D8E44EB201E}" name="CY+4|_x000a_$000 (Difference between nominal and constant price forecasts)" dataDxfId="106" dataCellStyle="Formula"/>
    <tableColumn id="8" xr3:uid="{7BE7E26F-2969-4493-8239-AFA8B2C33A5C}" name="CY+5|_x000a_$000 (Difference between nominal and constant price forecasts)" dataDxfId="105" dataCellStyle="Formula"/>
  </tableColumns>
  <tableStyleInfo name="cc_TableStyle"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FD28E974-CE13-4572-92A1-2D74CA3D55CB}" name="tb_12_12i_12.01_1" displayName="tb_12_12i_12.01_1" ref="A3:Q14" totalsRowShown="0" headerRowDxfId="104" dataDxfId="103" tableBorderDxfId="102" totalsRowBorderDxfId="101" headerRowCellStyle="table_headers" dataCellStyle="Formula">
  <autoFilter ref="A3:Q14" xr:uid="{FD28E974-CE13-4572-92A1-2D74CA3D55CB}"/>
  <tableColumns count="17">
    <tableColumn id="1" xr3:uid="{EF09200B-9F84-4F5F-8F42-B9A35F03192B}" name="Section" dataDxfId="100"/>
    <tableColumn id="2" xr3:uid="{B824BA68-D162-45CE-A0E5-0FE5FCAC4756}" name="Row" dataDxfId="99">
      <calculatedColumnFormula>ROW()</calculatedColumnFormula>
    </tableColumn>
    <tableColumn id="3" xr3:uid="{EBB5373D-BF05-4D8D-B6EF-71AB31E5AB77}" name="Category1|_x000a_POI area" dataDxfId="98"/>
    <tableColumn id="17" xr3:uid="{3AACF088-596F-4434-9F14-5C72B4607518}" name="Category2" dataDxfId="97" dataCellStyle="Blank"/>
    <tableColumn id="4" xr3:uid="{A8C58750-A213-416F-A7E0-9F9D7228C17C}" name="Current year|_x000a_Number of Cos" dataDxfId="96" dataCellStyle="Data_Entry"/>
    <tableColumn id="5" xr3:uid="{072B7913-F75B-45A7-B59A-3F7FBD1F1738}" name="Current Year|_x000a_Number of P2P end-user connections within POI area" dataDxfId="95" dataCellStyle="Data_Entry"/>
    <tableColumn id="6" xr3:uid="{C7C84902-AFD2-4D6A-9B32-CCF4565F3D9F}" name="3 Year Forecast|_x000a_Number of P2P end users within POI area" dataDxfId="94" dataCellStyle="Formula"/>
    <tableColumn id="7" xr3:uid="{8A5AB259-18E6-48FF-9EB4-0F2A788D098D}" name="5 Year Forecast|_x000a_Number of P2P end users within POI area" dataDxfId="93" dataCellStyle="Formula"/>
    <tableColumn id="8" xr3:uid="{132E1750-10F2-44E0-B78D-15B1C1C77DAF}" name="Current Year|_x000a_Number of PON end-users from CO" dataDxfId="92" dataCellStyle="Data_Entry"/>
    <tableColumn id="9" xr3:uid="{FC53244A-7A64-4A5B-8196-E6B54074AFF7}" name="3 Year Forecast|_x000a_Number of PON end-users from CO" dataDxfId="91" dataCellStyle="Formula"/>
    <tableColumn id="10" xr3:uid="{7AEF6C3D-E18C-4C4D-ACFB-002755F8F095}" name="5 Year Forecast|_x000a_Number of PON end-users from CO" dataDxfId="90" dataCellStyle="Formula"/>
    <tableColumn id="11" xr3:uid="{DC962970-2571-46F1-AB0E-38A07D7F953C}" name="Current year|_x000a_Central office (CO) to fibre flexibility point (FFPs), with percentage fill greater than 85%" dataDxfId="89" dataCellStyle="Data_Entry"/>
    <tableColumn id="12" xr3:uid="{92661463-5612-4C41-B9D8-67EF103D4E5C}" name="3 Year Forecast|_x000a_Central office (CO) to fibre flexibility point (FFPs), with percentage fill greater than 85%" dataDxfId="88" dataCellStyle="Formula"/>
    <tableColumn id="13" xr3:uid="{A7258076-07A0-4D69-B59B-89022DCEF97A}" name="5 Year Forecast|_x000a_Central office (CO) to fibre flexibility point (FFPs), with percentage fill greater than 85%" dataDxfId="87" dataCellStyle="Formula"/>
    <tableColumn id="14" xr3:uid="{6832A390-F5CF-46E2-ABA0-127832AC5F36}" name="Current year|_x000a_Premises Passed" dataDxfId="86" dataCellStyle="Data_Entry"/>
    <tableColumn id="15" xr3:uid="{E76FCEDD-718D-413A-AA32-CEA56229E30E}" name="3 Year Forecast|_x000a_Premises Passed" dataDxfId="85" dataCellStyle="Formula"/>
    <tableColumn id="16" xr3:uid="{ACB7589D-CC25-4EE2-B560-13BBC085E1D1}" name="5 Year Forecast|_x000a_Premises Passed" dataDxfId="84" dataCellStyle="Formula"/>
  </tableColumns>
  <tableStyleInfo name="cc_TableStyle"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63B9E90-D54C-4C69-AF6D-7249E192E90E}" name="tb_12a_12ai_12.11_1" displayName="tb_12a_12ai_12.11_1" ref="A3:J26" totalsRowShown="0" headerRowDxfId="83" dataDxfId="82" headerRowCellStyle="table_headers">
  <autoFilter ref="A3:J26" xr:uid="{E63B9E90-D54C-4C69-AF6D-7249E192E90E}"/>
  <tableColumns count="10">
    <tableColumn id="1" xr3:uid="{6AD42B71-7309-4253-A9E6-7E0EC6154E2D}" name="Section" dataDxfId="81"/>
    <tableColumn id="2" xr3:uid="{CECF8605-B80B-4F65-B124-2D95AE517D10}" name="Row" dataDxfId="80">
      <calculatedColumnFormula>ROW()</calculatedColumnFormula>
    </tableColumn>
    <tableColumn id="3" xr3:uid="{5E23C399-3762-48E7-80CE-12462C8934E4}" name="Category1" dataDxfId="79"/>
    <tableColumn id="11" xr3:uid="{B52C3A0A-0472-489B-AC55-6AB060D20647}" name="Category2" dataDxfId="78"/>
    <tableColumn id="4" xr3:uid="{C060FD0C-50BC-4BA0-AD80-8A54772E2AD1}" name="Number of PON connections|_x000a_Current Year CY|_x000a_May be Commission only" dataDxfId="77" dataCellStyle="Comma">
      <calculatedColumnFormula>#REF!-#REF!</calculatedColumnFormula>
    </tableColumn>
    <tableColumn id="5" xr3:uid="{62CC0333-2FD3-462E-94D7-BB1EECD31E4F}" name="Number of PON connections|_x000a_CY+1|_x000a_May be Commission only" dataDxfId="76" dataCellStyle="Formula"/>
    <tableColumn id="6" xr3:uid="{C7EA7421-058C-4ACB-B20D-DB0602A411D3}" name="Number of PON connections|_x000a_CY+2|_x000a_May be Commission only" dataDxfId="75" dataCellStyle="Comma"/>
    <tableColumn id="7" xr3:uid="{586FE9BE-1E68-4193-82A7-048F93B92A19}" name="Number of PON connections|_x000a_CY+3|_x000a_May be Commission only" dataDxfId="74" dataCellStyle="Comma"/>
    <tableColumn id="10" xr3:uid="{0546EE77-261D-4F34-A3A4-F2F94672A84E}" name="Number of PON connections|_x000a_CY+4|_x000a_May be Commission only" dataDxfId="73" dataCellStyle="Comma"/>
    <tableColumn id="8" xr3:uid="{DD35AC33-E8BB-4F1F-BD77-524ED36A5D01}" name="Number of PON connections|_x000a_CY+5|_x000a_May be Commission only" dataDxfId="72" dataCellStyle="Comma">
      <calculatedColumnFormula>#REF!-#REF!</calculatedColumnFormula>
    </tableColumn>
  </tableColumns>
  <tableStyleInfo name="cc_TableStyle"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9DA700D1-C5D5-4560-8949-91AECE362F88}" name="tb_12a_12aii_12.12_1" displayName="tb_12a_12aii_12.12_1" ref="A32:J46" totalsRowShown="0" headerRowDxfId="71" dataDxfId="70" tableBorderDxfId="69" totalsRowBorderDxfId="68" headerRowCellStyle="table_headers" dataCellStyle="Data_entry_commission_only">
  <autoFilter ref="A32:J46" xr:uid="{9DA700D1-C5D5-4560-8949-91AECE362F88}"/>
  <tableColumns count="10">
    <tableColumn id="1" xr3:uid="{F1957E22-C716-48F9-91AD-E0FEEEBA9CE5}" name="Section" dataDxfId="67"/>
    <tableColumn id="2" xr3:uid="{FB8DDA71-AE4B-4A5A-83AB-B463823D9AC5}" name="Row" dataDxfId="66">
      <calculatedColumnFormula>ROW()</calculatedColumnFormula>
    </tableColumn>
    <tableColumn id="3" xr3:uid="{6811C26B-07EA-412A-ADEE-A924A53D1FB5}" name="Category1" dataDxfId="65" dataCellStyle="Data_Entry"/>
    <tableColumn id="4" xr3:uid="{9B650B55-97B4-4C74-AB3D-183E225BE7D5}" name="Category2|_x000a_POI area" dataDxfId="64"/>
    <tableColumn id="5" xr3:uid="{B5462438-B050-4A1C-A362-F96F6689A22F}" name="Demand by POI area (observed)|_x000a_Gigabits per second|_x000a_Current Year CY|_x000a_May be Commission only" dataDxfId="63" dataCellStyle="Data_entry_commission_only">
      <calculatedColumnFormula>SUM(E3:E32)</calculatedColumnFormula>
    </tableColumn>
    <tableColumn id="6" xr3:uid="{2F748296-8F9E-4940-AAF1-776AA4B99D92}" name="Demand by POI area|_x000a_Gigabits per second|_x000a_CY+1|_x000a_May be Commission only" dataDxfId="62" dataCellStyle="Data_entry_commission_only">
      <calculatedColumnFormula>SUM(F27:F32)</calculatedColumnFormula>
    </tableColumn>
    <tableColumn id="7" xr3:uid="{116E765F-E81D-4BB1-B714-10448C72A35D}" name="Demand by POI area|_x000a_Gigabits per second|_x000a_CY+2|_x000a_May be Commission only" dataDxfId="61" dataCellStyle="Data_entry_commission_only">
      <calculatedColumnFormula>SUM(G3:G32)</calculatedColumnFormula>
    </tableColumn>
    <tableColumn id="8" xr3:uid="{6E0F1689-7B4F-4A83-B30A-92BFCE150B9F}" name="Demand by POI area|_x000a_Gigabits per second|_x000a_CY+3|_x000a_May be Commission only" dataDxfId="60" dataCellStyle="Data_entry_commission_only">
      <calculatedColumnFormula>SUM(H3:H32)</calculatedColumnFormula>
    </tableColumn>
    <tableColumn id="9" xr3:uid="{5A6A7FAC-B79D-4C53-8F90-250384A4EBD5}" name="Demand by POI area|_x000a_Gigabits per second|_x000a_CY+4|_x000a_May be Commission only" dataDxfId="59" dataCellStyle="Data_entry_commission_only">
      <calculatedColumnFormula>SUM(I3:I32)</calculatedColumnFormula>
    </tableColumn>
    <tableColumn id="10" xr3:uid="{EC0BD543-6E39-43BD-B55B-395523D9AACA}" name="Demand by POI area|_x000a_Gigabits per second|_x000a_CY+5|_x000a_May be Commission only" dataDxfId="58" dataCellStyle="Data_entry_commission_only">
      <calculatedColumnFormula>SUM(J3:J32)</calculatedColumnFormula>
    </tableColumn>
  </tableColumns>
  <tableStyleInfo name="cc_TableStyle"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226AF34-28E8-4159-B0EC-C3B7D29ABE73}" name="tb_12a_12aii_12.12_2" displayName="tb_12a_12aii_12.12_2" ref="A50:J61" totalsRowShown="0" headerRowDxfId="57" dataDxfId="56" tableBorderDxfId="55" totalsRowBorderDxfId="54" headerRowCellStyle="table_headers" dataCellStyle="Data_entry_commission_only">
  <autoFilter ref="A50:J61" xr:uid="{5226AF34-28E8-4159-B0EC-C3B7D29ABE73}"/>
  <tableColumns count="10">
    <tableColumn id="1" xr3:uid="{C54681CA-F053-47DC-9392-B05204C1B009}" name="Section" dataDxfId="53"/>
    <tableColumn id="2" xr3:uid="{B9D226DE-7675-40B5-9754-BA80FFC74E14}" name="Row" dataDxfId="52">
      <calculatedColumnFormula>ROW()</calculatedColumnFormula>
    </tableColumn>
    <tableColumn id="3" xr3:uid="{A266F89A-2358-4A0B-9021-63D8670333A9}" name="Category1" dataDxfId="51" dataCellStyle="Data_Entry"/>
    <tableColumn id="4" xr3:uid="{FBB1D2A5-13EB-4EBC-8B67-63913B867E9E}" name="Category2|_x000a_POI area" dataDxfId="50">
      <calculatedColumnFormula>D33</calculatedColumnFormula>
    </tableColumn>
    <tableColumn id="5" xr3:uid="{1BA7F9BD-A5FA-45E7-BDEB-C4091F8A32F6}" name="Demand by POI area (observed)|_x000a_Gigabits per second|_x000a_Current Year CY|_x000a_May be Commission only" dataDxfId="49" dataCellStyle="Data_entry_commission_only">
      <calculatedColumnFormula>SUM(F41:F50)</calculatedColumnFormula>
    </tableColumn>
    <tableColumn id="6" xr3:uid="{744EA0AD-E128-4F39-8CD0-CAF2145C9C72}" name="Demand by POI area|_x000a_Gigabits per second|_x000a_CY+1|_x000a_May be Commission only" dataDxfId="48" dataCellStyle="Data_entry_commission_only">
      <calculatedColumnFormula>SUM(F41:F50)</calculatedColumnFormula>
    </tableColumn>
    <tableColumn id="7" xr3:uid="{8026193E-D3C6-45A3-950A-7403E286DB39}" name="Demand by POI area|_x000a_Gigabits per second|_x000a_CY+2|_x000a_May be Commission only" dataDxfId="47" dataCellStyle="Data_entry_commission_only">
      <calculatedColumnFormula>SUM(G41:G50)</calculatedColumnFormula>
    </tableColumn>
    <tableColumn id="8" xr3:uid="{1E622E96-8419-4663-9669-4C3D73393771}" name="Demand by POI area|_x000a_Gigabits per second|_x000a_CY+3|_x000a_May be Commission only" dataDxfId="46" dataCellStyle="Data_entry_commission_only">
      <calculatedColumnFormula>SUM(H41:H50)</calculatedColumnFormula>
    </tableColumn>
    <tableColumn id="9" xr3:uid="{9B9D5C90-8400-4882-8ED2-59FD10568ABD}" name="Demand by POI area|_x000a_Gigabits per second|_x000a_CY+4|_x000a_May be Commission only" dataDxfId="45" dataCellStyle="Data_entry_commission_only">
      <calculatedColumnFormula>SUM(I41:I50)</calculatedColumnFormula>
    </tableColumn>
    <tableColumn id="10" xr3:uid="{174CD994-E5B0-476E-B2A0-55B8D29144CD}" name="Demand by POI area|_x000a_Gigabits per second|_x000a_CY+5|_x000a_May be Commission only" dataDxfId="44" dataCellStyle="Data_entry_commission_only">
      <calculatedColumnFormula>SUM(J41:J50)</calculatedColumnFormula>
    </tableColumn>
  </tableColumns>
  <tableStyleInfo name="cc_TableStyle"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429CE1C4-29DB-4938-A78B-384E3D481037}" name="tb_1_1ii_1.02_1" displayName="tb_1_1ii_1.02_1" ref="A12:F24" totalsRowShown="0" headerRowDxfId="646" dataDxfId="645" headerRowCellStyle="table_headers">
  <autoFilter ref="A12:F24" xr:uid="{429CE1C4-29DB-4938-A78B-384E3D481037}"/>
  <tableColumns count="6">
    <tableColumn id="1" xr3:uid="{5B7DCE55-0C07-4364-8E5D-DA4514737356}" name="Section" dataDxfId="644"/>
    <tableColumn id="2" xr3:uid="{40DBCDC6-7D67-4541-81E6-D99FFA4E2D08}" name="Row" dataDxfId="643">
      <calculatedColumnFormula>ROW()</calculatedColumnFormula>
    </tableColumn>
    <tableColumn id="5" xr3:uid="{5A07B1D6-427F-420E-8C5D-5D7BB0C1AA67}" name="Context" dataDxfId="642"/>
    <tableColumn id="3" xr3:uid="{7E82B069-7EC7-4F74-B0A4-032A3DA3226B}" name="Category1" dataDxfId="641"/>
    <tableColumn id="11" xr3:uid="{FA28374C-0E65-4E84-89B4-482BE2E9F037}" name="Category2" dataDxfId="640"/>
    <tableColumn id="4" xr3:uid="{20E616DA-4758-4538-B871-4CA5AD5A3147}" name="$000" dataDxfId="639" dataCellStyle="Formula"/>
  </tableColumns>
  <tableStyleInfo name="cc_TableStyle"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C70E755C-3A35-46C9-808D-1D238CF80741}" name="tb_12a_12aii_12.12_3" displayName="tb_12a_12aii_12.12_3" ref="A65:J76" totalsRowShown="0" headerRowDxfId="43" dataDxfId="42" tableBorderDxfId="41" totalsRowBorderDxfId="40" headerRowCellStyle="table_headers" dataCellStyle="Data_entry_commission_only">
  <autoFilter ref="A65:J76" xr:uid="{C70E755C-3A35-46C9-808D-1D238CF80741}"/>
  <tableColumns count="10">
    <tableColumn id="1" xr3:uid="{E9B02A4E-3407-43A8-B2AB-DB267AE3C237}" name="Section" dataDxfId="39"/>
    <tableColumn id="2" xr3:uid="{02710EBA-CFE4-4B54-A17E-D1787437935C}" name="Row" dataDxfId="38">
      <calculatedColumnFormula>ROW()</calculatedColumnFormula>
    </tableColumn>
    <tableColumn id="3" xr3:uid="{CAB491D2-6899-44D3-A450-AAE2C3876F9D}" name="Category1" dataDxfId="37" dataCellStyle="Data_Entry"/>
    <tableColumn id="4" xr3:uid="{D0E9AD4C-C9C6-4206-AE92-987C354B319C}" name="Category2|_x000a_POI area" dataDxfId="36">
      <calculatedColumnFormula>D51</calculatedColumnFormula>
    </tableColumn>
    <tableColumn id="5" xr3:uid="{1823D859-CE11-41B1-9B7A-1DE49323E6A9}" name="Average to Peak Ratio by POI area (observed)|_x000a_%|_x000a_Current Year CY" dataDxfId="35" dataCellStyle="Formula">
      <calculatedColumnFormula>IFERROR(E51/E33, "")</calculatedColumnFormula>
    </tableColumn>
    <tableColumn id="6" xr3:uid="{DDCF3544-FD4E-4960-8DE2-872C4F82537E}" name="Average to Peak Ratio by POI area|_x000a_%|_x000a_CY+1" dataDxfId="34" dataCellStyle="Formula">
      <calculatedColumnFormula>IFERROR(F51/F33, "")</calculatedColumnFormula>
    </tableColumn>
    <tableColumn id="7" xr3:uid="{EEDFE7C6-3010-43B8-9B19-1466E035DB35}" name="Average to Peak Ratio by POI area|_x000a_%|_x000a_CY+2" dataDxfId="33" dataCellStyle="Formula">
      <calculatedColumnFormula>IFERROR(G51/G33, "")</calculatedColumnFormula>
    </tableColumn>
    <tableColumn id="8" xr3:uid="{92A0E7F6-A950-4B16-BBE1-32A37C45066B}" name="Average to Peak Ratio by POI area|_x000a_%|_x000a_CY+3" dataDxfId="32" dataCellStyle="Formula">
      <calculatedColumnFormula>IFERROR(H51/H33, "")</calculatedColumnFormula>
    </tableColumn>
    <tableColumn id="9" xr3:uid="{8F2C1D11-332C-44A8-B29C-6C85AB175839}" name="Average to Peak Ratio by POI area|_x000a_%|_x000a_CY+4" dataDxfId="31" dataCellStyle="Formula">
      <calculatedColumnFormula>IFERROR(I51/I33, "")</calculatedColumnFormula>
    </tableColumn>
    <tableColumn id="10" xr3:uid="{A5414C36-B094-4BDE-BEE7-FCE3E869ACF0}" name="Average to Peak Ratio by POI area|_x000a_%|_x000a_CY+5" dataDxfId="30" dataCellStyle="Formula">
      <calculatedColumnFormula>IFERROR(J51/J33, "")</calculatedColumnFormula>
    </tableColumn>
  </tableColumns>
  <tableStyleInfo name="cc_TableStyle"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A29E4C5-0ADD-49CB-9651-C54A45BD2479}" name="tb_13_13i_13.01_1" displayName="tb_13_13i_13.01_1" ref="A3:P34" totalsRowShown="0" headerRowDxfId="29" dataDxfId="28" tableBorderDxfId="27" totalsRowBorderDxfId="26" headerRowCellStyle="table_headers">
  <autoFilter ref="A3:P34" xr:uid="{0A29E4C5-0ADD-49CB-9651-C54A45BD2479}"/>
  <tableColumns count="16">
    <tableColumn id="10" xr3:uid="{FA89BE29-36EA-4F4C-8793-D2A5DD2C3C16}" name="Section" dataDxfId="25"/>
    <tableColumn id="1" xr3:uid="{F1A9804F-9DFD-40FF-8F86-29AF362850B8}" name="Question No." dataDxfId="24"/>
    <tableColumn id="2" xr3:uid="{935C7895-F0F3-4103-ABA3-11CB638E928C}" name="Function" dataDxfId="23"/>
    <tableColumn id="4" xr3:uid="{0D1AC925-B547-4368-B4F2-FDD08F2F0B34}" name="Question" dataDxfId="22"/>
    <tableColumn id="5" xr3:uid="{0E8DE6AA-DE2F-4041-A66F-855DA5A7156F}" name="Maturity Level Score" dataDxfId="21" dataCellStyle="Data_Entry"/>
    <tableColumn id="6" xr3:uid="{CA1765C6-B902-4A0F-B4BD-EA09F51863B3}" name="Evidence - Summary" dataDxfId="20" dataCellStyle="Data_Entry"/>
    <tableColumn id="7" xr3:uid="{82F5D27A-6718-4B58-B1CB-841BA5FBACB7}" name="Target Score CY+3" dataDxfId="19" dataCellStyle="Data_Entry"/>
    <tableColumn id="8" xr3:uid="{7F29D856-8052-4944-8133-5EF8F4D858F0}" name="Initiatives planned to achieve target score" dataDxfId="18" dataCellStyle="Data_Entry"/>
    <tableColumn id="9" xr3:uid="{79C6B30B-25ED-4A02-98C4-622EBCC67B05}" name="Why" dataDxfId="17"/>
    <tableColumn id="11" xr3:uid="{6278E91A-276C-4732-B624-9D30F2330821}" name="Who" dataDxfId="16" dataCellStyle="Data_Entry"/>
    <tableColumn id="12" xr3:uid="{1B535FF7-9EEB-4580-8FB4-8C622E732BB9}" name="Record/documented Information" dataDxfId="15" dataCellStyle="Data_Entry"/>
    <tableColumn id="13" xr3:uid="{D7DB4F58-40A1-4059-B484-B90A760894FA}" name="Maturity Level 0" dataDxfId="14" dataCellStyle="Data_Entry"/>
    <tableColumn id="14" xr3:uid="{BDC9866B-3DBF-4592-9CD6-CFCE19DE1434}" name="Maturity Level 1" dataDxfId="13" dataCellStyle="Data_Entry"/>
    <tableColumn id="15" xr3:uid="{3B34AECA-E627-4BED-A7AC-AF9B333B13E0}" name="Maturity Level 2" dataDxfId="12" dataCellStyle="Data_Entry"/>
    <tableColumn id="16" xr3:uid="{5BAB1298-3A15-4A4B-BC07-C357AB9F3AC4}" name="Maturity Level 3" dataDxfId="11" dataCellStyle="Data_Entry"/>
    <tableColumn id="17" xr3:uid="{5B34A7FC-E265-4BDB-901B-8C1022F67A8A}" name="Maturity Level 4" dataDxfId="10" dataCellStyle="Data_Entry"/>
  </tableColumns>
  <tableStyleInfo name="cc_TableStyle"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3F1B09F3-668F-45A8-AF34-49691A7C16C6}" name="tb_13_13ii_13.02_1" displayName="tb_13_13ii_13.02_1" ref="A3:H15" totalsRowShown="0" headerRowDxfId="9" dataDxfId="8" headerRowCellStyle="table_headers">
  <autoFilter ref="A3:H15" xr:uid="{3F1B09F3-668F-45A8-AF34-49691A7C16C6}"/>
  <tableColumns count="8">
    <tableColumn id="9" xr3:uid="{CC51CDC3-B9FE-4504-8726-7664098E5C76}" name="Section" dataDxfId="7"/>
    <tableColumn id="1" xr3:uid="{729EDBD9-EA19-4EA6-A6F3-5119B95752A7}" name="Question No." dataDxfId="6"/>
    <tableColumn id="2" xr3:uid="{77F98FDA-2B70-4717-9937-AB0C1D2140B4}" name="Function" dataDxfId="5"/>
    <tableColumn id="3" xr3:uid="{13033D9F-7212-4E7B-BF48-20FBE9538F81}" name="Standard Ref. (For guidance only)" dataDxfId="4"/>
    <tableColumn id="4" xr3:uid="{C064D199-96C2-4B29-8B0C-010F5700DFBD}" name="Scope/purpose of description" dataDxfId="3"/>
    <tableColumn id="6" xr3:uid="{55A8D31A-B6A4-4D89-AFA4-30C82AE54DD6}" name="Evidence - Summary" dataDxfId="2" dataCellStyle="Data_Entry"/>
    <tableColumn id="7" xr3:uid="{3AFEFD64-A767-42D7-913C-6647850E6A58}" name="User Guidance" dataDxfId="1" dataCellStyle="Data_Entry"/>
    <tableColumn id="8" xr3:uid="{5C4EEBFD-2DEF-496E-B819-19CF1D57E58A}" name="Description of Practices" dataDxfId="0" dataCellStyle="Data_Entry"/>
  </tableColumns>
  <tableStyleInfo name="cc_TableStyle"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D1042182-8675-425A-9530-72AA6C19AE7C}" name="tb_1_1ii_1.02_2" displayName="tb_1_1ii_1.02_2" ref="A28:F35" totalsRowShown="0" headerRowDxfId="638" dataDxfId="637" headerRowCellStyle="table_headers">
  <autoFilter ref="A28:F35" xr:uid="{D1042182-8675-425A-9530-72AA6C19AE7C}"/>
  <tableColumns count="6">
    <tableColumn id="1" xr3:uid="{ABEB16C9-4F6E-4B9A-806C-7E5A10F17CD8}" name="Section" dataDxfId="636"/>
    <tableColumn id="2" xr3:uid="{042F3802-19CD-4E95-9C73-2AE9BA0F9CEF}" name="Row" dataDxfId="635">
      <calculatedColumnFormula>ROW()</calculatedColumnFormula>
    </tableColumn>
    <tableColumn id="4" xr3:uid="{9DB51390-9514-4196-9883-C27896B5F68E}" name="Context" dataDxfId="634"/>
    <tableColumn id="3" xr3:uid="{F31F6BCF-24F5-4DF9-9195-3DF18A837094}" name="Category1" dataDxfId="633"/>
    <tableColumn id="11" xr3:uid="{BDCB6A1C-2F5D-4859-ACC6-7DFA66D1EFF7}" name="Category2" dataDxfId="632"/>
    <tableColumn id="6" xr3:uid="{8B2CB005-18B3-4026-93C1-DE94544C4C6C}" name="%" dataDxfId="631" dataCellStyle="Formula"/>
  </tableColumns>
  <tableStyleInfo name="cc_TableStyle"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A1C825C9-9A77-4725-975A-E9B702B498AE}" name="tb_2_2i_2.01_1" displayName="tb_2_2i_2.01_1" ref="A3:F16" totalsRowShown="0" headerRowDxfId="630" dataDxfId="629" tableBorderDxfId="628" headerRowCellStyle="table_headers">
  <autoFilter ref="A3:F16" xr:uid="{A1C825C9-9A77-4725-975A-E9B702B498AE}"/>
  <tableColumns count="6">
    <tableColumn id="1" xr3:uid="{ECBF2A6D-C62A-4273-ACFB-69E9A4ABEA57}" name="Section" dataDxfId="627"/>
    <tableColumn id="2" xr3:uid="{CB989156-7405-4A23-8885-C79AD947C559}" name="Row" dataDxfId="626">
      <calculatedColumnFormula>ROW()</calculatedColumnFormula>
    </tableColumn>
    <tableColumn id="8" xr3:uid="{DCA92118-372D-49D2-A68B-146181869EB6}" name="Context" dataDxfId="625"/>
    <tableColumn id="3" xr3:uid="{1DE8AE85-F09C-4F58-8384-B0B563C1E6C1}" name="Category1" dataDxfId="624"/>
    <tableColumn id="4" xr3:uid="{CA324428-007F-48EA-89D2-F94021CA1B6B}" name="Category2" dataDxfId="623"/>
    <tableColumn id="7" xr3:uid="{DE06E095-5A3E-4B2E-8B5F-C332113A956E}" name="ID FFLAS|_x000a_($000)" dataDxfId="622" dataCellStyle="Formula"/>
  </tableColumns>
  <tableStyleInfo name="cc_TableStyle"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AAD8D382-9D23-47C6-8C16-C97C25259A88}" name="tb_2_2ii_2.02_1" displayName="tb_2_2ii_2.02_1" ref="A21:F26" totalsRowShown="0" headerRowDxfId="621" dataDxfId="620" tableBorderDxfId="619" headerRowCellStyle="table_headers">
  <autoFilter ref="A21:F26" xr:uid="{AAD8D382-9D23-47C6-8C16-C97C25259A88}"/>
  <tableColumns count="6">
    <tableColumn id="1" xr3:uid="{68CA4B14-A29A-44D3-83B8-317E13FFCDCD}" name="Section" dataDxfId="618"/>
    <tableColumn id="2" xr3:uid="{1127BD25-E795-43AB-8277-E9D42E4CE864}" name="Row" dataDxfId="617">
      <calculatedColumnFormula>ROW()</calculatedColumnFormula>
    </tableColumn>
    <tableColumn id="6" xr3:uid="{46003EE7-359E-43FC-83F0-9854FB0D6696}" name="Context" dataDxfId="616"/>
    <tableColumn id="3" xr3:uid="{CB88EF91-9A09-45B3-8B81-89411E1C2B82}" name="Category1" dataDxfId="615"/>
    <tableColumn id="4" xr3:uid="{BC8DD17D-9206-4341-B887-C40CECE704DA}" name="Category2" dataDxfId="614"/>
    <tableColumn id="5" xr3:uid="{11260E53-5895-4C9E-871F-5E2A3F359B8F}" name="PQ FFLAS|_x000a_($000)" dataDxfId="613"/>
  </tableColumns>
  <tableStyleInfo name="cc_TableStyle"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26.xml"/><Relationship Id="rId2" Type="http://schemas.openxmlformats.org/officeDocument/2006/relationships/table" Target="../tables/table2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28.xml"/><Relationship Id="rId2" Type="http://schemas.openxmlformats.org/officeDocument/2006/relationships/table" Target="../tables/table2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30.xml"/><Relationship Id="rId2" Type="http://schemas.openxmlformats.org/officeDocument/2006/relationships/table" Target="../tables/table29.xml"/><Relationship Id="rId1" Type="http://schemas.openxmlformats.org/officeDocument/2006/relationships/printerSettings" Target="../printerSettings/printerSettings12.bin"/><Relationship Id="rId4" Type="http://schemas.openxmlformats.org/officeDocument/2006/relationships/table" Target="../tables/table31.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33.xml"/><Relationship Id="rId2" Type="http://schemas.openxmlformats.org/officeDocument/2006/relationships/table" Target="../tables/table32.xml"/><Relationship Id="rId1" Type="http://schemas.openxmlformats.org/officeDocument/2006/relationships/printerSettings" Target="../printerSettings/printerSettings13.bin"/><Relationship Id="rId4" Type="http://schemas.openxmlformats.org/officeDocument/2006/relationships/table" Target="../tables/table34.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36.xml"/><Relationship Id="rId2" Type="http://schemas.openxmlformats.org/officeDocument/2006/relationships/table" Target="../tables/table35.xml"/><Relationship Id="rId1" Type="http://schemas.openxmlformats.org/officeDocument/2006/relationships/printerSettings" Target="../printerSettings/printerSettings14.bin"/><Relationship Id="rId5" Type="http://schemas.openxmlformats.org/officeDocument/2006/relationships/table" Target="../tables/table38.xml"/><Relationship Id="rId4" Type="http://schemas.openxmlformats.org/officeDocument/2006/relationships/table" Target="../tables/table37.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40.xml"/><Relationship Id="rId2" Type="http://schemas.openxmlformats.org/officeDocument/2006/relationships/table" Target="../tables/table39.xml"/><Relationship Id="rId1" Type="http://schemas.openxmlformats.org/officeDocument/2006/relationships/printerSettings" Target="../printerSettings/printerSettings15.bin"/><Relationship Id="rId6" Type="http://schemas.openxmlformats.org/officeDocument/2006/relationships/table" Target="../tables/table43.xml"/><Relationship Id="rId5" Type="http://schemas.openxmlformats.org/officeDocument/2006/relationships/table" Target="../tables/table42.xml"/><Relationship Id="rId4" Type="http://schemas.openxmlformats.org/officeDocument/2006/relationships/table" Target="../tables/table41.xml"/></Relationships>
</file>

<file path=xl/worksheets/_rels/sheet16.xml.rels><?xml version="1.0" encoding="UTF-8" standalone="yes"?>
<Relationships xmlns="http://schemas.openxmlformats.org/package/2006/relationships"><Relationship Id="rId3" Type="http://schemas.openxmlformats.org/officeDocument/2006/relationships/table" Target="../tables/table45.xml"/><Relationship Id="rId2" Type="http://schemas.openxmlformats.org/officeDocument/2006/relationships/table" Target="../tables/table44.xml"/><Relationship Id="rId1" Type="http://schemas.openxmlformats.org/officeDocument/2006/relationships/printerSettings" Target="../printerSettings/printerSettings16.bin"/><Relationship Id="rId5" Type="http://schemas.openxmlformats.org/officeDocument/2006/relationships/table" Target="../tables/table47.xml"/><Relationship Id="rId4" Type="http://schemas.openxmlformats.org/officeDocument/2006/relationships/table" Target="../tables/table46.xml"/></Relationships>
</file>

<file path=xl/worksheets/_rels/sheet17.xml.rels><?xml version="1.0" encoding="UTF-8" standalone="yes"?>
<Relationships xmlns="http://schemas.openxmlformats.org/package/2006/relationships"><Relationship Id="rId2" Type="http://schemas.openxmlformats.org/officeDocument/2006/relationships/table" Target="../tables/table48.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table" Target="../tables/table50.xml"/><Relationship Id="rId2" Type="http://schemas.openxmlformats.org/officeDocument/2006/relationships/table" Target="../tables/table49.xml"/><Relationship Id="rId1" Type="http://schemas.openxmlformats.org/officeDocument/2006/relationships/printerSettings" Target="../printerSettings/printerSettings18.bin"/><Relationship Id="rId5" Type="http://schemas.openxmlformats.org/officeDocument/2006/relationships/table" Target="../tables/table52.xml"/><Relationship Id="rId4" Type="http://schemas.openxmlformats.org/officeDocument/2006/relationships/table" Target="../tables/table51.xml"/></Relationships>
</file>

<file path=xl/worksheets/_rels/sheet19.xml.rels><?xml version="1.0" encoding="UTF-8" standalone="yes"?>
<Relationships xmlns="http://schemas.openxmlformats.org/package/2006/relationships"><Relationship Id="rId3" Type="http://schemas.openxmlformats.org/officeDocument/2006/relationships/table" Target="../tables/table54.xml"/><Relationship Id="rId2" Type="http://schemas.openxmlformats.org/officeDocument/2006/relationships/table" Target="../tables/table53.xml"/><Relationship Id="rId1" Type="http://schemas.openxmlformats.org/officeDocument/2006/relationships/printerSettings" Target="../printerSettings/printerSettings19.bin"/><Relationship Id="rId4" Type="http://schemas.openxmlformats.org/officeDocument/2006/relationships/table" Target="../tables/table55.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56.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table" Target="../tables/table58.xml"/><Relationship Id="rId2" Type="http://schemas.openxmlformats.org/officeDocument/2006/relationships/table" Target="../tables/table57.xml"/><Relationship Id="rId1" Type="http://schemas.openxmlformats.org/officeDocument/2006/relationships/printerSettings" Target="../printerSettings/printerSettings21.bin"/><Relationship Id="rId5" Type="http://schemas.openxmlformats.org/officeDocument/2006/relationships/table" Target="../tables/table60.xml"/><Relationship Id="rId4" Type="http://schemas.openxmlformats.org/officeDocument/2006/relationships/table" Target="../tables/table59.xml"/></Relationships>
</file>

<file path=xl/worksheets/_rels/sheet22.xml.rels><?xml version="1.0" encoding="UTF-8" standalone="yes"?>
<Relationships xmlns="http://schemas.openxmlformats.org/package/2006/relationships"><Relationship Id="rId2" Type="http://schemas.openxmlformats.org/officeDocument/2006/relationships/table" Target="../tables/table6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table" Target="../tables/table62.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6.bin"/><Relationship Id="rId4" Type="http://schemas.openxmlformats.org/officeDocument/2006/relationships/table" Target="../tables/table7.xml"/></Relationships>
</file>

<file path=xl/worksheets/_rels/sheet7.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printerSettings" Target="../printerSettings/printerSettings7.bin"/><Relationship Id="rId4" Type="http://schemas.openxmlformats.org/officeDocument/2006/relationships/table" Target="../tables/table10.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table" Target="../tables/table11.xml"/><Relationship Id="rId1" Type="http://schemas.openxmlformats.org/officeDocument/2006/relationships/printerSettings" Target="../printerSettings/printerSettings8.bin"/><Relationship Id="rId5" Type="http://schemas.openxmlformats.org/officeDocument/2006/relationships/table" Target="../tables/table14.xml"/><Relationship Id="rId4" Type="http://schemas.openxmlformats.org/officeDocument/2006/relationships/table" Target="../tables/table13.xml"/></Relationships>
</file>

<file path=xl/worksheets/_rels/sheet9.xml.rels><?xml version="1.0" encoding="UTF-8" standalone="yes"?>
<Relationships xmlns="http://schemas.openxmlformats.org/package/2006/relationships"><Relationship Id="rId8" Type="http://schemas.openxmlformats.org/officeDocument/2006/relationships/table" Target="../tables/table21.xml"/><Relationship Id="rId3" Type="http://schemas.openxmlformats.org/officeDocument/2006/relationships/table" Target="../tables/table16.xml"/><Relationship Id="rId7" Type="http://schemas.openxmlformats.org/officeDocument/2006/relationships/table" Target="../tables/table20.xml"/><Relationship Id="rId2" Type="http://schemas.openxmlformats.org/officeDocument/2006/relationships/table" Target="../tables/table15.xml"/><Relationship Id="rId1" Type="http://schemas.openxmlformats.org/officeDocument/2006/relationships/printerSettings" Target="../printerSettings/printerSettings9.bin"/><Relationship Id="rId6" Type="http://schemas.openxmlformats.org/officeDocument/2006/relationships/table" Target="../tables/table19.xml"/><Relationship Id="rId11" Type="http://schemas.openxmlformats.org/officeDocument/2006/relationships/table" Target="../tables/table24.xml"/><Relationship Id="rId5" Type="http://schemas.openxmlformats.org/officeDocument/2006/relationships/table" Target="../tables/table18.xml"/><Relationship Id="rId10" Type="http://schemas.openxmlformats.org/officeDocument/2006/relationships/table" Target="../tables/table23.xml"/><Relationship Id="rId4" Type="http://schemas.openxmlformats.org/officeDocument/2006/relationships/table" Target="../tables/table17.xml"/><Relationship Id="rId9" Type="http://schemas.openxmlformats.org/officeDocument/2006/relationships/table" Target="../tables/table2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95FC7-7A13-43D4-9FE8-79E1FB019786}">
  <sheetPr codeName="Sheet1">
    <tabColor indexed="10"/>
    <pageSetUpPr fitToPage="1"/>
  </sheetPr>
  <dimension ref="A1:D27"/>
  <sheetViews>
    <sheetView showGridLines="0" tabSelected="1" view="pageBreakPreview" zoomScale="85" zoomScaleNormal="85" zoomScaleSheetLayoutView="85" zoomScalePageLayoutView="55" workbookViewId="0">
      <selection activeCell="A6" sqref="A6"/>
    </sheetView>
  </sheetViews>
  <sheetFormatPr defaultColWidth="9.7265625" defaultRowHeight="14.5" x14ac:dyDescent="0.35"/>
  <cols>
    <col min="1" max="1" width="28.453125" customWidth="1"/>
    <col min="2" max="2" width="46.1796875" customWidth="1"/>
    <col min="3" max="3" width="56.6328125" customWidth="1"/>
    <col min="4" max="4" width="15.81640625" customWidth="1"/>
  </cols>
  <sheetData>
    <row r="1" spans="1:4" x14ac:dyDescent="0.35">
      <c r="A1" s="21"/>
      <c r="B1" s="200"/>
      <c r="C1" s="200"/>
      <c r="D1" s="201"/>
    </row>
    <row r="2" spans="1:4" ht="131.25" customHeight="1" x14ac:dyDescent="0.35">
      <c r="A2" s="4"/>
      <c r="B2" s="5"/>
      <c r="C2" s="5"/>
      <c r="D2" s="6"/>
    </row>
    <row r="3" spans="1:4" ht="23.5" x14ac:dyDescent="0.55000000000000004">
      <c r="A3" s="22" t="s">
        <v>0</v>
      </c>
      <c r="B3" s="23"/>
      <c r="C3" s="23"/>
      <c r="D3" s="24"/>
    </row>
    <row r="4" spans="1:4" ht="27.75" customHeight="1" x14ac:dyDescent="0.55000000000000004">
      <c r="A4" s="22" t="s">
        <v>1</v>
      </c>
      <c r="B4" s="23"/>
      <c r="C4" s="23"/>
      <c r="D4" s="24"/>
    </row>
    <row r="5" spans="1:4" ht="27.75" customHeight="1" x14ac:dyDescent="0.55000000000000004">
      <c r="A5" s="22" t="s">
        <v>2</v>
      </c>
      <c r="B5" s="23"/>
      <c r="C5" s="23"/>
      <c r="D5" s="24"/>
    </row>
    <row r="6" spans="1:4" ht="21" x14ac:dyDescent="0.5">
      <c r="A6" s="25" t="s">
        <v>1155</v>
      </c>
      <c r="B6" s="23"/>
      <c r="C6" s="241"/>
      <c r="D6" s="24"/>
    </row>
    <row r="7" spans="1:4" ht="42" customHeight="1" x14ac:dyDescent="0.35">
      <c r="A7" s="53"/>
      <c r="B7" s="23"/>
      <c r="C7" s="23"/>
      <c r="D7" s="24"/>
    </row>
    <row r="8" spans="1:4" ht="3" customHeight="1" x14ac:dyDescent="0.35">
      <c r="A8" s="4"/>
      <c r="B8" s="5"/>
      <c r="C8" s="5"/>
      <c r="D8" s="6"/>
    </row>
    <row r="9" spans="1:4" ht="15" customHeight="1" x14ac:dyDescent="0.35">
      <c r="A9" s="4"/>
      <c r="B9" s="26" t="s">
        <v>3</v>
      </c>
      <c r="C9" s="70"/>
      <c r="D9" s="6"/>
    </row>
    <row r="10" spans="1:4" ht="3" customHeight="1" x14ac:dyDescent="0.35">
      <c r="A10" s="4"/>
      <c r="B10" s="5"/>
      <c r="C10" s="5"/>
      <c r="D10" s="6"/>
    </row>
    <row r="11" spans="1:4" ht="15" customHeight="1" x14ac:dyDescent="0.35">
      <c r="A11" s="4"/>
      <c r="B11" s="26" t="s">
        <v>4</v>
      </c>
      <c r="C11" s="202"/>
      <c r="D11" s="6"/>
    </row>
    <row r="12" spans="1:4" ht="3" customHeight="1" x14ac:dyDescent="0.35">
      <c r="A12" s="4"/>
      <c r="B12" s="5"/>
      <c r="C12" s="5"/>
      <c r="D12" s="6"/>
    </row>
    <row r="13" spans="1:4" ht="15" customHeight="1" x14ac:dyDescent="0.35">
      <c r="A13" s="4"/>
      <c r="B13" s="26" t="s">
        <v>5</v>
      </c>
      <c r="C13" s="58"/>
      <c r="D13" s="6"/>
    </row>
    <row r="14" spans="1:4" x14ac:dyDescent="0.35">
      <c r="A14" s="4"/>
      <c r="B14" s="7"/>
      <c r="C14" s="7"/>
      <c r="D14" s="6"/>
    </row>
    <row r="15" spans="1:4" ht="15" customHeight="1" x14ac:dyDescent="0.35">
      <c r="A15" s="4"/>
      <c r="B15" s="7"/>
      <c r="C15" s="7"/>
      <c r="D15" s="24"/>
    </row>
    <row r="16" spans="1:4" ht="15" customHeight="1" x14ac:dyDescent="0.35">
      <c r="A16" s="27" t="s">
        <v>6</v>
      </c>
      <c r="B16" s="28"/>
      <c r="C16" s="23"/>
      <c r="D16" s="24"/>
    </row>
    <row r="17" spans="1:4" ht="15" customHeight="1" x14ac:dyDescent="0.35">
      <c r="A17" s="69" t="s">
        <v>1156</v>
      </c>
      <c r="B17" s="23"/>
      <c r="C17" s="241"/>
      <c r="D17" s="24"/>
    </row>
    <row r="18" spans="1:4" ht="15" customHeight="1" x14ac:dyDescent="0.35">
      <c r="A18" s="29"/>
      <c r="B18" s="23"/>
      <c r="C18" s="23"/>
      <c r="D18" s="24"/>
    </row>
    <row r="19" spans="1:4" ht="15" customHeight="1" x14ac:dyDescent="0.35">
      <c r="A19" s="29"/>
      <c r="B19" s="30" t="s">
        <v>7</v>
      </c>
      <c r="C19" s="23"/>
      <c r="D19" s="24"/>
    </row>
    <row r="20" spans="1:4" ht="15" customHeight="1" x14ac:dyDescent="0.35">
      <c r="A20" s="29"/>
      <c r="B20" s="23"/>
      <c r="C20" s="23"/>
      <c r="D20" s="24"/>
    </row>
    <row r="21" spans="1:4" ht="15" customHeight="1" x14ac:dyDescent="0.35">
      <c r="A21" s="29"/>
      <c r="B21" s="31" t="s">
        <v>8</v>
      </c>
      <c r="C21" s="31" t="s">
        <v>9</v>
      </c>
      <c r="D21" s="24"/>
    </row>
    <row r="22" spans="1:4" ht="15" customHeight="1" x14ac:dyDescent="0.35">
      <c r="A22" s="29"/>
      <c r="B22" s="32" t="s">
        <v>10</v>
      </c>
      <c r="C22" s="32" t="s">
        <v>11</v>
      </c>
      <c r="D22" s="24"/>
    </row>
    <row r="23" spans="1:4" ht="15" customHeight="1" x14ac:dyDescent="0.35">
      <c r="A23" s="29"/>
      <c r="B23" s="32" t="s">
        <v>12</v>
      </c>
      <c r="C23" s="32" t="s">
        <v>13</v>
      </c>
      <c r="D23" s="24"/>
    </row>
    <row r="24" spans="1:4" ht="15" customHeight="1" x14ac:dyDescent="0.35">
      <c r="A24" s="29"/>
      <c r="B24" s="68" t="s">
        <v>14</v>
      </c>
      <c r="C24" s="68" t="s">
        <v>15</v>
      </c>
      <c r="D24" s="24"/>
    </row>
    <row r="25" spans="1:4" ht="15" customHeight="1" x14ac:dyDescent="0.35">
      <c r="A25" s="29"/>
      <c r="B25" s="68" t="s">
        <v>1157</v>
      </c>
      <c r="C25" s="68" t="s">
        <v>1158</v>
      </c>
      <c r="D25" s="24"/>
    </row>
    <row r="26" spans="1:4" ht="15" customHeight="1" x14ac:dyDescent="0.35">
      <c r="A26" s="29"/>
      <c r="B26" s="23"/>
      <c r="C26" s="23"/>
      <c r="D26" s="24"/>
    </row>
    <row r="27" spans="1:4" ht="40.15" customHeight="1" x14ac:dyDescent="0.35">
      <c r="A27" s="18"/>
      <c r="B27" s="19"/>
      <c r="C27" s="19"/>
      <c r="D27" s="20"/>
    </row>
  </sheetData>
  <sheetProtection formatRows="0" insertRows="0"/>
  <dataValidations count="2">
    <dataValidation type="date" operator="greaterThan" allowBlank="1" showInputMessage="1" showErrorMessage="1" errorTitle="Date entry" error="Dates after 1 January 2011 accepted" promptTitle="Date entry" prompt=" " sqref="C11 C13" xr:uid="{809FE5AA-1C42-4FBE-BB73-4C16C19C1EC1}">
      <formula1>40544</formula1>
    </dataValidation>
    <dataValidation operator="greaterThan" allowBlank="1" showInputMessage="1" showErrorMessage="1" errorTitle="Date entry" error="Dates after 1 January 2011 accepted" promptTitle="Company entry" prompt=" " sqref="C9" xr:uid="{2FEF4C3B-D2FA-44F0-B40C-947CBAF2B610}"/>
  </dataValidations>
  <pageMargins left="0.23622047244094491" right="0.23622047244094491" top="0.74803149606299213" bottom="0.74803149606299213" header="0.31496062992125984" footer="0.31496062992125984"/>
  <pageSetup paperSize="8" scale="97" fitToHeight="0" orientation="portrait" r:id="rId1"/>
  <headerFooter alignWithMargins="0">
    <oddHeader>&amp;CCommerce Commission Information Disclosure Template</oddHeader>
    <oddFooter>Page &amp;P&amp;R</oddFooter>
  </headerFooter>
  <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20EAB-9EC0-4738-8EE8-59F7A8D3630C}">
  <sheetPr codeName="Sheet9">
    <pageSetUpPr fitToPage="1"/>
  </sheetPr>
  <dimension ref="A1:N76"/>
  <sheetViews>
    <sheetView showGridLines="0" zoomScale="85" zoomScaleNormal="85" zoomScaleSheetLayoutView="98" workbookViewId="0">
      <selection activeCell="I26" sqref="I26"/>
    </sheetView>
  </sheetViews>
  <sheetFormatPr defaultColWidth="9" defaultRowHeight="14.5" x14ac:dyDescent="0.35"/>
  <cols>
    <col min="1" max="1" width="39.26953125" style="72" customWidth="1"/>
    <col min="2" max="2" width="9" style="72"/>
    <col min="3" max="3" width="30.453125" style="72" customWidth="1"/>
    <col min="4" max="4" width="48.453125" style="72" customWidth="1"/>
    <col min="5" max="5" width="35.81640625" style="72" customWidth="1"/>
    <col min="6" max="6" width="21.54296875" style="72" customWidth="1"/>
    <col min="7" max="8" width="22.1796875" style="72" customWidth="1"/>
    <col min="9" max="14" width="15.54296875" style="72" customWidth="1"/>
    <col min="15" max="16384" width="9" style="72"/>
  </cols>
  <sheetData>
    <row r="1" spans="1:8" ht="23.5" x14ac:dyDescent="0.35">
      <c r="A1" s="71" t="s">
        <v>509</v>
      </c>
    </row>
    <row r="2" spans="1:8" ht="21" x14ac:dyDescent="0.5">
      <c r="A2" s="73" t="s">
        <v>97</v>
      </c>
    </row>
    <row r="3" spans="1:8" ht="37.9" customHeight="1" x14ac:dyDescent="0.35">
      <c r="A3" s="3" t="s">
        <v>21</v>
      </c>
      <c r="B3" s="3" t="s">
        <v>299</v>
      </c>
      <c r="C3" s="3" t="s">
        <v>300</v>
      </c>
      <c r="D3" s="3" t="s">
        <v>301</v>
      </c>
      <c r="E3" s="3" t="s">
        <v>510</v>
      </c>
      <c r="F3" s="3" t="s">
        <v>511</v>
      </c>
      <c r="G3" s="3" t="s">
        <v>512</v>
      </c>
      <c r="H3" s="3" t="s">
        <v>513</v>
      </c>
    </row>
    <row r="4" spans="1:8" x14ac:dyDescent="0.35">
      <c r="A4" s="72" t="s">
        <v>97</v>
      </c>
      <c r="B4" s="72">
        <f>ROW()</f>
        <v>4</v>
      </c>
      <c r="C4" s="72" t="s">
        <v>514</v>
      </c>
      <c r="D4" s="72" t="s">
        <v>485</v>
      </c>
      <c r="E4" s="72" t="s">
        <v>515</v>
      </c>
      <c r="F4" s="118"/>
      <c r="G4" s="158"/>
      <c r="H4" s="158"/>
    </row>
    <row r="5" spans="1:8" x14ac:dyDescent="0.35">
      <c r="A5" s="72" t="s">
        <v>97</v>
      </c>
      <c r="B5" s="72">
        <f>ROW()</f>
        <v>5</v>
      </c>
      <c r="C5" s="72" t="s">
        <v>514</v>
      </c>
      <c r="D5" s="72" t="s">
        <v>485</v>
      </c>
      <c r="E5" s="72" t="s">
        <v>516</v>
      </c>
      <c r="F5" s="118"/>
      <c r="G5" s="118"/>
      <c r="H5" s="118"/>
    </row>
    <row r="6" spans="1:8" x14ac:dyDescent="0.35">
      <c r="A6" s="72" t="s">
        <v>97</v>
      </c>
      <c r="B6" s="72">
        <f>ROW()</f>
        <v>6</v>
      </c>
      <c r="C6" s="72" t="s">
        <v>514</v>
      </c>
      <c r="D6" s="72" t="s">
        <v>485</v>
      </c>
      <c r="E6" s="72" t="s">
        <v>517</v>
      </c>
      <c r="F6" s="117">
        <f>SUM(F4:F5)</f>
        <v>0</v>
      </c>
      <c r="G6" s="117">
        <f>SUM(G5)</f>
        <v>0</v>
      </c>
      <c r="H6" s="117">
        <f>SUM(H5)</f>
        <v>0</v>
      </c>
    </row>
    <row r="7" spans="1:8" x14ac:dyDescent="0.35">
      <c r="A7" s="72" t="s">
        <v>97</v>
      </c>
      <c r="B7" s="72">
        <f>ROW()</f>
        <v>7</v>
      </c>
      <c r="C7" s="72" t="s">
        <v>514</v>
      </c>
      <c r="D7" s="72" t="s">
        <v>486</v>
      </c>
      <c r="E7" s="72" t="s">
        <v>515</v>
      </c>
      <c r="F7" s="118"/>
      <c r="G7" s="158"/>
      <c r="H7" s="158"/>
    </row>
    <row r="8" spans="1:8" x14ac:dyDescent="0.35">
      <c r="A8" s="72" t="s">
        <v>97</v>
      </c>
      <c r="B8" s="72">
        <f>ROW()</f>
        <v>8</v>
      </c>
      <c r="C8" s="72" t="s">
        <v>514</v>
      </c>
      <c r="D8" s="72" t="s">
        <v>486</v>
      </c>
      <c r="E8" s="72" t="s">
        <v>516</v>
      </c>
      <c r="F8" s="118"/>
      <c r="G8" s="118"/>
      <c r="H8" s="118"/>
    </row>
    <row r="9" spans="1:8" x14ac:dyDescent="0.35">
      <c r="A9" s="72" t="s">
        <v>97</v>
      </c>
      <c r="B9" s="72">
        <f>ROW()</f>
        <v>9</v>
      </c>
      <c r="C9" s="72" t="s">
        <v>514</v>
      </c>
      <c r="D9" s="72" t="s">
        <v>486</v>
      </c>
      <c r="E9" s="72" t="s">
        <v>517</v>
      </c>
      <c r="F9" s="117">
        <f>SUM(F7:F8)</f>
        <v>0</v>
      </c>
      <c r="G9" s="117">
        <f>SUM(G8)</f>
        <v>0</v>
      </c>
      <c r="H9" s="117">
        <f>SUM(H8)</f>
        <v>0</v>
      </c>
    </row>
    <row r="10" spans="1:8" x14ac:dyDescent="0.35">
      <c r="A10" s="72" t="s">
        <v>97</v>
      </c>
      <c r="B10" s="72">
        <f>ROW()</f>
        <v>10</v>
      </c>
      <c r="C10" s="72" t="s">
        <v>514</v>
      </c>
      <c r="D10" s="72" t="s">
        <v>487</v>
      </c>
      <c r="E10" s="72" t="s">
        <v>515</v>
      </c>
      <c r="F10" s="118"/>
      <c r="G10" s="158"/>
      <c r="H10" s="158"/>
    </row>
    <row r="11" spans="1:8" x14ac:dyDescent="0.35">
      <c r="A11" s="72" t="s">
        <v>97</v>
      </c>
      <c r="B11" s="72">
        <f>ROW()</f>
        <v>11</v>
      </c>
      <c r="C11" s="72" t="s">
        <v>514</v>
      </c>
      <c r="D11" s="72" t="s">
        <v>487</v>
      </c>
      <c r="E11" s="72" t="s">
        <v>516</v>
      </c>
      <c r="F11" s="118"/>
      <c r="G11" s="118"/>
      <c r="H11" s="118"/>
    </row>
    <row r="12" spans="1:8" x14ac:dyDescent="0.35">
      <c r="A12" s="72" t="s">
        <v>97</v>
      </c>
      <c r="B12" s="72">
        <f>ROW()</f>
        <v>12</v>
      </c>
      <c r="C12" s="72" t="s">
        <v>514</v>
      </c>
      <c r="D12" s="72" t="s">
        <v>487</v>
      </c>
      <c r="E12" s="72" t="s">
        <v>517</v>
      </c>
      <c r="F12" s="117">
        <f>SUM(F10:F11)</f>
        <v>0</v>
      </c>
      <c r="G12" s="117">
        <f>SUM(G11)</f>
        <v>0</v>
      </c>
      <c r="H12" s="117">
        <f>SUM(H11)</f>
        <v>0</v>
      </c>
    </row>
    <row r="13" spans="1:8" x14ac:dyDescent="0.35">
      <c r="A13" s="72" t="s">
        <v>97</v>
      </c>
      <c r="B13" s="72">
        <f>ROW()</f>
        <v>13</v>
      </c>
      <c r="C13" s="72" t="s">
        <v>514</v>
      </c>
      <c r="D13" s="72" t="s">
        <v>518</v>
      </c>
      <c r="E13" s="72" t="s">
        <v>515</v>
      </c>
      <c r="F13" s="118">
        <v>0</v>
      </c>
      <c r="G13" s="158"/>
      <c r="H13" s="158"/>
    </row>
    <row r="14" spans="1:8" x14ac:dyDescent="0.35">
      <c r="A14" s="72" t="s">
        <v>97</v>
      </c>
      <c r="B14" s="72">
        <f>ROW()</f>
        <v>14</v>
      </c>
      <c r="C14" s="72" t="s">
        <v>514</v>
      </c>
      <c r="D14" s="72" t="s">
        <v>518</v>
      </c>
      <c r="E14" s="72" t="s">
        <v>516</v>
      </c>
      <c r="F14" s="118"/>
      <c r="G14" s="118"/>
      <c r="H14" s="118"/>
    </row>
    <row r="15" spans="1:8" x14ac:dyDescent="0.35">
      <c r="A15" s="72" t="s">
        <v>97</v>
      </c>
      <c r="B15" s="72">
        <f>ROW()</f>
        <v>15</v>
      </c>
      <c r="C15" s="72" t="s">
        <v>514</v>
      </c>
      <c r="D15" s="72" t="s">
        <v>518</v>
      </c>
      <c r="E15" s="72" t="s">
        <v>517</v>
      </c>
      <c r="F15" s="117">
        <f>SUM(F13:F14)</f>
        <v>0</v>
      </c>
      <c r="G15" s="117">
        <f>SUM(G14)</f>
        <v>0</v>
      </c>
      <c r="H15" s="117">
        <f>SUM(H14)</f>
        <v>0</v>
      </c>
    </row>
    <row r="16" spans="1:8" x14ac:dyDescent="0.35">
      <c r="A16" s="72" t="s">
        <v>97</v>
      </c>
      <c r="B16" s="72">
        <f>ROW()</f>
        <v>16</v>
      </c>
      <c r="C16" s="72" t="s">
        <v>514</v>
      </c>
      <c r="D16" s="72" t="s">
        <v>519</v>
      </c>
      <c r="E16" s="72" t="s">
        <v>515</v>
      </c>
      <c r="F16" s="159"/>
      <c r="G16" s="158"/>
      <c r="H16" s="158"/>
    </row>
    <row r="17" spans="1:8" x14ac:dyDescent="0.35">
      <c r="A17" s="72" t="s">
        <v>97</v>
      </c>
      <c r="B17" s="72">
        <f>ROW()</f>
        <v>17</v>
      </c>
      <c r="C17" s="72" t="s">
        <v>514</v>
      </c>
      <c r="D17" s="72" t="s">
        <v>519</v>
      </c>
      <c r="E17" s="72" t="s">
        <v>516</v>
      </c>
      <c r="F17" s="118"/>
      <c r="G17" s="118"/>
      <c r="H17" s="118"/>
    </row>
    <row r="18" spans="1:8" x14ac:dyDescent="0.35">
      <c r="A18" s="72" t="s">
        <v>97</v>
      </c>
      <c r="B18" s="72">
        <f>ROW()</f>
        <v>18</v>
      </c>
      <c r="C18" s="72" t="s">
        <v>514</v>
      </c>
      <c r="D18" s="72" t="s">
        <v>519</v>
      </c>
      <c r="E18" s="72" t="s">
        <v>517</v>
      </c>
      <c r="F18" s="117">
        <f>SUM(F16:F17)</f>
        <v>0</v>
      </c>
      <c r="G18" s="117">
        <f>SUM(G17)</f>
        <v>0</v>
      </c>
      <c r="H18" s="117">
        <f>SUM(H17)</f>
        <v>0</v>
      </c>
    </row>
    <row r="19" spans="1:8" x14ac:dyDescent="0.35">
      <c r="A19" s="72" t="s">
        <v>97</v>
      </c>
      <c r="B19" s="72">
        <f>ROW()</f>
        <v>19</v>
      </c>
      <c r="C19" s="72" t="s">
        <v>514</v>
      </c>
      <c r="D19" s="72" t="s">
        <v>490</v>
      </c>
      <c r="E19" s="72" t="s">
        <v>515</v>
      </c>
      <c r="F19" s="118"/>
      <c r="G19" s="158"/>
      <c r="H19" s="158"/>
    </row>
    <row r="20" spans="1:8" x14ac:dyDescent="0.35">
      <c r="A20" s="72" t="s">
        <v>97</v>
      </c>
      <c r="B20" s="72">
        <f>ROW()</f>
        <v>20</v>
      </c>
      <c r="C20" s="72" t="s">
        <v>514</v>
      </c>
      <c r="D20" s="72" t="s">
        <v>490</v>
      </c>
      <c r="E20" s="72" t="s">
        <v>516</v>
      </c>
      <c r="F20" s="118"/>
      <c r="G20" s="118"/>
      <c r="H20" s="118"/>
    </row>
    <row r="21" spans="1:8" x14ac:dyDescent="0.35">
      <c r="A21" s="72" t="s">
        <v>97</v>
      </c>
      <c r="B21" s="72">
        <f>ROW()</f>
        <v>21</v>
      </c>
      <c r="C21" s="72" t="s">
        <v>514</v>
      </c>
      <c r="D21" s="72" t="s">
        <v>490</v>
      </c>
      <c r="E21" s="72" t="s">
        <v>517</v>
      </c>
      <c r="F21" s="117">
        <f>SUM(F19:F20)</f>
        <v>0</v>
      </c>
      <c r="G21" s="117">
        <f>SUM(G20)</f>
        <v>0</v>
      </c>
      <c r="H21" s="117">
        <f>SUM(H20)</f>
        <v>0</v>
      </c>
    </row>
    <row r="22" spans="1:8" x14ac:dyDescent="0.35">
      <c r="A22" s="72" t="s">
        <v>97</v>
      </c>
      <c r="B22" s="72">
        <f>ROW()</f>
        <v>22</v>
      </c>
      <c r="C22" s="72" t="s">
        <v>514</v>
      </c>
      <c r="D22" s="72" t="s">
        <v>491</v>
      </c>
      <c r="E22" s="72" t="s">
        <v>515</v>
      </c>
      <c r="F22" s="118"/>
      <c r="G22" s="158"/>
      <c r="H22" s="158"/>
    </row>
    <row r="23" spans="1:8" x14ac:dyDescent="0.35">
      <c r="A23" s="72" t="s">
        <v>97</v>
      </c>
      <c r="B23" s="72">
        <f>ROW()</f>
        <v>23</v>
      </c>
      <c r="C23" s="72" t="s">
        <v>514</v>
      </c>
      <c r="D23" s="72" t="s">
        <v>491</v>
      </c>
      <c r="E23" s="72" t="s">
        <v>516</v>
      </c>
      <c r="F23" s="118"/>
      <c r="G23" s="118"/>
      <c r="H23" s="118"/>
    </row>
    <row r="24" spans="1:8" x14ac:dyDescent="0.35">
      <c r="A24" s="72" t="s">
        <v>97</v>
      </c>
      <c r="B24" s="72">
        <f>ROW()</f>
        <v>24</v>
      </c>
      <c r="C24" s="72" t="s">
        <v>514</v>
      </c>
      <c r="D24" s="72" t="s">
        <v>491</v>
      </c>
      <c r="E24" s="72" t="s">
        <v>517</v>
      </c>
      <c r="F24" s="117">
        <f>SUM(F22:F23)</f>
        <v>0</v>
      </c>
      <c r="G24" s="117">
        <f>SUM(G23)</f>
        <v>0</v>
      </c>
      <c r="H24" s="117">
        <f>SUM(H23)</f>
        <v>0</v>
      </c>
    </row>
    <row r="25" spans="1:8" x14ac:dyDescent="0.35">
      <c r="A25" s="72" t="s">
        <v>97</v>
      </c>
      <c r="B25" s="72">
        <f>ROW()</f>
        <v>25</v>
      </c>
      <c r="C25" s="72" t="s">
        <v>514</v>
      </c>
      <c r="D25" s="72" t="s">
        <v>492</v>
      </c>
      <c r="E25" s="72" t="s">
        <v>515</v>
      </c>
      <c r="F25" s="118"/>
      <c r="G25" s="158"/>
      <c r="H25" s="158"/>
    </row>
    <row r="26" spans="1:8" x14ac:dyDescent="0.35">
      <c r="A26" s="72" t="s">
        <v>97</v>
      </c>
      <c r="B26" s="72">
        <f>ROW()</f>
        <v>26</v>
      </c>
      <c r="C26" s="72" t="s">
        <v>514</v>
      </c>
      <c r="D26" s="72" t="s">
        <v>492</v>
      </c>
      <c r="E26" s="72" t="s">
        <v>516</v>
      </c>
      <c r="F26" s="118"/>
      <c r="G26" s="118"/>
      <c r="H26" s="118"/>
    </row>
    <row r="27" spans="1:8" x14ac:dyDescent="0.35">
      <c r="A27" s="72" t="s">
        <v>97</v>
      </c>
      <c r="B27" s="72">
        <f>ROW()</f>
        <v>27</v>
      </c>
      <c r="C27" s="72" t="s">
        <v>514</v>
      </c>
      <c r="D27" s="72" t="s">
        <v>492</v>
      </c>
      <c r="E27" s="72" t="s">
        <v>517</v>
      </c>
      <c r="F27" s="117">
        <f>SUM(F25:F26)</f>
        <v>0</v>
      </c>
      <c r="G27" s="117">
        <f>SUM(G26)</f>
        <v>0</v>
      </c>
      <c r="H27" s="117">
        <f>SUM(H26)</f>
        <v>0</v>
      </c>
    </row>
    <row r="28" spans="1:8" x14ac:dyDescent="0.35">
      <c r="A28" s="72" t="s">
        <v>97</v>
      </c>
      <c r="B28" s="72">
        <f>ROW()</f>
        <v>28</v>
      </c>
      <c r="C28" s="72" t="s">
        <v>520</v>
      </c>
      <c r="D28" s="72" t="s">
        <v>519</v>
      </c>
      <c r="E28" s="72" t="s">
        <v>515</v>
      </c>
      <c r="F28" s="118"/>
      <c r="G28" s="158"/>
      <c r="H28" s="158"/>
    </row>
    <row r="29" spans="1:8" x14ac:dyDescent="0.35">
      <c r="A29" s="72" t="s">
        <v>97</v>
      </c>
      <c r="B29" s="72">
        <f>ROW()</f>
        <v>29</v>
      </c>
      <c r="C29" s="72" t="s">
        <v>520</v>
      </c>
      <c r="D29" s="72" t="s">
        <v>519</v>
      </c>
      <c r="E29" s="72" t="s">
        <v>516</v>
      </c>
      <c r="F29" s="118"/>
      <c r="G29" s="118"/>
      <c r="H29" s="118"/>
    </row>
    <row r="30" spans="1:8" x14ac:dyDescent="0.35">
      <c r="A30" s="72" t="s">
        <v>97</v>
      </c>
      <c r="B30" s="72">
        <f>ROW()</f>
        <v>30</v>
      </c>
      <c r="C30" s="72" t="s">
        <v>520</v>
      </c>
      <c r="D30" s="72" t="s">
        <v>519</v>
      </c>
      <c r="E30" s="72" t="s">
        <v>517</v>
      </c>
      <c r="F30" s="117">
        <f>SUM(F28:F29)</f>
        <v>0</v>
      </c>
      <c r="G30" s="117">
        <f>SUM(G29)</f>
        <v>0</v>
      </c>
      <c r="H30" s="117">
        <f>SUM(H29)</f>
        <v>0</v>
      </c>
    </row>
    <row r="31" spans="1:8" x14ac:dyDescent="0.35">
      <c r="A31" s="72" t="s">
        <v>97</v>
      </c>
      <c r="B31" s="72">
        <f>ROW()</f>
        <v>31</v>
      </c>
      <c r="C31" s="72" t="s">
        <v>520</v>
      </c>
      <c r="D31" s="72" t="s">
        <v>490</v>
      </c>
      <c r="E31" s="72" t="s">
        <v>515</v>
      </c>
      <c r="F31" s="118"/>
      <c r="G31" s="158"/>
      <c r="H31" s="158"/>
    </row>
    <row r="32" spans="1:8" x14ac:dyDescent="0.35">
      <c r="A32" s="72" t="s">
        <v>97</v>
      </c>
      <c r="B32" s="72">
        <f>ROW()</f>
        <v>32</v>
      </c>
      <c r="C32" s="72" t="s">
        <v>520</v>
      </c>
      <c r="D32" s="72" t="s">
        <v>490</v>
      </c>
      <c r="E32" s="72" t="s">
        <v>516</v>
      </c>
      <c r="F32" s="118"/>
      <c r="G32" s="118"/>
      <c r="H32" s="118"/>
    </row>
    <row r="33" spans="1:8" x14ac:dyDescent="0.35">
      <c r="A33" s="72" t="s">
        <v>97</v>
      </c>
      <c r="B33" s="72">
        <f>ROW()</f>
        <v>33</v>
      </c>
      <c r="C33" s="72" t="s">
        <v>520</v>
      </c>
      <c r="D33" s="72" t="s">
        <v>490</v>
      </c>
      <c r="E33" s="72" t="s">
        <v>517</v>
      </c>
      <c r="F33" s="117">
        <f>SUM(F31:F32)</f>
        <v>0</v>
      </c>
      <c r="G33" s="117">
        <f>SUM(G32)</f>
        <v>0</v>
      </c>
      <c r="H33" s="117">
        <f>SUM(H32)</f>
        <v>0</v>
      </c>
    </row>
    <row r="34" spans="1:8" x14ac:dyDescent="0.35">
      <c r="A34" s="72" t="s">
        <v>97</v>
      </c>
      <c r="B34" s="72">
        <f>ROW()</f>
        <v>34</v>
      </c>
      <c r="C34" s="72" t="s">
        <v>520</v>
      </c>
      <c r="D34" s="72" t="s">
        <v>491</v>
      </c>
      <c r="E34" s="72" t="s">
        <v>515</v>
      </c>
      <c r="F34" s="118"/>
      <c r="G34" s="158"/>
      <c r="H34" s="158"/>
    </row>
    <row r="35" spans="1:8" x14ac:dyDescent="0.35">
      <c r="A35" s="72" t="s">
        <v>97</v>
      </c>
      <c r="B35" s="72">
        <f>ROW()</f>
        <v>35</v>
      </c>
      <c r="C35" s="72" t="s">
        <v>520</v>
      </c>
      <c r="D35" s="72" t="s">
        <v>491</v>
      </c>
      <c r="E35" s="72" t="s">
        <v>516</v>
      </c>
      <c r="F35" s="118"/>
      <c r="G35" s="118"/>
      <c r="H35" s="118"/>
    </row>
    <row r="36" spans="1:8" x14ac:dyDescent="0.35">
      <c r="A36" s="72" t="s">
        <v>97</v>
      </c>
      <c r="B36" s="72">
        <f>ROW()</f>
        <v>36</v>
      </c>
      <c r="C36" s="72" t="s">
        <v>520</v>
      </c>
      <c r="D36" s="72" t="s">
        <v>491</v>
      </c>
      <c r="E36" s="72" t="s">
        <v>517</v>
      </c>
      <c r="F36" s="117">
        <f>SUM(F34:F35)</f>
        <v>0</v>
      </c>
      <c r="G36" s="117">
        <f>SUM(G35)</f>
        <v>0</v>
      </c>
      <c r="H36" s="117">
        <f>SUM(H35)</f>
        <v>0</v>
      </c>
    </row>
    <row r="37" spans="1:8" x14ac:dyDescent="0.35">
      <c r="A37" s="72" t="s">
        <v>97</v>
      </c>
      <c r="B37" s="72">
        <f>ROW()</f>
        <v>37</v>
      </c>
      <c r="C37" s="72" t="s">
        <v>520</v>
      </c>
      <c r="D37" s="72" t="s">
        <v>495</v>
      </c>
      <c r="E37" s="72" t="s">
        <v>515</v>
      </c>
      <c r="F37" s="118"/>
      <c r="G37" s="158"/>
      <c r="H37" s="158"/>
    </row>
    <row r="38" spans="1:8" x14ac:dyDescent="0.35">
      <c r="A38" s="72" t="s">
        <v>97</v>
      </c>
      <c r="B38" s="72">
        <f>ROW()</f>
        <v>38</v>
      </c>
      <c r="C38" s="72" t="s">
        <v>520</v>
      </c>
      <c r="D38" s="72" t="s">
        <v>495</v>
      </c>
      <c r="E38" s="72" t="s">
        <v>516</v>
      </c>
      <c r="F38" s="118"/>
      <c r="G38" s="118"/>
      <c r="H38" s="118"/>
    </row>
    <row r="39" spans="1:8" x14ac:dyDescent="0.35">
      <c r="A39" s="72" t="s">
        <v>97</v>
      </c>
      <c r="B39" s="72">
        <f>ROW()</f>
        <v>39</v>
      </c>
      <c r="C39" s="72" t="s">
        <v>520</v>
      </c>
      <c r="D39" s="72" t="s">
        <v>495</v>
      </c>
      <c r="E39" s="72" t="s">
        <v>517</v>
      </c>
      <c r="F39" s="117">
        <f>SUM(F37:F38)</f>
        <v>0</v>
      </c>
      <c r="G39" s="117">
        <f>SUM(G38)</f>
        <v>0</v>
      </c>
      <c r="H39" s="117">
        <f>SUM(H38)</f>
        <v>0</v>
      </c>
    </row>
    <row r="40" spans="1:8" x14ac:dyDescent="0.35">
      <c r="A40" s="72" t="s">
        <v>97</v>
      </c>
      <c r="B40" s="72">
        <f>ROW()</f>
        <v>40</v>
      </c>
      <c r="C40" s="72" t="s">
        <v>521</v>
      </c>
      <c r="D40" s="72" t="s">
        <v>498</v>
      </c>
      <c r="E40" s="72" t="s">
        <v>515</v>
      </c>
      <c r="F40" s="118"/>
      <c r="G40" s="158"/>
      <c r="H40" s="158"/>
    </row>
    <row r="41" spans="1:8" x14ac:dyDescent="0.35">
      <c r="A41" s="72" t="s">
        <v>97</v>
      </c>
      <c r="B41" s="72">
        <f>ROW()</f>
        <v>41</v>
      </c>
      <c r="C41" s="72" t="s">
        <v>521</v>
      </c>
      <c r="D41" s="72" t="s">
        <v>498</v>
      </c>
      <c r="E41" s="72" t="s">
        <v>516</v>
      </c>
      <c r="F41" s="118"/>
      <c r="G41" s="118"/>
      <c r="H41" s="118"/>
    </row>
    <row r="42" spans="1:8" x14ac:dyDescent="0.35">
      <c r="A42" s="72" t="s">
        <v>97</v>
      </c>
      <c r="B42" s="72">
        <f>ROW()</f>
        <v>42</v>
      </c>
      <c r="C42" s="72" t="s">
        <v>521</v>
      </c>
      <c r="D42" s="72" t="s">
        <v>498</v>
      </c>
      <c r="E42" s="72" t="s">
        <v>517</v>
      </c>
      <c r="F42" s="117">
        <f>SUM(F40:F41)</f>
        <v>0</v>
      </c>
      <c r="G42" s="117">
        <f>SUM(G41)</f>
        <v>0</v>
      </c>
      <c r="H42" s="117">
        <f>SUM(H41)</f>
        <v>0</v>
      </c>
    </row>
    <row r="43" spans="1:8" x14ac:dyDescent="0.35">
      <c r="A43" s="72" t="s">
        <v>97</v>
      </c>
      <c r="B43" s="72">
        <f>ROW()</f>
        <v>43</v>
      </c>
      <c r="C43" s="72" t="s">
        <v>521</v>
      </c>
      <c r="D43" s="72" t="s">
        <v>499</v>
      </c>
      <c r="E43" s="72" t="s">
        <v>515</v>
      </c>
      <c r="F43" s="118"/>
      <c r="G43" s="158"/>
      <c r="H43" s="158"/>
    </row>
    <row r="44" spans="1:8" x14ac:dyDescent="0.35">
      <c r="A44" s="72" t="s">
        <v>97</v>
      </c>
      <c r="B44" s="72">
        <f>ROW()</f>
        <v>44</v>
      </c>
      <c r="C44" s="72" t="s">
        <v>521</v>
      </c>
      <c r="D44" s="72" t="s">
        <v>499</v>
      </c>
      <c r="E44" s="72" t="s">
        <v>516</v>
      </c>
      <c r="F44" s="118"/>
      <c r="G44" s="118"/>
      <c r="H44" s="118"/>
    </row>
    <row r="45" spans="1:8" x14ac:dyDescent="0.35">
      <c r="A45" s="72" t="s">
        <v>97</v>
      </c>
      <c r="B45" s="72">
        <f>ROW()</f>
        <v>45</v>
      </c>
      <c r="C45" s="72" t="s">
        <v>521</v>
      </c>
      <c r="D45" s="72" t="s">
        <v>499</v>
      </c>
      <c r="E45" s="72" t="s">
        <v>517</v>
      </c>
      <c r="F45" s="117">
        <f>SUM(F43:F44)</f>
        <v>0</v>
      </c>
      <c r="G45" s="117">
        <f>SUM(G44)</f>
        <v>0</v>
      </c>
      <c r="H45" s="117">
        <f>SUM(H44)</f>
        <v>0</v>
      </c>
    </row>
    <row r="46" spans="1:8" x14ac:dyDescent="0.35">
      <c r="A46" s="72" t="s">
        <v>97</v>
      </c>
      <c r="B46" s="72">
        <f>ROW()</f>
        <v>46</v>
      </c>
      <c r="C46" s="72" t="s">
        <v>522</v>
      </c>
      <c r="D46" s="72" t="s">
        <v>502</v>
      </c>
      <c r="E46" s="72" t="s">
        <v>515</v>
      </c>
      <c r="F46" s="118"/>
      <c r="G46" s="158"/>
      <c r="H46" s="158"/>
    </row>
    <row r="47" spans="1:8" x14ac:dyDescent="0.35">
      <c r="A47" s="72" t="s">
        <v>97</v>
      </c>
      <c r="B47" s="72">
        <f>ROW()</f>
        <v>47</v>
      </c>
      <c r="C47" s="72" t="s">
        <v>522</v>
      </c>
      <c r="D47" s="72" t="s">
        <v>502</v>
      </c>
      <c r="E47" s="72" t="s">
        <v>516</v>
      </c>
      <c r="F47" s="118"/>
      <c r="G47" s="118"/>
      <c r="H47" s="118"/>
    </row>
    <row r="48" spans="1:8" x14ac:dyDescent="0.35">
      <c r="A48" s="72" t="s">
        <v>97</v>
      </c>
      <c r="B48" s="72">
        <f>ROW()</f>
        <v>48</v>
      </c>
      <c r="C48" s="72" t="s">
        <v>522</v>
      </c>
      <c r="D48" s="72" t="s">
        <v>502</v>
      </c>
      <c r="E48" s="72" t="s">
        <v>517</v>
      </c>
      <c r="F48" s="117">
        <f>SUM(F46:F47)</f>
        <v>0</v>
      </c>
      <c r="G48" s="117">
        <f>SUM(G47)</f>
        <v>0</v>
      </c>
      <c r="H48" s="117">
        <f>SUM(H47)</f>
        <v>0</v>
      </c>
    </row>
    <row r="49" spans="1:14" x14ac:dyDescent="0.35">
      <c r="A49" s="72" t="s">
        <v>97</v>
      </c>
      <c r="B49" s="72">
        <f>ROW()</f>
        <v>49</v>
      </c>
      <c r="C49" s="72" t="s">
        <v>522</v>
      </c>
      <c r="D49" s="72" t="s">
        <v>503</v>
      </c>
      <c r="E49" s="72" t="s">
        <v>515</v>
      </c>
      <c r="F49" s="118"/>
      <c r="G49" s="158"/>
      <c r="H49" s="158"/>
    </row>
    <row r="50" spans="1:14" x14ac:dyDescent="0.35">
      <c r="A50" s="72" t="s">
        <v>97</v>
      </c>
      <c r="B50" s="72">
        <f>ROW()</f>
        <v>50</v>
      </c>
      <c r="C50" s="72" t="s">
        <v>522</v>
      </c>
      <c r="D50" s="72" t="s">
        <v>503</v>
      </c>
      <c r="E50" s="72" t="s">
        <v>516</v>
      </c>
      <c r="F50" s="118"/>
      <c r="G50" s="118"/>
      <c r="H50" s="118"/>
    </row>
    <row r="51" spans="1:14" x14ac:dyDescent="0.35">
      <c r="A51" s="72" t="s">
        <v>97</v>
      </c>
      <c r="B51" s="72">
        <f>ROW()</f>
        <v>51</v>
      </c>
      <c r="C51" s="72" t="s">
        <v>522</v>
      </c>
      <c r="D51" s="72" t="s">
        <v>503</v>
      </c>
      <c r="E51" s="72" t="s">
        <v>517</v>
      </c>
      <c r="F51" s="117">
        <f>SUM(F49:F50)</f>
        <v>0</v>
      </c>
      <c r="G51" s="117">
        <f>SUM(G50)</f>
        <v>0</v>
      </c>
      <c r="H51" s="117">
        <f>SUM(H50)</f>
        <v>0</v>
      </c>
    </row>
    <row r="52" spans="1:14" x14ac:dyDescent="0.35">
      <c r="A52" s="72" t="s">
        <v>97</v>
      </c>
      <c r="B52" s="72">
        <f>ROW()</f>
        <v>52</v>
      </c>
      <c r="C52" s="72" t="s">
        <v>522</v>
      </c>
      <c r="D52" s="72" t="s">
        <v>504</v>
      </c>
      <c r="E52" s="72" t="s">
        <v>515</v>
      </c>
      <c r="F52" s="118"/>
      <c r="G52" s="158"/>
      <c r="H52" s="158"/>
    </row>
    <row r="53" spans="1:14" x14ac:dyDescent="0.35">
      <c r="A53" s="72" t="s">
        <v>97</v>
      </c>
      <c r="B53" s="72">
        <f>ROW()</f>
        <v>53</v>
      </c>
      <c r="C53" s="72" t="s">
        <v>522</v>
      </c>
      <c r="D53" s="72" t="s">
        <v>504</v>
      </c>
      <c r="E53" s="72" t="s">
        <v>516</v>
      </c>
      <c r="F53" s="118"/>
      <c r="G53" s="118"/>
      <c r="H53" s="118"/>
    </row>
    <row r="54" spans="1:14" x14ac:dyDescent="0.35">
      <c r="A54" s="72" t="s">
        <v>97</v>
      </c>
      <c r="B54" s="72">
        <f>ROW()</f>
        <v>54</v>
      </c>
      <c r="C54" s="72" t="s">
        <v>522</v>
      </c>
      <c r="D54" s="72" t="s">
        <v>504</v>
      </c>
      <c r="E54" s="72" t="s">
        <v>517</v>
      </c>
      <c r="F54" s="117">
        <f>SUM(F52:F53)</f>
        <v>0</v>
      </c>
      <c r="G54" s="117">
        <f>SUM(G53)</f>
        <v>0</v>
      </c>
      <c r="H54" s="117">
        <f>SUM(H53)</f>
        <v>0</v>
      </c>
    </row>
    <row r="55" spans="1:14" x14ac:dyDescent="0.35">
      <c r="A55" s="72" t="s">
        <v>97</v>
      </c>
      <c r="B55" s="72">
        <f>ROW()</f>
        <v>55</v>
      </c>
      <c r="C55" s="72" t="s">
        <v>522</v>
      </c>
      <c r="D55" s="77" t="s">
        <v>523</v>
      </c>
      <c r="F55" s="117">
        <f>SUM(F4,F7,F10,F13,F16,F19,F22,F25,F28,F31,F34,F37,F40,F43,F46,F49,F52)</f>
        <v>0</v>
      </c>
      <c r="G55" s="158"/>
      <c r="H55" s="158"/>
    </row>
    <row r="56" spans="1:14" x14ac:dyDescent="0.35">
      <c r="A56" s="72" t="s">
        <v>97</v>
      </c>
      <c r="B56" s="72">
        <f>ROW()</f>
        <v>56</v>
      </c>
      <c r="C56" s="72" t="s">
        <v>522</v>
      </c>
      <c r="D56" s="77" t="s">
        <v>524</v>
      </c>
      <c r="F56" s="117">
        <f>SUM(F5,F8,F11,F14,F17,F20,F23,F26,F29,F32,F35,F38,F41,F44,F47,F50,F53)</f>
        <v>0</v>
      </c>
      <c r="G56" s="117">
        <f>SUM(G5,G8,G11,G14,G17,G20,G23,G26,G29,G32,G35,G38,G41,G44,G47,G50,G53)</f>
        <v>0</v>
      </c>
      <c r="H56" s="117">
        <f>SUM(tb_4a_4ai_4.11_1[[#This Row],[ID-FFLAS|
($000)]:[Non-FFLAS|
($000)]])</f>
        <v>0</v>
      </c>
    </row>
    <row r="57" spans="1:14" x14ac:dyDescent="0.35">
      <c r="A57" s="72" t="s">
        <v>97</v>
      </c>
      <c r="B57" s="72">
        <f>ROW()</f>
        <v>57</v>
      </c>
      <c r="C57" s="72" t="s">
        <v>522</v>
      </c>
      <c r="D57" s="77" t="s">
        <v>507</v>
      </c>
      <c r="F57" s="118"/>
      <c r="G57" s="158"/>
      <c r="H57" s="117">
        <f>SUM(tb_4a_4ai_4.11_1[[#This Row],[ID-FFLAS|
($000)]:[Non-FFLAS|
($000)]])</f>
        <v>0</v>
      </c>
    </row>
    <row r="58" spans="1:14" x14ac:dyDescent="0.35">
      <c r="A58" s="72" t="s">
        <v>97</v>
      </c>
      <c r="B58" s="72">
        <f>ROW()</f>
        <v>58</v>
      </c>
      <c r="C58" s="72" t="s">
        <v>522</v>
      </c>
      <c r="D58" s="77" t="s">
        <v>356</v>
      </c>
      <c r="F58" s="117">
        <f>SUM(F6,F9,F12,F15,F18,F21,F24,F27,F30,F33,F36,F39,F42,F45,F48,F51,F54,F57)</f>
        <v>0</v>
      </c>
      <c r="G58" s="117">
        <f t="shared" ref="G58" si="0">SUM(G6,G9,G12,G15,G18,G21,G24,G27,G30,G33,G36,G39,G42,G45,G48,G51,G54)</f>
        <v>0</v>
      </c>
      <c r="H58" s="117">
        <f>SUM(H6,H9,H12,H15,H18,H21,H24,H27,H30,H33,H36,H39,H42,H45,H48,H51,H54)</f>
        <v>0</v>
      </c>
      <c r="J58" s="74" t="s">
        <v>525</v>
      </c>
    </row>
    <row r="61" spans="1:14" ht="21" x14ac:dyDescent="0.5">
      <c r="A61" s="73" t="s">
        <v>100</v>
      </c>
    </row>
    <row r="62" spans="1:14" ht="94.5" customHeight="1" x14ac:dyDescent="0.35">
      <c r="A62" s="3" t="s">
        <v>21</v>
      </c>
      <c r="B62" s="3" t="s">
        <v>299</v>
      </c>
      <c r="C62" s="3" t="s">
        <v>300</v>
      </c>
      <c r="D62" s="3" t="s">
        <v>301</v>
      </c>
      <c r="E62" s="3" t="s">
        <v>526</v>
      </c>
      <c r="F62" s="3" t="s">
        <v>527</v>
      </c>
      <c r="G62" s="3" t="s">
        <v>528</v>
      </c>
      <c r="H62" s="3" t="s">
        <v>529</v>
      </c>
      <c r="I62" s="3" t="s">
        <v>530</v>
      </c>
      <c r="J62" s="3" t="s">
        <v>531</v>
      </c>
      <c r="K62" s="3" t="s">
        <v>532</v>
      </c>
      <c r="L62" s="3" t="s">
        <v>533</v>
      </c>
      <c r="M62" s="3" t="s">
        <v>534</v>
      </c>
      <c r="N62" s="3" t="s">
        <v>535</v>
      </c>
    </row>
    <row r="63" spans="1:14" x14ac:dyDescent="0.35">
      <c r="A63" s="72" t="s">
        <v>100</v>
      </c>
      <c r="B63" s="72">
        <f>ROW()</f>
        <v>63</v>
      </c>
      <c r="C63" s="160" t="s">
        <v>536</v>
      </c>
      <c r="D63" s="160"/>
      <c r="E63" s="161"/>
      <c r="F63" s="161"/>
      <c r="G63" s="161"/>
      <c r="H63" s="161"/>
      <c r="I63" s="118"/>
      <c r="J63" s="118"/>
      <c r="K63" s="118"/>
      <c r="L63" s="118"/>
      <c r="M63" s="117">
        <f>I63-K63</f>
        <v>0</v>
      </c>
      <c r="N63" s="117">
        <f>J63-L63</f>
        <v>0</v>
      </c>
    </row>
    <row r="64" spans="1:14" x14ac:dyDescent="0.35">
      <c r="A64" s="72" t="s">
        <v>100</v>
      </c>
      <c r="B64" s="72">
        <f>ROW()</f>
        <v>64</v>
      </c>
      <c r="C64" s="160" t="s">
        <v>536</v>
      </c>
      <c r="E64" s="161"/>
      <c r="F64" s="161"/>
      <c r="G64" s="161"/>
      <c r="H64" s="161"/>
      <c r="I64" s="118"/>
      <c r="J64" s="118"/>
      <c r="K64" s="118"/>
      <c r="L64" s="118"/>
      <c r="M64" s="117">
        <f t="shared" ref="M64:M73" si="1">I64-K64</f>
        <v>0</v>
      </c>
      <c r="N64" s="117">
        <f t="shared" ref="N64:N73" si="2">J64-L64</f>
        <v>0</v>
      </c>
    </row>
    <row r="65" spans="1:14" x14ac:dyDescent="0.35">
      <c r="A65" s="72" t="s">
        <v>100</v>
      </c>
      <c r="B65" s="72">
        <f>ROW()</f>
        <v>65</v>
      </c>
      <c r="C65" s="160" t="s">
        <v>536</v>
      </c>
      <c r="E65" s="161"/>
      <c r="F65" s="161"/>
      <c r="G65" s="161"/>
      <c r="H65" s="161"/>
      <c r="I65" s="118"/>
      <c r="J65" s="118"/>
      <c r="K65" s="118"/>
      <c r="L65" s="118"/>
      <c r="M65" s="117">
        <f t="shared" si="1"/>
        <v>0</v>
      </c>
      <c r="N65" s="117">
        <f t="shared" si="2"/>
        <v>0</v>
      </c>
    </row>
    <row r="66" spans="1:14" x14ac:dyDescent="0.35">
      <c r="A66" s="72" t="s">
        <v>100</v>
      </c>
      <c r="B66" s="72">
        <f>ROW()</f>
        <v>66</v>
      </c>
      <c r="C66" s="160" t="s">
        <v>536</v>
      </c>
      <c r="E66" s="161"/>
      <c r="F66" s="161"/>
      <c r="G66" s="161"/>
      <c r="H66" s="161"/>
      <c r="I66" s="118"/>
      <c r="J66" s="118"/>
      <c r="K66" s="118"/>
      <c r="L66" s="118"/>
      <c r="M66" s="117">
        <f t="shared" si="1"/>
        <v>0</v>
      </c>
      <c r="N66" s="117">
        <f t="shared" si="2"/>
        <v>0</v>
      </c>
    </row>
    <row r="67" spans="1:14" x14ac:dyDescent="0.35">
      <c r="A67" s="72" t="s">
        <v>100</v>
      </c>
      <c r="B67" s="72">
        <f>ROW()</f>
        <v>67</v>
      </c>
      <c r="C67" s="160" t="s">
        <v>536</v>
      </c>
      <c r="E67" s="161"/>
      <c r="F67" s="161"/>
      <c r="G67" s="161"/>
      <c r="H67" s="161"/>
      <c r="I67" s="118"/>
      <c r="J67" s="118"/>
      <c r="K67" s="118"/>
      <c r="L67" s="118"/>
      <c r="M67" s="117">
        <f t="shared" si="1"/>
        <v>0</v>
      </c>
      <c r="N67" s="117">
        <f t="shared" si="2"/>
        <v>0</v>
      </c>
    </row>
    <row r="68" spans="1:14" x14ac:dyDescent="0.35">
      <c r="A68" s="72" t="s">
        <v>100</v>
      </c>
      <c r="B68" s="72">
        <f>ROW()</f>
        <v>68</v>
      </c>
      <c r="C68" s="160" t="s">
        <v>536</v>
      </c>
      <c r="E68" s="161"/>
      <c r="F68" s="161"/>
      <c r="G68" s="161"/>
      <c r="H68" s="161"/>
      <c r="I68" s="118"/>
      <c r="J68" s="118"/>
      <c r="K68" s="118"/>
      <c r="L68" s="118"/>
      <c r="M68" s="117">
        <f t="shared" si="1"/>
        <v>0</v>
      </c>
      <c r="N68" s="117">
        <f t="shared" si="2"/>
        <v>0</v>
      </c>
    </row>
    <row r="69" spans="1:14" x14ac:dyDescent="0.35">
      <c r="A69" s="72" t="s">
        <v>100</v>
      </c>
      <c r="B69" s="72">
        <f>ROW()</f>
        <v>69</v>
      </c>
      <c r="C69" s="160" t="s">
        <v>536</v>
      </c>
      <c r="E69" s="161"/>
      <c r="F69" s="161"/>
      <c r="G69" s="161"/>
      <c r="H69" s="161"/>
      <c r="I69" s="118"/>
      <c r="J69" s="118"/>
      <c r="K69" s="118"/>
      <c r="L69" s="118"/>
      <c r="M69" s="117">
        <f t="shared" si="1"/>
        <v>0</v>
      </c>
      <c r="N69" s="117">
        <f t="shared" si="2"/>
        <v>0</v>
      </c>
    </row>
    <row r="70" spans="1:14" x14ac:dyDescent="0.35">
      <c r="A70" s="72" t="s">
        <v>100</v>
      </c>
      <c r="B70" s="72">
        <f>ROW()</f>
        <v>70</v>
      </c>
      <c r="C70" s="160" t="s">
        <v>536</v>
      </c>
      <c r="E70" s="161"/>
      <c r="F70" s="161"/>
      <c r="G70" s="161"/>
      <c r="H70" s="161"/>
      <c r="I70" s="118"/>
      <c r="J70" s="118"/>
      <c r="K70" s="118"/>
      <c r="L70" s="118"/>
      <c r="M70" s="117">
        <f t="shared" si="1"/>
        <v>0</v>
      </c>
      <c r="N70" s="117">
        <f t="shared" si="2"/>
        <v>0</v>
      </c>
    </row>
    <row r="71" spans="1:14" x14ac:dyDescent="0.35">
      <c r="A71" s="72" t="s">
        <v>100</v>
      </c>
      <c r="B71" s="72">
        <f>ROW()</f>
        <v>71</v>
      </c>
      <c r="C71" s="160" t="s">
        <v>536</v>
      </c>
      <c r="E71" s="161"/>
      <c r="F71" s="161"/>
      <c r="G71" s="161"/>
      <c r="H71" s="161"/>
      <c r="I71" s="118"/>
      <c r="J71" s="118"/>
      <c r="K71" s="118"/>
      <c r="L71" s="118"/>
      <c r="M71" s="117">
        <f t="shared" si="1"/>
        <v>0</v>
      </c>
      <c r="N71" s="117">
        <f t="shared" si="2"/>
        <v>0</v>
      </c>
    </row>
    <row r="72" spans="1:14" x14ac:dyDescent="0.35">
      <c r="A72" s="72" t="s">
        <v>100</v>
      </c>
      <c r="B72" s="72">
        <f>ROW()</f>
        <v>72</v>
      </c>
      <c r="C72" s="160" t="s">
        <v>536</v>
      </c>
      <c r="E72" s="161"/>
      <c r="F72" s="161"/>
      <c r="G72" s="161"/>
      <c r="H72" s="161"/>
      <c r="I72" s="118"/>
      <c r="J72" s="118"/>
      <c r="K72" s="118"/>
      <c r="L72" s="118"/>
      <c r="M72" s="117">
        <f t="shared" si="1"/>
        <v>0</v>
      </c>
      <c r="N72" s="117">
        <f t="shared" si="2"/>
        <v>0</v>
      </c>
    </row>
    <row r="73" spans="1:14" x14ac:dyDescent="0.35">
      <c r="A73" s="72" t="s">
        <v>100</v>
      </c>
      <c r="B73" s="72">
        <f>ROW()</f>
        <v>73</v>
      </c>
      <c r="C73" s="160" t="s">
        <v>536</v>
      </c>
      <c r="E73" s="161"/>
      <c r="F73" s="161"/>
      <c r="G73" s="161"/>
      <c r="H73" s="161"/>
      <c r="I73" s="118"/>
      <c r="J73" s="118"/>
      <c r="K73" s="118"/>
      <c r="L73" s="118"/>
      <c r="M73" s="117">
        <f t="shared" si="1"/>
        <v>0</v>
      </c>
      <c r="N73" s="117">
        <f t="shared" si="2"/>
        <v>0</v>
      </c>
    </row>
    <row r="74" spans="1:14" ht="21" x14ac:dyDescent="0.5">
      <c r="A74" s="73"/>
    </row>
    <row r="75" spans="1:14" x14ac:dyDescent="0.35">
      <c r="A75" s="123" t="s">
        <v>537</v>
      </c>
    </row>
    <row r="76" spans="1:14" x14ac:dyDescent="0.35">
      <c r="A76" s="162" t="s">
        <v>538</v>
      </c>
    </row>
  </sheetData>
  <sheetProtection sheet="1" formatCells="0" formatColumns="0" formatRows="0" insertColumns="0" insertRows="0" insertHyperlinks="0" deleteColumns="0" deleteRows="0" sort="0" autoFilter="0" pivotTables="0"/>
  <pageMargins left="0.25" right="0.25" top="0.75" bottom="0.75" header="0.3" footer="0.3"/>
  <pageSetup paperSize="9" scale="44" fitToHeight="0" orientation="landscape" r:id="rId1"/>
  <rowBreaks count="1" manualBreakCount="1">
    <brk id="60" max="16383" man="1"/>
  </rowBreaks>
  <tableParts count="2">
    <tablePart r:id="rId2"/>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732BA-F110-4908-9CA1-925C91252903}">
  <sheetPr codeName="Sheet10">
    <pageSetUpPr fitToPage="1"/>
  </sheetPr>
  <dimension ref="A1:G24"/>
  <sheetViews>
    <sheetView showGridLines="0" zoomScaleNormal="100" zoomScaleSheetLayoutView="118" workbookViewId="0">
      <selection activeCell="A37" sqref="A37"/>
    </sheetView>
  </sheetViews>
  <sheetFormatPr defaultColWidth="9" defaultRowHeight="14.5" x14ac:dyDescent="0.35"/>
  <cols>
    <col min="1" max="1" width="43.7265625" style="72" customWidth="1"/>
    <col min="2" max="2" width="7" style="72" customWidth="1"/>
    <col min="3" max="3" width="45.26953125" style="72" customWidth="1"/>
    <col min="4" max="4" width="29.1796875" style="72" customWidth="1"/>
    <col min="5" max="5" width="20.7265625" style="72" customWidth="1"/>
    <col min="6" max="6" width="4.453125" style="72" customWidth="1"/>
    <col min="7" max="7" width="9" style="72" customWidth="1"/>
    <col min="8" max="16384" width="9" style="72"/>
  </cols>
  <sheetData>
    <row r="1" spans="1:5" ht="23.5" x14ac:dyDescent="0.35">
      <c r="A1" s="71" t="s">
        <v>539</v>
      </c>
    </row>
    <row r="2" spans="1:5" ht="21" x14ac:dyDescent="0.5">
      <c r="A2" s="73" t="s">
        <v>104</v>
      </c>
    </row>
    <row r="3" spans="1:5" ht="30" customHeight="1" x14ac:dyDescent="0.35">
      <c r="A3" s="3" t="s">
        <v>21</v>
      </c>
      <c r="B3" s="3" t="s">
        <v>299</v>
      </c>
      <c r="C3" s="3" t="s">
        <v>300</v>
      </c>
      <c r="D3" s="3" t="s">
        <v>301</v>
      </c>
      <c r="E3" s="116" t="s">
        <v>395</v>
      </c>
    </row>
    <row r="4" spans="1:5" x14ac:dyDescent="0.35">
      <c r="A4" s="72" t="s">
        <v>104</v>
      </c>
      <c r="B4" s="72">
        <f>ROW()</f>
        <v>4</v>
      </c>
      <c r="C4" s="72" t="s">
        <v>540</v>
      </c>
      <c r="D4" s="72" t="s">
        <v>541</v>
      </c>
      <c r="E4" s="118"/>
    </row>
    <row r="5" spans="1:5" x14ac:dyDescent="0.35">
      <c r="A5" s="72" t="s">
        <v>104</v>
      </c>
      <c r="B5" s="72">
        <f>ROW()</f>
        <v>5</v>
      </c>
      <c r="C5" s="72" t="s">
        <v>540</v>
      </c>
      <c r="D5" s="72" t="s">
        <v>542</v>
      </c>
      <c r="E5" s="118"/>
    </row>
    <row r="6" spans="1:5" x14ac:dyDescent="0.35">
      <c r="A6" s="72" t="s">
        <v>104</v>
      </c>
      <c r="B6" s="72">
        <f>ROW()</f>
        <v>6</v>
      </c>
      <c r="C6" s="72" t="s">
        <v>543</v>
      </c>
      <c r="D6" s="72" t="s">
        <v>544</v>
      </c>
      <c r="E6" s="157"/>
    </row>
    <row r="7" spans="1:5" x14ac:dyDescent="0.35">
      <c r="A7" s="72" t="s">
        <v>104</v>
      </c>
      <c r="B7" s="72">
        <f>ROW()</f>
        <v>7</v>
      </c>
      <c r="C7" s="77" t="s">
        <v>543</v>
      </c>
      <c r="E7" s="124">
        <f>E4+E5</f>
        <v>0</v>
      </c>
    </row>
    <row r="8" spans="1:5" x14ac:dyDescent="0.35">
      <c r="A8" s="72" t="s">
        <v>104</v>
      </c>
      <c r="B8" s="72">
        <f>ROW()</f>
        <v>8</v>
      </c>
      <c r="C8" s="72" t="s">
        <v>545</v>
      </c>
      <c r="D8" s="72" t="s">
        <v>546</v>
      </c>
      <c r="E8" s="118"/>
    </row>
    <row r="9" spans="1:5" x14ac:dyDescent="0.35">
      <c r="A9" s="72" t="s">
        <v>104</v>
      </c>
      <c r="B9" s="72">
        <f>ROW()</f>
        <v>9</v>
      </c>
      <c r="C9" s="72" t="s">
        <v>545</v>
      </c>
      <c r="D9" s="72" t="s">
        <v>547</v>
      </c>
      <c r="E9" s="118"/>
    </row>
    <row r="10" spans="1:5" x14ac:dyDescent="0.35">
      <c r="A10" s="72" t="s">
        <v>104</v>
      </c>
      <c r="B10" s="72">
        <f>ROW()</f>
        <v>10</v>
      </c>
      <c r="C10" s="72" t="s">
        <v>545</v>
      </c>
      <c r="D10" s="72" t="s">
        <v>548</v>
      </c>
      <c r="E10" s="118"/>
    </row>
    <row r="11" spans="1:5" x14ac:dyDescent="0.35">
      <c r="A11" s="72" t="s">
        <v>104</v>
      </c>
      <c r="B11" s="72">
        <f>ROW()</f>
        <v>11</v>
      </c>
      <c r="C11" s="72" t="s">
        <v>549</v>
      </c>
      <c r="D11" s="72" t="s">
        <v>544</v>
      </c>
      <c r="E11" s="157"/>
    </row>
    <row r="12" spans="1:5" x14ac:dyDescent="0.35">
      <c r="A12" s="72" t="s">
        <v>104</v>
      </c>
      <c r="B12" s="72">
        <f>ROW()</f>
        <v>12</v>
      </c>
      <c r="C12" s="77" t="s">
        <v>549</v>
      </c>
      <c r="E12" s="124">
        <f>E8+E9+E10</f>
        <v>0</v>
      </c>
    </row>
    <row r="13" spans="1:5" x14ac:dyDescent="0.35">
      <c r="A13" s="72" t="s">
        <v>104</v>
      </c>
      <c r="B13" s="72">
        <f>ROW()</f>
        <v>13</v>
      </c>
      <c r="C13" s="72" t="s">
        <v>550</v>
      </c>
      <c r="D13" s="72" t="s">
        <v>551</v>
      </c>
      <c r="E13" s="118"/>
    </row>
    <row r="14" spans="1:5" x14ac:dyDescent="0.35">
      <c r="A14" s="72" t="s">
        <v>104</v>
      </c>
      <c r="B14" s="72">
        <f>ROW()</f>
        <v>14</v>
      </c>
      <c r="C14" s="72" t="s">
        <v>550</v>
      </c>
      <c r="D14" s="72" t="s">
        <v>552</v>
      </c>
      <c r="E14" s="118"/>
    </row>
    <row r="15" spans="1:5" x14ac:dyDescent="0.35">
      <c r="A15" s="72" t="s">
        <v>104</v>
      </c>
      <c r="B15" s="72">
        <f>ROW()</f>
        <v>15</v>
      </c>
      <c r="C15" s="72" t="s">
        <v>550</v>
      </c>
      <c r="D15" s="72" t="s">
        <v>553</v>
      </c>
      <c r="E15" s="118"/>
    </row>
    <row r="16" spans="1:5" x14ac:dyDescent="0.35">
      <c r="A16" s="72" t="s">
        <v>104</v>
      </c>
      <c r="B16" s="72">
        <f>ROW()</f>
        <v>16</v>
      </c>
      <c r="C16" s="77" t="s">
        <v>554</v>
      </c>
      <c r="D16" s="72" t="s">
        <v>544</v>
      </c>
      <c r="E16" s="157"/>
    </row>
    <row r="17" spans="1:7" x14ac:dyDescent="0.35">
      <c r="A17" s="72" t="s">
        <v>104</v>
      </c>
      <c r="B17" s="72">
        <f>ROW()</f>
        <v>17</v>
      </c>
      <c r="C17" s="77" t="s">
        <v>554</v>
      </c>
      <c r="E17" s="124">
        <f>E13+E14+E15</f>
        <v>0</v>
      </c>
    </row>
    <row r="18" spans="1:7" x14ac:dyDescent="0.35">
      <c r="A18" s="72" t="s">
        <v>104</v>
      </c>
      <c r="B18" s="72">
        <f>ROW()</f>
        <v>18</v>
      </c>
      <c r="C18" s="77" t="s">
        <v>402</v>
      </c>
      <c r="D18" s="72" t="s">
        <v>544</v>
      </c>
      <c r="E18" s="124">
        <f>E6+E11+E16</f>
        <v>0</v>
      </c>
    </row>
    <row r="19" spans="1:7" x14ac:dyDescent="0.35">
      <c r="A19" s="72" t="s">
        <v>104</v>
      </c>
      <c r="B19" s="72">
        <f>ROW()</f>
        <v>19</v>
      </c>
      <c r="C19" s="77" t="s">
        <v>402</v>
      </c>
      <c r="E19" s="124">
        <f>IF(E18=0,E7+E12+E17,E18)</f>
        <v>0</v>
      </c>
      <c r="G19" s="84" t="s">
        <v>555</v>
      </c>
    </row>
    <row r="21" spans="1:7" ht="21" x14ac:dyDescent="0.5">
      <c r="A21" s="73" t="s">
        <v>107</v>
      </c>
    </row>
    <row r="22" spans="1:7" ht="30" customHeight="1" x14ac:dyDescent="0.35">
      <c r="A22" s="3" t="s">
        <v>21</v>
      </c>
      <c r="B22" s="3" t="s">
        <v>299</v>
      </c>
      <c r="C22" s="3" t="s">
        <v>300</v>
      </c>
      <c r="D22" s="3" t="s">
        <v>301</v>
      </c>
      <c r="E22" s="116" t="s">
        <v>395</v>
      </c>
    </row>
    <row r="23" spans="1:7" x14ac:dyDescent="0.35">
      <c r="A23" s="72" t="s">
        <v>107</v>
      </c>
      <c r="B23" s="72">
        <f>ROW()</f>
        <v>23</v>
      </c>
      <c r="C23" s="72" t="s">
        <v>556</v>
      </c>
      <c r="D23" s="72" t="s">
        <v>557</v>
      </c>
      <c r="E23" s="118"/>
    </row>
    <row r="24" spans="1:7" x14ac:dyDescent="0.35">
      <c r="A24" s="72" t="s">
        <v>107</v>
      </c>
      <c r="B24" s="72">
        <f>ROW()</f>
        <v>24</v>
      </c>
      <c r="C24" s="72" t="s">
        <v>556</v>
      </c>
      <c r="D24" s="72" t="s">
        <v>558</v>
      </c>
      <c r="E24" s="118"/>
    </row>
  </sheetData>
  <sheetProtection sheet="1" formatCells="0" formatColumns="0" formatRows="0" insertColumns="0" insertRows="0" insertHyperlinks="0" deleteColumns="0" deleteRows="0" sort="0" autoFilter="0" pivotTables="0"/>
  <pageMargins left="0.25" right="0.25" top="0.75" bottom="0.75" header="0.3" footer="0.3"/>
  <pageSetup paperSize="9" scale="97" fitToHeight="0" orientation="landscape" r:id="rId1"/>
  <tableParts count="2">
    <tablePart r:id="rId2"/>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2C065-8BD6-49D1-AE86-8639BE47FB6D}">
  <sheetPr codeName="Sheet11">
    <pageSetUpPr fitToPage="1"/>
  </sheetPr>
  <dimension ref="A1:N65"/>
  <sheetViews>
    <sheetView showGridLines="0" zoomScale="85" zoomScaleNormal="85" zoomScaleSheetLayoutView="100" workbookViewId="0">
      <selection activeCell="H23" sqref="H23"/>
    </sheetView>
  </sheetViews>
  <sheetFormatPr defaultColWidth="9" defaultRowHeight="14.5" x14ac:dyDescent="0.35"/>
  <cols>
    <col min="1" max="1" width="36.7265625" style="72" customWidth="1"/>
    <col min="2" max="2" width="9" style="72"/>
    <col min="3" max="3" width="36.81640625" style="72" customWidth="1"/>
    <col min="4" max="4" width="40.7265625" style="72" customWidth="1"/>
    <col min="5" max="5" width="16.1796875" style="72" customWidth="1"/>
    <col min="6" max="6" width="22.54296875" style="72" customWidth="1"/>
    <col min="7" max="7" width="24.81640625" style="72" customWidth="1"/>
    <col min="8" max="8" width="23.7265625" style="72" customWidth="1"/>
    <col min="9" max="9" width="17.54296875" style="72" customWidth="1"/>
    <col min="10" max="10" width="21.1796875" style="72" customWidth="1"/>
    <col min="11" max="14" width="15.54296875" style="72" customWidth="1"/>
    <col min="15" max="16384" width="9" style="72"/>
  </cols>
  <sheetData>
    <row r="1" spans="1:10" ht="23.5" x14ac:dyDescent="0.35">
      <c r="A1" s="71" t="s">
        <v>559</v>
      </c>
    </row>
    <row r="2" spans="1:10" ht="21" x14ac:dyDescent="0.5">
      <c r="A2" s="73" t="s">
        <v>111</v>
      </c>
    </row>
    <row r="3" spans="1:10" ht="56.65" customHeight="1" x14ac:dyDescent="0.35">
      <c r="A3" s="3" t="s">
        <v>21</v>
      </c>
      <c r="B3" s="3" t="s">
        <v>299</v>
      </c>
      <c r="C3" s="3" t="s">
        <v>300</v>
      </c>
      <c r="D3" s="3" t="s">
        <v>301</v>
      </c>
      <c r="E3" s="3" t="s">
        <v>560</v>
      </c>
      <c r="F3" s="3" t="s">
        <v>561</v>
      </c>
      <c r="G3" s="3" t="s">
        <v>562</v>
      </c>
      <c r="H3" s="3" t="s">
        <v>563</v>
      </c>
      <c r="I3" s="3" t="s">
        <v>564</v>
      </c>
      <c r="J3" s="3" t="s">
        <v>565</v>
      </c>
    </row>
    <row r="4" spans="1:10" x14ac:dyDescent="0.35">
      <c r="A4" s="72" t="s">
        <v>111</v>
      </c>
      <c r="B4" s="72">
        <f>ROW()</f>
        <v>4</v>
      </c>
      <c r="C4" s="72" t="s">
        <v>541</v>
      </c>
      <c r="D4" s="72" t="s">
        <v>515</v>
      </c>
      <c r="E4" s="154"/>
      <c r="F4" s="154"/>
      <c r="G4" s="156"/>
      <c r="H4" s="157"/>
      <c r="I4" s="156"/>
      <c r="J4" s="156"/>
    </row>
    <row r="5" spans="1:10" x14ac:dyDescent="0.35">
      <c r="A5" s="72" t="s">
        <v>111</v>
      </c>
      <c r="B5" s="72">
        <f>ROW()</f>
        <v>5</v>
      </c>
      <c r="C5" s="72" t="s">
        <v>541</v>
      </c>
      <c r="D5" s="72" t="s">
        <v>516</v>
      </c>
      <c r="E5" s="154"/>
      <c r="F5" s="154"/>
      <c r="G5" s="156"/>
      <c r="H5" s="157"/>
      <c r="I5" s="157"/>
      <c r="J5" s="153">
        <f>H5+I5</f>
        <v>0</v>
      </c>
    </row>
    <row r="6" spans="1:10" x14ac:dyDescent="0.35">
      <c r="A6" s="72" t="s">
        <v>111</v>
      </c>
      <c r="B6" s="72">
        <f>ROW()</f>
        <v>6</v>
      </c>
      <c r="C6" s="72" t="s">
        <v>541</v>
      </c>
      <c r="D6" s="72" t="s">
        <v>517</v>
      </c>
      <c r="E6" s="154"/>
      <c r="F6" s="154"/>
      <c r="G6" s="156"/>
      <c r="H6" s="153">
        <f>SUM(H4:H5)</f>
        <v>0</v>
      </c>
      <c r="I6" s="156"/>
      <c r="J6" s="156"/>
    </row>
    <row r="7" spans="1:10" x14ac:dyDescent="0.35">
      <c r="A7" s="72" t="s">
        <v>111</v>
      </c>
      <c r="B7" s="72">
        <f>ROW()</f>
        <v>7</v>
      </c>
      <c r="C7" s="72" t="s">
        <v>542</v>
      </c>
      <c r="D7" s="72" t="s">
        <v>515</v>
      </c>
      <c r="E7" s="154"/>
      <c r="F7" s="154"/>
      <c r="G7" s="156"/>
      <c r="H7" s="157"/>
      <c r="I7" s="156"/>
      <c r="J7" s="156"/>
    </row>
    <row r="8" spans="1:10" x14ac:dyDescent="0.35">
      <c r="A8" s="72" t="s">
        <v>111</v>
      </c>
      <c r="B8" s="72">
        <f>ROW()</f>
        <v>8</v>
      </c>
      <c r="C8" s="72" t="s">
        <v>542</v>
      </c>
      <c r="D8" s="72" t="s">
        <v>516</v>
      </c>
      <c r="E8" s="154"/>
      <c r="F8" s="154"/>
      <c r="G8" s="156"/>
      <c r="H8" s="157"/>
      <c r="I8" s="157"/>
      <c r="J8" s="153">
        <f>H8+I8</f>
        <v>0</v>
      </c>
    </row>
    <row r="9" spans="1:10" x14ac:dyDescent="0.35">
      <c r="A9" s="72" t="s">
        <v>111</v>
      </c>
      <c r="B9" s="72">
        <f>ROW()</f>
        <v>9</v>
      </c>
      <c r="C9" s="72" t="s">
        <v>542</v>
      </c>
      <c r="D9" s="72" t="s">
        <v>517</v>
      </c>
      <c r="E9" s="154"/>
      <c r="F9" s="154"/>
      <c r="G9" s="156"/>
      <c r="H9" s="153">
        <f>SUM(H7:H8)</f>
        <v>0</v>
      </c>
      <c r="I9" s="156"/>
      <c r="J9" s="156"/>
    </row>
    <row r="10" spans="1:10" x14ac:dyDescent="0.35">
      <c r="A10" s="72" t="s">
        <v>111</v>
      </c>
      <c r="B10" s="72">
        <f>ROW()</f>
        <v>10</v>
      </c>
      <c r="C10" s="72" t="s">
        <v>540</v>
      </c>
      <c r="D10" s="72" t="s">
        <v>515</v>
      </c>
      <c r="E10" s="163"/>
      <c r="F10" s="154"/>
      <c r="G10" s="156"/>
      <c r="H10" s="153">
        <f>IF(E10=0,H4+H7,0)</f>
        <v>0</v>
      </c>
      <c r="I10" s="156"/>
      <c r="J10" s="156"/>
    </row>
    <row r="11" spans="1:10" x14ac:dyDescent="0.35">
      <c r="A11" s="72" t="s">
        <v>111</v>
      </c>
      <c r="B11" s="72">
        <f>ROW()</f>
        <v>11</v>
      </c>
      <c r="C11" s="72" t="s">
        <v>540</v>
      </c>
      <c r="D11" s="72" t="s">
        <v>516</v>
      </c>
      <c r="E11" s="121"/>
      <c r="F11" s="121"/>
      <c r="G11" s="153">
        <f>E11+F11</f>
        <v>0</v>
      </c>
      <c r="H11" s="153">
        <f>IF(E11=0,H5+H8,0)</f>
        <v>0</v>
      </c>
      <c r="I11" s="153">
        <f>IF(F11=0,I5+I8,0)</f>
        <v>0</v>
      </c>
      <c r="J11" s="153">
        <f>H11+I11</f>
        <v>0</v>
      </c>
    </row>
    <row r="12" spans="1:10" x14ac:dyDescent="0.35">
      <c r="A12" s="72" t="s">
        <v>111</v>
      </c>
      <c r="B12" s="72">
        <f>ROW()</f>
        <v>12</v>
      </c>
      <c r="C12" s="72" t="s">
        <v>540</v>
      </c>
      <c r="D12" s="72" t="s">
        <v>517</v>
      </c>
      <c r="E12" s="164">
        <f>SUM(E10:E11)</f>
        <v>0</v>
      </c>
      <c r="F12" s="154"/>
      <c r="G12" s="156"/>
      <c r="H12" s="153">
        <f>IF(E12=0,H6+H9,0)</f>
        <v>0</v>
      </c>
      <c r="I12" s="156"/>
      <c r="J12" s="156"/>
    </row>
    <row r="13" spans="1:10" x14ac:dyDescent="0.35">
      <c r="A13" s="72" t="s">
        <v>111</v>
      </c>
      <c r="B13" s="72">
        <f>ROW()</f>
        <v>13</v>
      </c>
      <c r="C13" s="72" t="s">
        <v>546</v>
      </c>
      <c r="D13" s="72" t="s">
        <v>515</v>
      </c>
      <c r="E13" s="154"/>
      <c r="F13" s="154"/>
      <c r="G13" s="156"/>
      <c r="H13" s="157"/>
      <c r="I13" s="156"/>
      <c r="J13" s="156"/>
    </row>
    <row r="14" spans="1:10" x14ac:dyDescent="0.35">
      <c r="A14" s="72" t="s">
        <v>111</v>
      </c>
      <c r="B14" s="72">
        <f>ROW()</f>
        <v>14</v>
      </c>
      <c r="C14" s="72" t="s">
        <v>546</v>
      </c>
      <c r="D14" s="72" t="s">
        <v>516</v>
      </c>
      <c r="E14" s="154"/>
      <c r="F14" s="154"/>
      <c r="G14" s="156"/>
      <c r="H14" s="157"/>
      <c r="I14" s="157"/>
      <c r="J14" s="153">
        <f>H14+I14</f>
        <v>0</v>
      </c>
    </row>
    <row r="15" spans="1:10" x14ac:dyDescent="0.35">
      <c r="A15" s="72" t="s">
        <v>111</v>
      </c>
      <c r="B15" s="72">
        <f>ROW()</f>
        <v>15</v>
      </c>
      <c r="C15" s="72" t="s">
        <v>546</v>
      </c>
      <c r="D15" s="72" t="s">
        <v>517</v>
      </c>
      <c r="E15" s="154"/>
      <c r="F15" s="154"/>
      <c r="G15" s="156"/>
      <c r="H15" s="153">
        <f>SUM(H13:H14)</f>
        <v>0</v>
      </c>
      <c r="I15" s="156"/>
      <c r="J15" s="156"/>
    </row>
    <row r="16" spans="1:10" x14ac:dyDescent="0.35">
      <c r="A16" s="72" t="s">
        <v>111</v>
      </c>
      <c r="B16" s="72">
        <f>ROW()</f>
        <v>16</v>
      </c>
      <c r="C16" s="72" t="s">
        <v>547</v>
      </c>
      <c r="D16" s="72" t="s">
        <v>515</v>
      </c>
      <c r="E16" s="154"/>
      <c r="F16" s="154"/>
      <c r="G16" s="156"/>
      <c r="H16" s="157"/>
      <c r="I16" s="156"/>
      <c r="J16" s="156"/>
    </row>
    <row r="17" spans="1:10" x14ac:dyDescent="0.35">
      <c r="A17" s="72" t="s">
        <v>111</v>
      </c>
      <c r="B17" s="72">
        <f>ROW()</f>
        <v>17</v>
      </c>
      <c r="C17" s="72" t="s">
        <v>547</v>
      </c>
      <c r="D17" s="72" t="s">
        <v>516</v>
      </c>
      <c r="E17" s="154"/>
      <c r="F17" s="154"/>
      <c r="G17" s="156"/>
      <c r="H17" s="157"/>
      <c r="I17" s="157"/>
      <c r="J17" s="153">
        <f>H17+I17</f>
        <v>0</v>
      </c>
    </row>
    <row r="18" spans="1:10" x14ac:dyDescent="0.35">
      <c r="A18" s="72" t="s">
        <v>111</v>
      </c>
      <c r="B18" s="72">
        <f>ROW()</f>
        <v>18</v>
      </c>
      <c r="C18" s="72" t="s">
        <v>547</v>
      </c>
      <c r="D18" s="72" t="s">
        <v>517</v>
      </c>
      <c r="E18" s="154"/>
      <c r="F18" s="154"/>
      <c r="G18" s="156"/>
      <c r="H18" s="153">
        <f>SUM(H16:H17)</f>
        <v>0</v>
      </c>
      <c r="I18" s="156"/>
      <c r="J18" s="156"/>
    </row>
    <row r="19" spans="1:10" x14ac:dyDescent="0.35">
      <c r="A19" s="72" t="s">
        <v>111</v>
      </c>
      <c r="B19" s="72">
        <f>ROW()</f>
        <v>19</v>
      </c>
      <c r="C19" s="72" t="s">
        <v>548</v>
      </c>
      <c r="D19" s="72" t="s">
        <v>515</v>
      </c>
      <c r="E19" s="154"/>
      <c r="F19" s="154"/>
      <c r="G19" s="156"/>
      <c r="H19" s="157">
        <v>0</v>
      </c>
      <c r="I19" s="156"/>
      <c r="J19" s="156"/>
    </row>
    <row r="20" spans="1:10" x14ac:dyDescent="0.35">
      <c r="A20" s="72" t="s">
        <v>111</v>
      </c>
      <c r="B20" s="72">
        <f>ROW()</f>
        <v>20</v>
      </c>
      <c r="C20" s="72" t="s">
        <v>548</v>
      </c>
      <c r="D20" s="72" t="s">
        <v>516</v>
      </c>
      <c r="E20" s="154"/>
      <c r="F20" s="154"/>
      <c r="G20" s="156"/>
      <c r="H20" s="157"/>
      <c r="I20" s="157"/>
      <c r="J20" s="153">
        <f>H20+I20</f>
        <v>0</v>
      </c>
    </row>
    <row r="21" spans="1:10" x14ac:dyDescent="0.35">
      <c r="A21" s="72" t="s">
        <v>111</v>
      </c>
      <c r="B21" s="72">
        <f>ROW()</f>
        <v>21</v>
      </c>
      <c r="C21" s="72" t="s">
        <v>548</v>
      </c>
      <c r="D21" s="72" t="s">
        <v>517</v>
      </c>
      <c r="E21" s="154"/>
      <c r="F21" s="154"/>
      <c r="G21" s="156"/>
      <c r="H21" s="153">
        <f>SUM(H19:H20)</f>
        <v>0</v>
      </c>
      <c r="I21" s="156"/>
      <c r="J21" s="156"/>
    </row>
    <row r="22" spans="1:10" ht="15" customHeight="1" x14ac:dyDescent="0.35">
      <c r="A22" s="72" t="s">
        <v>111</v>
      </c>
      <c r="B22" s="72">
        <f>ROW()</f>
        <v>22</v>
      </c>
      <c r="C22" s="72" t="s">
        <v>545</v>
      </c>
      <c r="D22" s="72" t="s">
        <v>515</v>
      </c>
      <c r="E22" s="157"/>
      <c r="F22" s="154"/>
      <c r="G22" s="156"/>
      <c r="H22" s="153">
        <f>IF(E22=0,H16+H19+H13,0)</f>
        <v>0</v>
      </c>
      <c r="I22" s="156"/>
      <c r="J22" s="156"/>
    </row>
    <row r="23" spans="1:10" x14ac:dyDescent="0.35">
      <c r="A23" s="72" t="s">
        <v>111</v>
      </c>
      <c r="B23" s="72">
        <f>ROW()</f>
        <v>23</v>
      </c>
      <c r="C23" s="72" t="s">
        <v>545</v>
      </c>
      <c r="D23" s="72" t="s">
        <v>516</v>
      </c>
      <c r="E23" s="121"/>
      <c r="F23" s="121"/>
      <c r="G23" s="153">
        <f>E23+F23</f>
        <v>0</v>
      </c>
      <c r="H23" s="153">
        <f>IF(E23=0,H17+H20+H14,0)</f>
        <v>0</v>
      </c>
      <c r="I23" s="153">
        <f>IF(F23=0,I17+I20+I14,0)</f>
        <v>0</v>
      </c>
      <c r="J23" s="153">
        <f>H23+I23</f>
        <v>0</v>
      </c>
    </row>
    <row r="24" spans="1:10" x14ac:dyDescent="0.35">
      <c r="A24" s="72" t="s">
        <v>111</v>
      </c>
      <c r="B24" s="72">
        <f>ROW()</f>
        <v>24</v>
      </c>
      <c r="C24" s="72" t="s">
        <v>545</v>
      </c>
      <c r="D24" s="72" t="s">
        <v>517</v>
      </c>
      <c r="E24" s="164">
        <f>SUM(E22:E23)</f>
        <v>0</v>
      </c>
      <c r="F24" s="154"/>
      <c r="G24" s="156"/>
      <c r="H24" s="153">
        <f>IF(E24=0,H18+H21+H15,0)</f>
        <v>0</v>
      </c>
      <c r="I24" s="156"/>
      <c r="J24" s="156"/>
    </row>
    <row r="25" spans="1:10" x14ac:dyDescent="0.35">
      <c r="A25" s="72" t="s">
        <v>111</v>
      </c>
      <c r="B25" s="72">
        <f>ROW()</f>
        <v>25</v>
      </c>
      <c r="C25" s="72" t="s">
        <v>551</v>
      </c>
      <c r="D25" s="72" t="s">
        <v>515</v>
      </c>
      <c r="E25" s="154"/>
      <c r="F25" s="154"/>
      <c r="G25" s="156"/>
      <c r="H25" s="157"/>
      <c r="I25" s="156"/>
      <c r="J25" s="156"/>
    </row>
    <row r="26" spans="1:10" x14ac:dyDescent="0.35">
      <c r="A26" s="72" t="s">
        <v>111</v>
      </c>
      <c r="B26" s="72">
        <f>ROW()</f>
        <v>26</v>
      </c>
      <c r="C26" s="72" t="s">
        <v>551</v>
      </c>
      <c r="D26" s="72" t="s">
        <v>516</v>
      </c>
      <c r="E26" s="154"/>
      <c r="F26" s="154"/>
      <c r="G26" s="156"/>
      <c r="H26" s="157"/>
      <c r="I26" s="157"/>
      <c r="J26" s="153">
        <f>H26+I26</f>
        <v>0</v>
      </c>
    </row>
    <row r="27" spans="1:10" x14ac:dyDescent="0.35">
      <c r="A27" s="72" t="s">
        <v>111</v>
      </c>
      <c r="B27" s="72">
        <f>ROW()</f>
        <v>27</v>
      </c>
      <c r="C27" s="72" t="s">
        <v>551</v>
      </c>
      <c r="D27" s="72" t="s">
        <v>517</v>
      </c>
      <c r="E27" s="154"/>
      <c r="F27" s="154"/>
      <c r="G27" s="156"/>
      <c r="H27" s="153">
        <f>SUM(H25:H26)</f>
        <v>0</v>
      </c>
      <c r="I27" s="156"/>
      <c r="J27" s="156"/>
    </row>
    <row r="28" spans="1:10" x14ac:dyDescent="0.35">
      <c r="A28" s="72" t="s">
        <v>111</v>
      </c>
      <c r="B28" s="72">
        <f>ROW()</f>
        <v>28</v>
      </c>
      <c r="C28" s="72" t="s">
        <v>552</v>
      </c>
      <c r="D28" s="72" t="s">
        <v>515</v>
      </c>
      <c r="E28" s="154"/>
      <c r="F28" s="154"/>
      <c r="G28" s="156"/>
      <c r="H28" s="157">
        <v>0</v>
      </c>
      <c r="I28" s="156"/>
      <c r="J28" s="156"/>
    </row>
    <row r="29" spans="1:10" x14ac:dyDescent="0.35">
      <c r="A29" s="72" t="s">
        <v>111</v>
      </c>
      <c r="B29" s="72">
        <f>ROW()</f>
        <v>29</v>
      </c>
      <c r="C29" s="72" t="s">
        <v>552</v>
      </c>
      <c r="D29" s="72" t="s">
        <v>516</v>
      </c>
      <c r="E29" s="154"/>
      <c r="F29" s="154"/>
      <c r="G29" s="156"/>
      <c r="H29" s="157"/>
      <c r="I29" s="157"/>
      <c r="J29" s="153">
        <f>H29+I29</f>
        <v>0</v>
      </c>
    </row>
    <row r="30" spans="1:10" x14ac:dyDescent="0.35">
      <c r="A30" s="72" t="s">
        <v>111</v>
      </c>
      <c r="B30" s="72">
        <f>ROW()</f>
        <v>30</v>
      </c>
      <c r="C30" s="72" t="s">
        <v>552</v>
      </c>
      <c r="D30" s="72" t="s">
        <v>517</v>
      </c>
      <c r="E30" s="154"/>
      <c r="F30" s="154"/>
      <c r="G30" s="156"/>
      <c r="H30" s="153">
        <f>SUM(H28:H29)</f>
        <v>0</v>
      </c>
      <c r="I30" s="156"/>
      <c r="J30" s="156"/>
    </row>
    <row r="31" spans="1:10" x14ac:dyDescent="0.35">
      <c r="A31" s="72" t="s">
        <v>111</v>
      </c>
      <c r="B31" s="72">
        <f>ROW()</f>
        <v>31</v>
      </c>
      <c r="C31" s="72" t="s">
        <v>553</v>
      </c>
      <c r="D31" s="72" t="s">
        <v>515</v>
      </c>
      <c r="E31" s="154"/>
      <c r="F31" s="154"/>
      <c r="G31" s="156"/>
      <c r="H31" s="157"/>
      <c r="I31" s="156"/>
      <c r="J31" s="156"/>
    </row>
    <row r="32" spans="1:10" ht="15" customHeight="1" x14ac:dyDescent="0.35">
      <c r="A32" s="72" t="s">
        <v>111</v>
      </c>
      <c r="B32" s="72">
        <f>ROW()</f>
        <v>32</v>
      </c>
      <c r="C32" s="72" t="s">
        <v>553</v>
      </c>
      <c r="D32" s="72" t="s">
        <v>516</v>
      </c>
      <c r="E32" s="154"/>
      <c r="F32" s="154"/>
      <c r="G32" s="156"/>
      <c r="H32" s="157"/>
      <c r="I32" s="157"/>
      <c r="J32" s="153">
        <f>H32+I32</f>
        <v>0</v>
      </c>
    </row>
    <row r="33" spans="1:10" ht="13.9" customHeight="1" x14ac:dyDescent="0.35">
      <c r="A33" s="72" t="s">
        <v>111</v>
      </c>
      <c r="B33" s="72">
        <f>ROW()</f>
        <v>33</v>
      </c>
      <c r="C33" s="72" t="s">
        <v>553</v>
      </c>
      <c r="D33" s="72" t="s">
        <v>517</v>
      </c>
      <c r="E33" s="154"/>
      <c r="F33" s="154"/>
      <c r="G33" s="156"/>
      <c r="H33" s="153">
        <f>SUM(H31:H32)</f>
        <v>0</v>
      </c>
      <c r="I33" s="156"/>
      <c r="J33" s="156"/>
    </row>
    <row r="34" spans="1:10" ht="13.9" customHeight="1" x14ac:dyDescent="0.35">
      <c r="A34" s="72" t="s">
        <v>111</v>
      </c>
      <c r="B34" s="72">
        <f>ROW()</f>
        <v>34</v>
      </c>
      <c r="C34" s="72" t="s">
        <v>550</v>
      </c>
      <c r="D34" s="72" t="s">
        <v>515</v>
      </c>
      <c r="E34" s="118"/>
      <c r="F34" s="154"/>
      <c r="G34" s="156"/>
      <c r="H34" s="153">
        <f>IF(E34=0,H28+H31+H25,0)</f>
        <v>0</v>
      </c>
      <c r="I34" s="156"/>
      <c r="J34" s="156"/>
    </row>
    <row r="35" spans="1:10" ht="13.9" customHeight="1" x14ac:dyDescent="0.35">
      <c r="A35" s="72" t="s">
        <v>111</v>
      </c>
      <c r="B35" s="72">
        <f>ROW()</f>
        <v>35</v>
      </c>
      <c r="C35" s="72" t="s">
        <v>550</v>
      </c>
      <c r="D35" s="72" t="s">
        <v>516</v>
      </c>
      <c r="E35" s="121"/>
      <c r="F35" s="121"/>
      <c r="G35" s="153">
        <f>E35+F35</f>
        <v>0</v>
      </c>
      <c r="H35" s="153">
        <f>IF(E35=0,H29+H32+H26,0)</f>
        <v>0</v>
      </c>
      <c r="I35" s="153">
        <f>IF(F35=0,I26+I29+I32,0)</f>
        <v>0</v>
      </c>
      <c r="J35" s="153">
        <f>H35+I35</f>
        <v>0</v>
      </c>
    </row>
    <row r="36" spans="1:10" ht="13.9" customHeight="1" x14ac:dyDescent="0.35">
      <c r="A36" s="72" t="s">
        <v>111</v>
      </c>
      <c r="B36" s="72">
        <f>ROW()</f>
        <v>36</v>
      </c>
      <c r="C36" s="72" t="s">
        <v>550</v>
      </c>
      <c r="D36" s="72" t="s">
        <v>517</v>
      </c>
      <c r="E36" s="164">
        <f>SUM(E34:E35)</f>
        <v>0</v>
      </c>
      <c r="F36" s="154"/>
      <c r="G36" s="156"/>
      <c r="H36" s="153">
        <f>IF(E36=0,H30+H33+H27,0)</f>
        <v>0</v>
      </c>
      <c r="I36" s="156"/>
      <c r="J36" s="156"/>
    </row>
    <row r="37" spans="1:10" x14ac:dyDescent="0.35">
      <c r="A37" s="72" t="s">
        <v>111</v>
      </c>
      <c r="B37" s="72">
        <f>ROW()</f>
        <v>37</v>
      </c>
      <c r="C37" s="77" t="s">
        <v>566</v>
      </c>
      <c r="E37" s="164">
        <f>E10+E22+E34</f>
        <v>0</v>
      </c>
      <c r="F37" s="154"/>
      <c r="G37" s="156"/>
      <c r="H37" s="153">
        <f>IF(E37=0,SUM(H4,H7,H13,H16,H19,H25,H28,H31),0)</f>
        <v>0</v>
      </c>
      <c r="I37" s="156"/>
      <c r="J37" s="156"/>
    </row>
    <row r="38" spans="1:10" x14ac:dyDescent="0.35">
      <c r="A38" s="72" t="s">
        <v>111</v>
      </c>
      <c r="B38" s="72">
        <f>ROW()</f>
        <v>38</v>
      </c>
      <c r="C38" s="77" t="s">
        <v>567</v>
      </c>
      <c r="E38" s="164">
        <f>E11+E23+E35</f>
        <v>0</v>
      </c>
      <c r="F38" s="164">
        <f>F11+F23+F35</f>
        <v>0</v>
      </c>
      <c r="G38" s="164">
        <f>E38+F38</f>
        <v>0</v>
      </c>
      <c r="H38" s="153">
        <f>IF(E38=0,SUM(H5,H8,H14,H17,H20,H26,H29,H32),0)</f>
        <v>0</v>
      </c>
      <c r="I38" s="153">
        <f>IF(F38=0,I11+I23+I35,0)</f>
        <v>0</v>
      </c>
      <c r="J38" s="153">
        <f>H38+I38</f>
        <v>0</v>
      </c>
    </row>
    <row r="39" spans="1:10" x14ac:dyDescent="0.35">
      <c r="A39" s="72" t="s">
        <v>111</v>
      </c>
      <c r="B39" s="72">
        <f>ROW()</f>
        <v>39</v>
      </c>
      <c r="C39" s="77" t="s">
        <v>378</v>
      </c>
      <c r="E39" s="164">
        <f>E38+E37</f>
        <v>0</v>
      </c>
      <c r="F39" s="154"/>
      <c r="G39" s="156"/>
      <c r="H39" s="153">
        <f>IF(E39=0,SUM(H6,H9,H15,H18,H21,H27,H30,H33),0)</f>
        <v>0</v>
      </c>
      <c r="I39" s="156"/>
      <c r="J39" s="156"/>
    </row>
    <row r="42" spans="1:10" ht="21" x14ac:dyDescent="0.5">
      <c r="A42" s="73" t="s">
        <v>114</v>
      </c>
    </row>
    <row r="43" spans="1:10" ht="30" customHeight="1" x14ac:dyDescent="0.35">
      <c r="A43" s="3" t="s">
        <v>21</v>
      </c>
      <c r="B43" s="3" t="s">
        <v>299</v>
      </c>
      <c r="C43" s="3" t="s">
        <v>300</v>
      </c>
      <c r="D43" s="3" t="s">
        <v>301</v>
      </c>
      <c r="E43" s="3" t="s">
        <v>395</v>
      </c>
    </row>
    <row r="44" spans="1:10" x14ac:dyDescent="0.35">
      <c r="A44" s="72" t="s">
        <v>114</v>
      </c>
      <c r="B44" s="72">
        <f>ROW()</f>
        <v>44</v>
      </c>
      <c r="C44" s="77" t="s">
        <v>389</v>
      </c>
      <c r="D44" s="72" t="s">
        <v>515</v>
      </c>
      <c r="E44" s="118"/>
    </row>
    <row r="45" spans="1:10" x14ac:dyDescent="0.35">
      <c r="A45" s="72" t="s">
        <v>114</v>
      </c>
      <c r="B45" s="72">
        <f>ROW()</f>
        <v>45</v>
      </c>
      <c r="C45" s="72" t="s">
        <v>389</v>
      </c>
      <c r="D45" s="72" t="s">
        <v>516</v>
      </c>
      <c r="E45" s="118"/>
    </row>
    <row r="46" spans="1:10" x14ac:dyDescent="0.35">
      <c r="A46" s="72" t="s">
        <v>114</v>
      </c>
      <c r="B46" s="72">
        <f>ROW()</f>
        <v>46</v>
      </c>
      <c r="C46" s="72" t="s">
        <v>389</v>
      </c>
      <c r="D46" s="77" t="s">
        <v>517</v>
      </c>
      <c r="E46" s="117">
        <f>SUM(E44:E45)</f>
        <v>0</v>
      </c>
    </row>
    <row r="49" spans="1:14" ht="21" x14ac:dyDescent="0.5">
      <c r="A49" s="73" t="s">
        <v>117</v>
      </c>
    </row>
    <row r="50" spans="1:14" ht="94.5" customHeight="1" x14ac:dyDescent="0.35">
      <c r="A50" s="3" t="s">
        <v>21</v>
      </c>
      <c r="B50" s="3" t="s">
        <v>299</v>
      </c>
      <c r="C50" s="3" t="s">
        <v>300</v>
      </c>
      <c r="D50" s="3" t="s">
        <v>301</v>
      </c>
      <c r="E50" s="3" t="s">
        <v>568</v>
      </c>
      <c r="F50" s="3" t="s">
        <v>527</v>
      </c>
      <c r="G50" s="3" t="s">
        <v>528</v>
      </c>
      <c r="H50" s="3" t="s">
        <v>529</v>
      </c>
      <c r="I50" s="3" t="s">
        <v>530</v>
      </c>
      <c r="J50" s="3" t="s">
        <v>531</v>
      </c>
      <c r="K50" s="3" t="s">
        <v>532</v>
      </c>
      <c r="L50" s="3" t="s">
        <v>533</v>
      </c>
      <c r="M50" s="3" t="s">
        <v>534</v>
      </c>
      <c r="N50" s="3" t="s">
        <v>535</v>
      </c>
    </row>
    <row r="51" spans="1:14" ht="17.25" customHeight="1" x14ac:dyDescent="0.35">
      <c r="A51" s="72" t="s">
        <v>117</v>
      </c>
      <c r="B51" s="72">
        <f>ROW()</f>
        <v>51</v>
      </c>
      <c r="C51" s="160" t="s">
        <v>569</v>
      </c>
      <c r="D51" s="160"/>
      <c r="E51" s="161"/>
      <c r="F51" s="161"/>
      <c r="G51" s="161"/>
      <c r="H51" s="161"/>
      <c r="I51" s="118"/>
      <c r="J51" s="118"/>
      <c r="K51" s="118"/>
      <c r="L51" s="118"/>
      <c r="M51" s="117">
        <f>I51-K51</f>
        <v>0</v>
      </c>
      <c r="N51" s="117">
        <f>J51-L51</f>
        <v>0</v>
      </c>
    </row>
    <row r="52" spans="1:14" ht="15.75" customHeight="1" x14ac:dyDescent="0.35">
      <c r="A52" s="72" t="s">
        <v>117</v>
      </c>
      <c r="B52" s="72">
        <f>ROW()</f>
        <v>52</v>
      </c>
      <c r="C52" s="72" t="s">
        <v>569</v>
      </c>
      <c r="E52" s="161"/>
      <c r="F52" s="161"/>
      <c r="G52" s="161"/>
      <c r="H52" s="161"/>
      <c r="I52" s="118"/>
      <c r="J52" s="118"/>
      <c r="K52" s="118"/>
      <c r="L52" s="118"/>
      <c r="M52" s="117">
        <f t="shared" ref="M52:M62" si="0">I52-K52</f>
        <v>0</v>
      </c>
      <c r="N52" s="117">
        <f t="shared" ref="N52:N62" si="1">J52-L52</f>
        <v>0</v>
      </c>
    </row>
    <row r="53" spans="1:14" x14ac:dyDescent="0.35">
      <c r="A53" s="72" t="s">
        <v>117</v>
      </c>
      <c r="B53" s="72">
        <f>ROW()</f>
        <v>53</v>
      </c>
      <c r="C53" s="72" t="s">
        <v>569</v>
      </c>
      <c r="E53" s="161"/>
      <c r="F53" s="161"/>
      <c r="G53" s="161"/>
      <c r="H53" s="161"/>
      <c r="I53" s="118"/>
      <c r="J53" s="118"/>
      <c r="K53" s="118"/>
      <c r="L53" s="118"/>
      <c r="M53" s="117">
        <f t="shared" si="0"/>
        <v>0</v>
      </c>
      <c r="N53" s="117">
        <f t="shared" si="1"/>
        <v>0</v>
      </c>
    </row>
    <row r="54" spans="1:14" x14ac:dyDescent="0.35">
      <c r="A54" s="72" t="s">
        <v>117</v>
      </c>
      <c r="B54" s="72">
        <f>ROW()</f>
        <v>54</v>
      </c>
      <c r="C54" s="72" t="s">
        <v>569</v>
      </c>
      <c r="E54" s="161"/>
      <c r="F54" s="161"/>
      <c r="G54" s="161"/>
      <c r="H54" s="161"/>
      <c r="I54" s="118"/>
      <c r="J54" s="118"/>
      <c r="K54" s="118"/>
      <c r="L54" s="118"/>
      <c r="M54" s="117">
        <f t="shared" si="0"/>
        <v>0</v>
      </c>
      <c r="N54" s="117">
        <f t="shared" si="1"/>
        <v>0</v>
      </c>
    </row>
    <row r="55" spans="1:14" x14ac:dyDescent="0.35">
      <c r="A55" s="72" t="s">
        <v>117</v>
      </c>
      <c r="B55" s="72">
        <f>ROW()</f>
        <v>55</v>
      </c>
      <c r="C55" s="72" t="s">
        <v>570</v>
      </c>
      <c r="D55" s="160"/>
      <c r="E55" s="161"/>
      <c r="F55" s="161"/>
      <c r="G55" s="161"/>
      <c r="H55" s="161"/>
      <c r="I55" s="118"/>
      <c r="J55" s="118"/>
      <c r="K55" s="118"/>
      <c r="L55" s="118"/>
      <c r="M55" s="117">
        <f t="shared" si="0"/>
        <v>0</v>
      </c>
      <c r="N55" s="117">
        <f t="shared" si="1"/>
        <v>0</v>
      </c>
    </row>
    <row r="56" spans="1:14" x14ac:dyDescent="0.35">
      <c r="A56" s="72" t="s">
        <v>117</v>
      </c>
      <c r="B56" s="72">
        <f>ROW()</f>
        <v>56</v>
      </c>
      <c r="C56" s="72" t="s">
        <v>570</v>
      </c>
      <c r="E56" s="161"/>
      <c r="F56" s="161"/>
      <c r="G56" s="161"/>
      <c r="H56" s="161"/>
      <c r="I56" s="118"/>
      <c r="J56" s="118"/>
      <c r="K56" s="118"/>
      <c r="L56" s="118"/>
      <c r="M56" s="117">
        <f t="shared" si="0"/>
        <v>0</v>
      </c>
      <c r="N56" s="117">
        <f t="shared" si="1"/>
        <v>0</v>
      </c>
    </row>
    <row r="57" spans="1:14" x14ac:dyDescent="0.35">
      <c r="A57" s="72" t="s">
        <v>117</v>
      </c>
      <c r="B57" s="72">
        <f>ROW()</f>
        <v>57</v>
      </c>
      <c r="C57" s="72" t="s">
        <v>570</v>
      </c>
      <c r="E57" s="161"/>
      <c r="F57" s="161"/>
      <c r="G57" s="161"/>
      <c r="H57" s="161"/>
      <c r="I57" s="118"/>
      <c r="J57" s="118"/>
      <c r="K57" s="118"/>
      <c r="L57" s="118"/>
      <c r="M57" s="117">
        <f t="shared" si="0"/>
        <v>0</v>
      </c>
      <c r="N57" s="117">
        <f t="shared" si="1"/>
        <v>0</v>
      </c>
    </row>
    <row r="58" spans="1:14" x14ac:dyDescent="0.35">
      <c r="A58" s="72" t="s">
        <v>117</v>
      </c>
      <c r="B58" s="72">
        <f>ROW()</f>
        <v>58</v>
      </c>
      <c r="C58" s="72" t="s">
        <v>570</v>
      </c>
      <c r="E58" s="161"/>
      <c r="F58" s="161"/>
      <c r="G58" s="161"/>
      <c r="H58" s="161"/>
      <c r="I58" s="118"/>
      <c r="J58" s="118"/>
      <c r="K58" s="118"/>
      <c r="L58" s="118"/>
      <c r="M58" s="117">
        <f t="shared" si="0"/>
        <v>0</v>
      </c>
      <c r="N58" s="117">
        <f t="shared" si="1"/>
        <v>0</v>
      </c>
    </row>
    <row r="59" spans="1:14" x14ac:dyDescent="0.35">
      <c r="A59" s="72" t="s">
        <v>117</v>
      </c>
      <c r="B59" s="72">
        <f>ROW()</f>
        <v>59</v>
      </c>
      <c r="C59" s="72" t="s">
        <v>571</v>
      </c>
      <c r="D59" s="160"/>
      <c r="E59" s="161"/>
      <c r="F59" s="161"/>
      <c r="G59" s="161"/>
      <c r="H59" s="161"/>
      <c r="I59" s="118"/>
      <c r="J59" s="118"/>
      <c r="K59" s="118"/>
      <c r="L59" s="118"/>
      <c r="M59" s="117">
        <f t="shared" si="0"/>
        <v>0</v>
      </c>
      <c r="N59" s="117">
        <f t="shared" si="1"/>
        <v>0</v>
      </c>
    </row>
    <row r="60" spans="1:14" x14ac:dyDescent="0.35">
      <c r="A60" s="72" t="s">
        <v>117</v>
      </c>
      <c r="B60" s="72">
        <f>ROW()</f>
        <v>60</v>
      </c>
      <c r="C60" s="72" t="s">
        <v>571</v>
      </c>
      <c r="E60" s="161"/>
      <c r="F60" s="161"/>
      <c r="G60" s="161"/>
      <c r="H60" s="161"/>
      <c r="I60" s="118"/>
      <c r="J60" s="118"/>
      <c r="K60" s="118"/>
      <c r="L60" s="118"/>
      <c r="M60" s="117">
        <f t="shared" si="0"/>
        <v>0</v>
      </c>
      <c r="N60" s="117">
        <f t="shared" si="1"/>
        <v>0</v>
      </c>
    </row>
    <row r="61" spans="1:14" x14ac:dyDescent="0.35">
      <c r="A61" s="72" t="s">
        <v>117</v>
      </c>
      <c r="B61" s="72">
        <f>ROW()</f>
        <v>61</v>
      </c>
      <c r="C61" s="72" t="s">
        <v>571</v>
      </c>
      <c r="E61" s="161"/>
      <c r="F61" s="161"/>
      <c r="G61" s="161"/>
      <c r="H61" s="161"/>
      <c r="I61" s="118"/>
      <c r="J61" s="118"/>
      <c r="K61" s="118"/>
      <c r="L61" s="118"/>
      <c r="M61" s="117">
        <f t="shared" si="0"/>
        <v>0</v>
      </c>
      <c r="N61" s="117">
        <f t="shared" si="1"/>
        <v>0</v>
      </c>
    </row>
    <row r="62" spans="1:14" x14ac:dyDescent="0.35">
      <c r="A62" s="72" t="s">
        <v>117</v>
      </c>
      <c r="B62" s="72">
        <f>ROW()</f>
        <v>62</v>
      </c>
      <c r="C62" s="72" t="s">
        <v>571</v>
      </c>
      <c r="E62" s="161"/>
      <c r="F62" s="161"/>
      <c r="G62" s="161"/>
      <c r="H62" s="161"/>
      <c r="I62" s="118"/>
      <c r="J62" s="118"/>
      <c r="K62" s="118"/>
      <c r="L62" s="118"/>
      <c r="M62" s="117">
        <f t="shared" si="0"/>
        <v>0</v>
      </c>
      <c r="N62" s="117">
        <f t="shared" si="1"/>
        <v>0</v>
      </c>
    </row>
    <row r="63" spans="1:14" ht="21" x14ac:dyDescent="0.5">
      <c r="A63" s="73"/>
    </row>
    <row r="64" spans="1:14" x14ac:dyDescent="0.35">
      <c r="A64" s="162" t="s">
        <v>572</v>
      </c>
    </row>
    <row r="65" spans="1:1" x14ac:dyDescent="0.35">
      <c r="A65" s="162" t="s">
        <v>538</v>
      </c>
    </row>
  </sheetData>
  <sheetProtection sheet="1" formatCells="0" formatColumns="0" formatRows="0" insertColumns="0" insertRows="0" insertHyperlinks="0" deleteColumns="0" deleteRows="0" sort="0" autoFilter="0" pivotTables="0"/>
  <phoneticPr fontId="33" type="noConversion"/>
  <pageMargins left="0.25" right="0.25" top="0.75" bottom="0.75" header="0.3" footer="0.3"/>
  <pageSetup paperSize="9" scale="45" fitToHeight="0" orientation="landscape" r:id="rId1"/>
  <tableParts count="3">
    <tablePart r:id="rId2"/>
    <tablePart r:id="rId3"/>
    <tablePart r:id="rId4"/>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B9E31-4CA5-4307-83DD-7878784FB7E0}">
  <sheetPr codeName="Sheet12">
    <pageSetUpPr fitToPage="1"/>
  </sheetPr>
  <dimension ref="A1:H49"/>
  <sheetViews>
    <sheetView showGridLines="0" zoomScale="85" zoomScaleNormal="85" zoomScaleSheetLayoutView="100" workbookViewId="0">
      <selection activeCell="A37" sqref="A37"/>
    </sheetView>
  </sheetViews>
  <sheetFormatPr defaultColWidth="9" defaultRowHeight="14.5" x14ac:dyDescent="0.35"/>
  <cols>
    <col min="1" max="1" width="42.7265625" style="72" customWidth="1"/>
    <col min="2" max="2" width="7" style="72" customWidth="1"/>
    <col min="3" max="3" width="9.1796875" style="72" customWidth="1"/>
    <col min="4" max="4" width="42.7265625" style="72" customWidth="1"/>
    <col min="5" max="5" width="30.26953125" style="72" customWidth="1"/>
    <col min="6" max="6" width="21.54296875" style="72" customWidth="1"/>
    <col min="7" max="7" width="2.81640625" style="72" customWidth="1"/>
    <col min="8" max="8" width="9" style="72"/>
    <col min="9" max="9" width="9" style="72" customWidth="1"/>
    <col min="10" max="16384" width="9" style="72"/>
  </cols>
  <sheetData>
    <row r="1" spans="1:6" ht="23.5" x14ac:dyDescent="0.35">
      <c r="A1" s="71" t="s">
        <v>573</v>
      </c>
    </row>
    <row r="2" spans="1:6" ht="21" x14ac:dyDescent="0.5">
      <c r="A2" s="73" t="s">
        <v>121</v>
      </c>
    </row>
    <row r="3" spans="1:6" ht="30" customHeight="1" x14ac:dyDescent="0.35">
      <c r="A3" s="3" t="s">
        <v>21</v>
      </c>
      <c r="B3" s="3" t="s">
        <v>299</v>
      </c>
      <c r="C3" s="3" t="s">
        <v>317</v>
      </c>
      <c r="D3" s="3" t="s">
        <v>300</v>
      </c>
      <c r="E3" s="3" t="s">
        <v>301</v>
      </c>
      <c r="F3" s="167" t="s">
        <v>395</v>
      </c>
    </row>
    <row r="4" spans="1:6" x14ac:dyDescent="0.35">
      <c r="A4" s="76" t="s">
        <v>121</v>
      </c>
      <c r="B4" s="76">
        <f>ROW()</f>
        <v>4</v>
      </c>
      <c r="C4" s="76"/>
      <c r="D4" s="76" t="s">
        <v>574</v>
      </c>
      <c r="E4" s="76" t="s">
        <v>575</v>
      </c>
      <c r="F4" s="118"/>
    </row>
    <row r="5" spans="1:6" x14ac:dyDescent="0.35">
      <c r="A5" s="76" t="s">
        <v>121</v>
      </c>
      <c r="B5" s="76">
        <f>ROW()</f>
        <v>5</v>
      </c>
      <c r="C5" s="76"/>
      <c r="D5" s="76" t="s">
        <v>574</v>
      </c>
      <c r="E5" s="76" t="s">
        <v>576</v>
      </c>
      <c r="F5" s="118"/>
    </row>
    <row r="6" spans="1:6" x14ac:dyDescent="0.35">
      <c r="A6" s="76" t="s">
        <v>121</v>
      </c>
      <c r="B6" s="76">
        <f>ROW()</f>
        <v>6</v>
      </c>
      <c r="C6" s="76"/>
      <c r="D6" s="76" t="s">
        <v>574</v>
      </c>
      <c r="E6" s="76" t="s">
        <v>577</v>
      </c>
      <c r="F6" s="118"/>
    </row>
    <row r="7" spans="1:6" x14ac:dyDescent="0.35">
      <c r="A7" s="76" t="s">
        <v>121</v>
      </c>
      <c r="B7" s="76">
        <f>ROW()</f>
        <v>7</v>
      </c>
      <c r="C7" s="76"/>
      <c r="D7" s="76" t="s">
        <v>574</v>
      </c>
      <c r="E7" s="76" t="s">
        <v>544</v>
      </c>
      <c r="F7" s="118"/>
    </row>
    <row r="8" spans="1:6" ht="14.65" customHeight="1" x14ac:dyDescent="0.35">
      <c r="A8" s="76" t="s">
        <v>121</v>
      </c>
      <c r="B8" s="76">
        <f>ROW()</f>
        <v>8</v>
      </c>
      <c r="C8" s="76"/>
      <c r="D8" s="165" t="s">
        <v>574</v>
      </c>
      <c r="E8" s="76"/>
      <c r="F8" s="88">
        <f>SUM(F4:F6)</f>
        <v>0</v>
      </c>
    </row>
    <row r="9" spans="1:6" x14ac:dyDescent="0.35">
      <c r="A9" s="76" t="s">
        <v>121</v>
      </c>
      <c r="B9" s="76">
        <f>ROW()</f>
        <v>9</v>
      </c>
      <c r="C9" s="76"/>
      <c r="D9" s="76" t="s">
        <v>578</v>
      </c>
      <c r="E9" s="76" t="s">
        <v>579</v>
      </c>
      <c r="F9" s="118"/>
    </row>
    <row r="10" spans="1:6" x14ac:dyDescent="0.35">
      <c r="A10" s="76" t="s">
        <v>121</v>
      </c>
      <c r="B10" s="76">
        <f>ROW()</f>
        <v>10</v>
      </c>
      <c r="C10" s="76"/>
      <c r="D10" s="76" t="s">
        <v>578</v>
      </c>
      <c r="E10" s="76" t="s">
        <v>580</v>
      </c>
      <c r="F10" s="118"/>
    </row>
    <row r="11" spans="1:6" x14ac:dyDescent="0.35">
      <c r="A11" s="76" t="s">
        <v>121</v>
      </c>
      <c r="B11" s="76">
        <f>ROW()</f>
        <v>11</v>
      </c>
      <c r="C11" s="76"/>
      <c r="D11" s="76" t="s">
        <v>578</v>
      </c>
      <c r="E11" s="76" t="s">
        <v>544</v>
      </c>
      <c r="F11" s="118"/>
    </row>
    <row r="12" spans="1:6" x14ac:dyDescent="0.35">
      <c r="A12" s="76" t="s">
        <v>121</v>
      </c>
      <c r="B12" s="76">
        <f>ROW()</f>
        <v>12</v>
      </c>
      <c r="C12" s="76"/>
      <c r="D12" s="165" t="s">
        <v>578</v>
      </c>
      <c r="E12" s="76"/>
      <c r="F12" s="88">
        <f>SUM(F9:F10)</f>
        <v>0</v>
      </c>
    </row>
    <row r="13" spans="1:6" x14ac:dyDescent="0.35">
      <c r="A13" s="76" t="s">
        <v>121</v>
      </c>
      <c r="B13" s="76">
        <f>ROW()</f>
        <v>13</v>
      </c>
      <c r="C13" s="76"/>
      <c r="D13" s="76" t="s">
        <v>581</v>
      </c>
      <c r="E13" s="76" t="s">
        <v>582</v>
      </c>
      <c r="F13" s="118"/>
    </row>
    <row r="14" spans="1:6" x14ac:dyDescent="0.35">
      <c r="A14" s="76" t="s">
        <v>121</v>
      </c>
      <c r="B14" s="76">
        <f>ROW()</f>
        <v>14</v>
      </c>
      <c r="C14" s="76"/>
      <c r="D14" s="76" t="s">
        <v>581</v>
      </c>
      <c r="E14" s="76" t="s">
        <v>583</v>
      </c>
      <c r="F14" s="118"/>
    </row>
    <row r="15" spans="1:6" x14ac:dyDescent="0.35">
      <c r="A15" s="76" t="s">
        <v>121</v>
      </c>
      <c r="B15" s="76">
        <f>ROW()</f>
        <v>15</v>
      </c>
      <c r="C15" s="76"/>
      <c r="D15" s="76" t="s">
        <v>581</v>
      </c>
      <c r="E15" s="76" t="s">
        <v>584</v>
      </c>
      <c r="F15" s="118"/>
    </row>
    <row r="16" spans="1:6" x14ac:dyDescent="0.35">
      <c r="A16" s="76" t="s">
        <v>121</v>
      </c>
      <c r="B16" s="76">
        <f>ROW()</f>
        <v>16</v>
      </c>
      <c r="C16" s="76"/>
      <c r="D16" s="76" t="s">
        <v>581</v>
      </c>
      <c r="E16" s="76" t="s">
        <v>544</v>
      </c>
      <c r="F16" s="118"/>
    </row>
    <row r="17" spans="1:6" x14ac:dyDescent="0.35">
      <c r="A17" s="76" t="s">
        <v>121</v>
      </c>
      <c r="B17" s="76">
        <f>ROW()</f>
        <v>17</v>
      </c>
      <c r="C17" s="76"/>
      <c r="D17" s="165" t="s">
        <v>581</v>
      </c>
      <c r="E17" s="76"/>
      <c r="F17" s="88">
        <f>SUM(F13:F15)</f>
        <v>0</v>
      </c>
    </row>
    <row r="18" spans="1:6" x14ac:dyDescent="0.35">
      <c r="A18" s="76" t="s">
        <v>121</v>
      </c>
      <c r="B18" s="76">
        <f>ROW()</f>
        <v>18</v>
      </c>
      <c r="C18" s="76"/>
      <c r="D18" s="76" t="s">
        <v>585</v>
      </c>
      <c r="E18" s="76" t="s">
        <v>586</v>
      </c>
      <c r="F18" s="118"/>
    </row>
    <row r="19" spans="1:6" x14ac:dyDescent="0.35">
      <c r="A19" s="76" t="s">
        <v>121</v>
      </c>
      <c r="B19" s="76">
        <f>ROW()</f>
        <v>19</v>
      </c>
      <c r="C19" s="76"/>
      <c r="D19" s="76" t="s">
        <v>585</v>
      </c>
      <c r="E19" s="76" t="s">
        <v>587</v>
      </c>
      <c r="F19" s="118"/>
    </row>
    <row r="20" spans="1:6" x14ac:dyDescent="0.35">
      <c r="A20" s="76" t="s">
        <v>121</v>
      </c>
      <c r="B20" s="76">
        <f>ROW()</f>
        <v>20</v>
      </c>
      <c r="C20" s="76"/>
      <c r="D20" s="76" t="s">
        <v>585</v>
      </c>
      <c r="E20" s="76" t="s">
        <v>588</v>
      </c>
      <c r="F20" s="118"/>
    </row>
    <row r="21" spans="1:6" x14ac:dyDescent="0.35">
      <c r="A21" s="76" t="s">
        <v>121</v>
      </c>
      <c r="B21" s="76">
        <f>ROW()</f>
        <v>21</v>
      </c>
      <c r="C21" s="76"/>
      <c r="D21" s="76" t="s">
        <v>585</v>
      </c>
      <c r="E21" s="76" t="s">
        <v>589</v>
      </c>
      <c r="F21" s="118"/>
    </row>
    <row r="22" spans="1:6" x14ac:dyDescent="0.35">
      <c r="A22" s="76" t="s">
        <v>121</v>
      </c>
      <c r="B22" s="76">
        <f>ROW()</f>
        <v>22</v>
      </c>
      <c r="C22" s="76"/>
      <c r="D22" s="76" t="s">
        <v>585</v>
      </c>
      <c r="E22" s="76" t="s">
        <v>544</v>
      </c>
      <c r="F22" s="118"/>
    </row>
    <row r="23" spans="1:6" x14ac:dyDescent="0.35">
      <c r="A23" s="76" t="s">
        <v>121</v>
      </c>
      <c r="B23" s="76">
        <f>ROW()</f>
        <v>23</v>
      </c>
      <c r="C23" s="76"/>
      <c r="D23" s="165" t="s">
        <v>585</v>
      </c>
      <c r="E23" s="76"/>
      <c r="F23" s="88">
        <f>SUM(F18:F21)</f>
        <v>0</v>
      </c>
    </row>
    <row r="24" spans="1:6" x14ac:dyDescent="0.35">
      <c r="A24" s="76" t="s">
        <v>121</v>
      </c>
      <c r="B24" s="76">
        <f>ROW()</f>
        <v>24</v>
      </c>
      <c r="C24" s="76"/>
      <c r="D24" s="76" t="s">
        <v>590</v>
      </c>
      <c r="E24" s="76"/>
      <c r="F24" s="166"/>
    </row>
    <row r="25" spans="1:6" x14ac:dyDescent="0.35">
      <c r="A25" s="76" t="s">
        <v>121</v>
      </c>
      <c r="B25" s="76">
        <f>ROW()</f>
        <v>25</v>
      </c>
      <c r="C25" s="76"/>
      <c r="D25" s="76" t="s">
        <v>590</v>
      </c>
      <c r="E25" s="76" t="s">
        <v>544</v>
      </c>
      <c r="F25" s="118"/>
    </row>
    <row r="26" spans="1:6" x14ac:dyDescent="0.35">
      <c r="A26" s="76" t="s">
        <v>121</v>
      </c>
      <c r="B26" s="76">
        <f>ROW()</f>
        <v>26</v>
      </c>
      <c r="C26" s="76"/>
      <c r="D26" s="165" t="s">
        <v>591</v>
      </c>
      <c r="E26" s="120"/>
      <c r="F26" s="88">
        <f>IF((F7+F11+F16+F22+F25)=0,F8+F12+F17+F23+F24,F7+F11+F16+F22+F25)</f>
        <v>0</v>
      </c>
    </row>
    <row r="27" spans="1:6" x14ac:dyDescent="0.35">
      <c r="A27" s="76" t="s">
        <v>121</v>
      </c>
      <c r="B27" s="76">
        <f>ROW()</f>
        <v>27</v>
      </c>
      <c r="C27" s="76"/>
      <c r="D27" s="76" t="s">
        <v>592</v>
      </c>
      <c r="E27" s="76" t="s">
        <v>593</v>
      </c>
      <c r="F27" s="118"/>
    </row>
    <row r="28" spans="1:6" x14ac:dyDescent="0.35">
      <c r="A28" s="76" t="s">
        <v>121</v>
      </c>
      <c r="B28" s="76">
        <f>ROW()</f>
        <v>28</v>
      </c>
      <c r="C28" s="76"/>
      <c r="D28" s="76" t="s">
        <v>592</v>
      </c>
      <c r="E28" s="76" t="s">
        <v>594</v>
      </c>
      <c r="F28" s="118"/>
    </row>
    <row r="29" spans="1:6" x14ac:dyDescent="0.35">
      <c r="A29" s="76" t="s">
        <v>121</v>
      </c>
      <c r="B29" s="76">
        <f>ROW()</f>
        <v>29</v>
      </c>
      <c r="C29" s="76"/>
      <c r="D29" s="76" t="s">
        <v>592</v>
      </c>
      <c r="E29" s="76" t="s">
        <v>544</v>
      </c>
      <c r="F29" s="118"/>
    </row>
    <row r="30" spans="1:6" x14ac:dyDescent="0.35">
      <c r="A30" s="76" t="s">
        <v>121</v>
      </c>
      <c r="B30" s="76">
        <f>ROW()</f>
        <v>30</v>
      </c>
      <c r="C30" s="76"/>
      <c r="D30" s="165" t="s">
        <v>595</v>
      </c>
      <c r="E30" s="76"/>
      <c r="F30" s="88">
        <f>IF(F29=0,SUM(F27:F28),F29)</f>
        <v>0</v>
      </c>
    </row>
    <row r="31" spans="1:6" x14ac:dyDescent="0.35">
      <c r="A31" s="76" t="s">
        <v>121</v>
      </c>
      <c r="B31" s="76">
        <f>ROW()</f>
        <v>31</v>
      </c>
      <c r="C31" s="76"/>
      <c r="D31" s="165" t="s">
        <v>596</v>
      </c>
      <c r="E31" s="76"/>
      <c r="F31" s="88">
        <f>F26+F30</f>
        <v>0</v>
      </c>
    </row>
    <row r="32" spans="1:6" x14ac:dyDescent="0.35">
      <c r="A32" s="76" t="s">
        <v>121</v>
      </c>
      <c r="B32" s="76">
        <f>ROW()</f>
        <v>32</v>
      </c>
      <c r="C32" s="76" t="s">
        <v>344</v>
      </c>
      <c r="D32" s="76" t="s">
        <v>462</v>
      </c>
      <c r="E32" s="76" t="s">
        <v>597</v>
      </c>
      <c r="F32" s="118"/>
    </row>
    <row r="33" spans="1:8" x14ac:dyDescent="0.35">
      <c r="A33" s="76" t="s">
        <v>121</v>
      </c>
      <c r="B33" s="76">
        <f>ROW()</f>
        <v>33</v>
      </c>
      <c r="C33" s="76" t="s">
        <v>347</v>
      </c>
      <c r="D33" s="76" t="s">
        <v>462</v>
      </c>
      <c r="E33" s="76" t="s">
        <v>598</v>
      </c>
      <c r="F33" s="88">
        <f>F44</f>
        <v>0</v>
      </c>
    </row>
    <row r="34" spans="1:8" x14ac:dyDescent="0.35">
      <c r="A34" s="76" t="s">
        <v>121</v>
      </c>
      <c r="B34" s="76">
        <f>ROW()</f>
        <v>34</v>
      </c>
      <c r="C34" s="76"/>
      <c r="D34" s="165" t="s">
        <v>599</v>
      </c>
      <c r="E34" s="76"/>
      <c r="F34" s="88">
        <f>F31+F32-F33</f>
        <v>0</v>
      </c>
      <c r="H34" s="84" t="s">
        <v>525</v>
      </c>
    </row>
    <row r="37" spans="1:8" ht="21" x14ac:dyDescent="0.5">
      <c r="A37" s="73" t="s">
        <v>124</v>
      </c>
    </row>
    <row r="38" spans="1:8" ht="30" customHeight="1" x14ac:dyDescent="0.35">
      <c r="A38" s="3" t="s">
        <v>21</v>
      </c>
      <c r="B38" s="3" t="s">
        <v>299</v>
      </c>
      <c r="C38" s="3" t="s">
        <v>317</v>
      </c>
      <c r="D38" s="3" t="s">
        <v>300</v>
      </c>
      <c r="E38" s="3" t="s">
        <v>301</v>
      </c>
      <c r="F38" s="167" t="s">
        <v>395</v>
      </c>
    </row>
    <row r="39" spans="1:8" x14ac:dyDescent="0.35">
      <c r="A39" s="76" t="s">
        <v>124</v>
      </c>
      <c r="B39" s="76">
        <f>ROW()</f>
        <v>39</v>
      </c>
      <c r="C39" s="76"/>
      <c r="D39" s="76" t="s">
        <v>574</v>
      </c>
      <c r="E39" s="76"/>
      <c r="F39" s="118"/>
    </row>
    <row r="40" spans="1:8" x14ac:dyDescent="0.35">
      <c r="A40" s="76" t="s">
        <v>124</v>
      </c>
      <c r="B40" s="76">
        <f>ROW()</f>
        <v>40</v>
      </c>
      <c r="C40" s="76"/>
      <c r="D40" s="76" t="s">
        <v>578</v>
      </c>
      <c r="E40" s="76"/>
      <c r="F40" s="118"/>
    </row>
    <row r="41" spans="1:8" x14ac:dyDescent="0.35">
      <c r="A41" s="76" t="s">
        <v>124</v>
      </c>
      <c r="B41" s="76">
        <f>ROW()</f>
        <v>41</v>
      </c>
      <c r="C41" s="76"/>
      <c r="D41" s="76" t="s">
        <v>581</v>
      </c>
      <c r="E41" s="120"/>
      <c r="F41" s="118"/>
    </row>
    <row r="42" spans="1:8" x14ac:dyDescent="0.35">
      <c r="A42" s="76" t="s">
        <v>124</v>
      </c>
      <c r="B42" s="76">
        <f>ROW()</f>
        <v>42</v>
      </c>
      <c r="C42" s="76"/>
      <c r="D42" s="76" t="s">
        <v>585</v>
      </c>
      <c r="E42" s="76"/>
      <c r="F42" s="118"/>
    </row>
    <row r="43" spans="1:8" x14ac:dyDescent="0.35">
      <c r="A43" s="76" t="s">
        <v>124</v>
      </c>
      <c r="B43" s="76">
        <f>ROW()</f>
        <v>43</v>
      </c>
      <c r="C43" s="76"/>
      <c r="D43" s="76" t="s">
        <v>590</v>
      </c>
      <c r="E43" s="76"/>
      <c r="F43" s="118"/>
    </row>
    <row r="44" spans="1:8" x14ac:dyDescent="0.35">
      <c r="A44" s="76" t="s">
        <v>124</v>
      </c>
      <c r="B44" s="76">
        <f>ROW()</f>
        <v>44</v>
      </c>
      <c r="C44" s="76"/>
      <c r="D44" s="165" t="s">
        <v>402</v>
      </c>
      <c r="E44" s="76"/>
      <c r="F44" s="124">
        <f>SUM(F39:F43)</f>
        <v>0</v>
      </c>
    </row>
    <row r="45" spans="1:8" x14ac:dyDescent="0.35">
      <c r="A45" s="76"/>
    </row>
    <row r="47" spans="1:8" ht="21" x14ac:dyDescent="0.5">
      <c r="A47" s="73" t="s">
        <v>127</v>
      </c>
    </row>
    <row r="48" spans="1:8" ht="30" customHeight="1" x14ac:dyDescent="0.35">
      <c r="A48" s="3" t="s">
        <v>21</v>
      </c>
      <c r="B48" s="3" t="s">
        <v>299</v>
      </c>
      <c r="C48" s="3" t="s">
        <v>317</v>
      </c>
      <c r="D48" s="3" t="s">
        <v>300</v>
      </c>
      <c r="E48" s="3" t="s">
        <v>301</v>
      </c>
      <c r="F48" s="167" t="s">
        <v>395</v>
      </c>
    </row>
    <row r="49" spans="1:6" x14ac:dyDescent="0.35">
      <c r="A49" s="76" t="s">
        <v>127</v>
      </c>
      <c r="B49" s="76">
        <f>ROW()</f>
        <v>49</v>
      </c>
      <c r="C49" s="76"/>
      <c r="D49" s="76" t="s">
        <v>600</v>
      </c>
      <c r="E49" s="76" t="s">
        <v>557</v>
      </c>
      <c r="F49" s="125"/>
    </row>
  </sheetData>
  <sheetProtection sheet="1" formatCells="0" formatColumns="0" formatRows="0" insertColumns="0" insertRows="0" insertHyperlinks="0" deleteColumns="0" deleteRows="0" sort="0" autoFilter="0" pivotTables="0"/>
  <pageMargins left="0.25" right="0.25" top="0.75" bottom="0.75" header="0.3" footer="0.3"/>
  <pageSetup paperSize="9" scale="93" fitToHeight="0" orientation="landscape" r:id="rId1"/>
  <rowBreaks count="1" manualBreakCount="1">
    <brk id="36" max="5" man="1"/>
  </rowBreaks>
  <tableParts count="3">
    <tablePart r:id="rId2"/>
    <tablePart r:id="rId3"/>
    <tablePart r:id="rId4"/>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CBB26-1624-4F6F-87B1-84838C7E4CFF}">
  <sheetPr codeName="Sheet13">
    <pageSetUpPr fitToPage="1"/>
  </sheetPr>
  <dimension ref="A1:M60"/>
  <sheetViews>
    <sheetView showGridLines="0" zoomScale="85" zoomScaleNormal="85" zoomScaleSheetLayoutView="100" workbookViewId="0">
      <selection activeCell="I24" sqref="I24"/>
    </sheetView>
  </sheetViews>
  <sheetFormatPr defaultColWidth="9" defaultRowHeight="14.5" x14ac:dyDescent="0.35"/>
  <cols>
    <col min="1" max="1" width="39.453125" style="72" customWidth="1"/>
    <col min="2" max="2" width="7.26953125" style="72" customWidth="1"/>
    <col min="3" max="3" width="38.81640625" style="72" customWidth="1"/>
    <col min="4" max="4" width="28.81640625" style="72" customWidth="1"/>
    <col min="5" max="5" width="28.26953125" style="72" customWidth="1"/>
    <col min="6" max="6" width="23.7265625" style="72" customWidth="1"/>
    <col min="7" max="7" width="17.81640625" style="72" customWidth="1"/>
    <col min="8" max="8" width="2.26953125" style="72" customWidth="1"/>
    <col min="9" max="9" width="56.81640625" style="72" bestFit="1" customWidth="1"/>
    <col min="10" max="14" width="9" style="72"/>
    <col min="15" max="15" width="2.7265625" style="72" customWidth="1"/>
    <col min="16" max="16384" width="9" style="72"/>
  </cols>
  <sheetData>
    <row r="1" spans="1:13" ht="23.5" x14ac:dyDescent="0.35">
      <c r="A1" s="71" t="s">
        <v>601</v>
      </c>
    </row>
    <row r="2" spans="1:13" ht="21" x14ac:dyDescent="0.5">
      <c r="A2" s="73" t="s">
        <v>131</v>
      </c>
      <c r="I2" s="74"/>
    </row>
    <row r="3" spans="1:13" ht="30" customHeight="1" x14ac:dyDescent="0.35">
      <c r="A3" s="57" t="s">
        <v>21</v>
      </c>
      <c r="B3" s="57" t="s">
        <v>299</v>
      </c>
      <c r="C3" s="57" t="s">
        <v>300</v>
      </c>
      <c r="D3" s="57" t="s">
        <v>301</v>
      </c>
      <c r="E3" s="171" t="s">
        <v>602</v>
      </c>
      <c r="F3" s="3" t="s">
        <v>603</v>
      </c>
      <c r="G3" s="172" t="s">
        <v>604</v>
      </c>
      <c r="I3" s="74"/>
    </row>
    <row r="4" spans="1:13" x14ac:dyDescent="0.35">
      <c r="A4" s="72" t="s">
        <v>131</v>
      </c>
      <c r="B4" s="72">
        <f>ROW()</f>
        <v>4</v>
      </c>
      <c r="C4" s="72" t="s">
        <v>331</v>
      </c>
      <c r="D4" s="72" t="s">
        <v>605</v>
      </c>
      <c r="E4" s="118"/>
      <c r="F4" s="118"/>
      <c r="G4" s="168">
        <f t="shared" ref="G4:G9" si="0">IF(E4=0,0,(F4-E4)/E4)</f>
        <v>0</v>
      </c>
      <c r="I4" s="74" t="s">
        <v>606</v>
      </c>
      <c r="J4" s="74"/>
      <c r="K4" s="74"/>
      <c r="L4" s="74"/>
      <c r="M4" s="74"/>
    </row>
    <row r="5" spans="1:13" x14ac:dyDescent="0.35">
      <c r="A5" s="72" t="s">
        <v>131</v>
      </c>
      <c r="B5" s="72">
        <f>ROW()</f>
        <v>5</v>
      </c>
      <c r="C5" s="72" t="s">
        <v>331</v>
      </c>
      <c r="D5" s="72" t="s">
        <v>607</v>
      </c>
      <c r="E5" s="118"/>
      <c r="F5" s="118"/>
      <c r="G5" s="168">
        <f t="shared" si="0"/>
        <v>0</v>
      </c>
      <c r="I5" s="74" t="s">
        <v>606</v>
      </c>
      <c r="J5" s="74"/>
      <c r="K5" s="74"/>
      <c r="L5" s="74"/>
      <c r="M5" s="74"/>
    </row>
    <row r="6" spans="1:13" x14ac:dyDescent="0.35">
      <c r="A6" s="72" t="s">
        <v>131</v>
      </c>
      <c r="B6" s="72">
        <f>ROW()</f>
        <v>6</v>
      </c>
      <c r="C6" s="72" t="s">
        <v>331</v>
      </c>
      <c r="D6" s="72" t="s">
        <v>608</v>
      </c>
      <c r="E6" s="118"/>
      <c r="F6" s="118"/>
      <c r="G6" s="168">
        <f t="shared" si="0"/>
        <v>0</v>
      </c>
      <c r="I6" s="74" t="s">
        <v>606</v>
      </c>
      <c r="J6" s="74"/>
      <c r="K6" s="74"/>
      <c r="L6" s="74"/>
      <c r="M6" s="74"/>
    </row>
    <row r="7" spans="1:13" x14ac:dyDescent="0.35">
      <c r="A7" s="72" t="s">
        <v>131</v>
      </c>
      <c r="B7" s="72">
        <f>ROW()</f>
        <v>7</v>
      </c>
      <c r="C7" s="77" t="s">
        <v>609</v>
      </c>
      <c r="E7" s="153">
        <f t="shared" ref="E7" si="1">SUM(E4:E6)</f>
        <v>0</v>
      </c>
      <c r="F7" s="153">
        <f t="shared" ref="F7" si="2">SUM(F4:F6)</f>
        <v>0</v>
      </c>
      <c r="G7" s="168">
        <f t="shared" si="0"/>
        <v>0</v>
      </c>
      <c r="I7" s="74" t="s">
        <v>610</v>
      </c>
      <c r="J7" s="74"/>
      <c r="K7" s="74"/>
      <c r="L7" s="74"/>
      <c r="M7" s="74"/>
    </row>
    <row r="8" spans="1:13" x14ac:dyDescent="0.35">
      <c r="A8" s="72" t="s">
        <v>131</v>
      </c>
      <c r="B8" s="72">
        <f>ROW()</f>
        <v>8</v>
      </c>
      <c r="C8" s="72" t="s">
        <v>611</v>
      </c>
      <c r="D8" s="72" t="s">
        <v>612</v>
      </c>
      <c r="E8" s="169"/>
      <c r="F8" s="169"/>
      <c r="G8" s="168">
        <f t="shared" si="0"/>
        <v>0</v>
      </c>
      <c r="I8" s="74" t="s">
        <v>613</v>
      </c>
      <c r="J8" s="74"/>
      <c r="K8" s="74"/>
      <c r="L8" s="74"/>
      <c r="M8" s="74"/>
    </row>
    <row r="9" spans="1:13" x14ac:dyDescent="0.35">
      <c r="A9" s="72" t="s">
        <v>131</v>
      </c>
      <c r="B9" s="72">
        <f>ROW()</f>
        <v>9</v>
      </c>
      <c r="C9" s="72" t="s">
        <v>611</v>
      </c>
      <c r="D9" s="72" t="s">
        <v>614</v>
      </c>
      <c r="E9" s="169"/>
      <c r="F9" s="169"/>
      <c r="G9" s="168">
        <f t="shared" si="0"/>
        <v>0</v>
      </c>
      <c r="I9" s="74" t="s">
        <v>615</v>
      </c>
      <c r="J9" s="74"/>
      <c r="K9" s="74"/>
      <c r="L9" s="74"/>
      <c r="M9" s="74"/>
    </row>
    <row r="10" spans="1:13" x14ac:dyDescent="0.35">
      <c r="I10" s="74"/>
    </row>
    <row r="11" spans="1:13" x14ac:dyDescent="0.35">
      <c r="I11" s="74"/>
    </row>
    <row r="12" spans="1:13" ht="21" x14ac:dyDescent="0.5">
      <c r="A12" s="73" t="s">
        <v>134</v>
      </c>
    </row>
    <row r="13" spans="1:13" ht="30" customHeight="1" x14ac:dyDescent="0.35">
      <c r="A13" s="3" t="s">
        <v>21</v>
      </c>
      <c r="B13" s="3" t="s">
        <v>299</v>
      </c>
      <c r="C13" s="3" t="s">
        <v>300</v>
      </c>
      <c r="D13" s="3" t="s">
        <v>301</v>
      </c>
      <c r="E13" s="173" t="s">
        <v>616</v>
      </c>
      <c r="F13" s="173" t="s">
        <v>603</v>
      </c>
      <c r="G13" s="172" t="s">
        <v>604</v>
      </c>
    </row>
    <row r="14" spans="1:13" x14ac:dyDescent="0.35">
      <c r="A14" s="72" t="s">
        <v>134</v>
      </c>
      <c r="B14" s="72">
        <f>ROW()</f>
        <v>14</v>
      </c>
      <c r="C14" s="72" t="s">
        <v>574</v>
      </c>
      <c r="D14" s="72" t="s">
        <v>575</v>
      </c>
      <c r="E14" s="118"/>
      <c r="F14" s="117">
        <f>'S6.Actual Expenditure Capex'!F4</f>
        <v>0</v>
      </c>
      <c r="G14" s="170">
        <f>IF(E14=0,0,(F14-E14)/E14)</f>
        <v>0</v>
      </c>
    </row>
    <row r="15" spans="1:13" x14ac:dyDescent="0.35">
      <c r="A15" s="72" t="s">
        <v>134</v>
      </c>
      <c r="B15" s="72">
        <f>ROW()</f>
        <v>15</v>
      </c>
      <c r="C15" s="72" t="s">
        <v>574</v>
      </c>
      <c r="D15" s="72" t="s">
        <v>576</v>
      </c>
      <c r="E15" s="118"/>
      <c r="F15" s="117">
        <f>'S6.Actual Expenditure Capex'!F5</f>
        <v>0</v>
      </c>
      <c r="G15" s="170">
        <f>IF(E15=0,0,(F15-E15)/E15)</f>
        <v>0</v>
      </c>
    </row>
    <row r="16" spans="1:13" x14ac:dyDescent="0.35">
      <c r="A16" s="72" t="s">
        <v>134</v>
      </c>
      <c r="B16" s="72">
        <f>ROW()</f>
        <v>16</v>
      </c>
      <c r="C16" s="72" t="s">
        <v>574</v>
      </c>
      <c r="D16" s="72" t="s">
        <v>577</v>
      </c>
      <c r="E16" s="118"/>
      <c r="F16" s="117">
        <f>'S6.Actual Expenditure Capex'!F6</f>
        <v>0</v>
      </c>
      <c r="G16" s="170">
        <f t="shared" ref="G16:G34" si="3">IF(E16=0,0,(F16-E16)/E16)</f>
        <v>0</v>
      </c>
    </row>
    <row r="17" spans="1:7" x14ac:dyDescent="0.35">
      <c r="A17" s="72" t="s">
        <v>134</v>
      </c>
      <c r="B17" s="72">
        <f>ROW()</f>
        <v>17</v>
      </c>
      <c r="C17" s="77" t="s">
        <v>574</v>
      </c>
      <c r="E17" s="117">
        <f>SUM(E14:E16)</f>
        <v>0</v>
      </c>
      <c r="F17" s="117">
        <f>MAX('S6.Actual Expenditure Capex'!F7,SUM(F14:F16))</f>
        <v>0</v>
      </c>
      <c r="G17" s="170">
        <f t="shared" si="3"/>
        <v>0</v>
      </c>
    </row>
    <row r="18" spans="1:7" x14ac:dyDescent="0.35">
      <c r="A18" s="72" t="s">
        <v>134</v>
      </c>
      <c r="B18" s="72">
        <f>ROW()</f>
        <v>18</v>
      </c>
      <c r="C18" s="72" t="s">
        <v>578</v>
      </c>
      <c r="D18" s="72" t="s">
        <v>579</v>
      </c>
      <c r="E18" s="118"/>
      <c r="F18" s="117">
        <f>'S6.Actual Expenditure Capex'!F9</f>
        <v>0</v>
      </c>
      <c r="G18" s="170">
        <f t="shared" si="3"/>
        <v>0</v>
      </c>
    </row>
    <row r="19" spans="1:7" x14ac:dyDescent="0.35">
      <c r="A19" s="72" t="s">
        <v>134</v>
      </c>
      <c r="B19" s="72">
        <f>ROW()</f>
        <v>19</v>
      </c>
      <c r="C19" s="72" t="s">
        <v>578</v>
      </c>
      <c r="D19" s="72" t="s">
        <v>580</v>
      </c>
      <c r="E19" s="118"/>
      <c r="F19" s="117">
        <f>'S6.Actual Expenditure Capex'!F10</f>
        <v>0</v>
      </c>
      <c r="G19" s="170">
        <f t="shared" si="3"/>
        <v>0</v>
      </c>
    </row>
    <row r="20" spans="1:7" x14ac:dyDescent="0.35">
      <c r="A20" s="72" t="s">
        <v>134</v>
      </c>
      <c r="B20" s="72">
        <f>ROW()</f>
        <v>20</v>
      </c>
      <c r="C20" s="77" t="s">
        <v>578</v>
      </c>
      <c r="E20" s="117">
        <f>SUM(E18:E19)</f>
        <v>0</v>
      </c>
      <c r="F20" s="117">
        <f>MAX('S6.Actual Expenditure Capex'!F11,SUM(F18:F19))</f>
        <v>0</v>
      </c>
      <c r="G20" s="170">
        <f t="shared" si="3"/>
        <v>0</v>
      </c>
    </row>
    <row r="21" spans="1:7" x14ac:dyDescent="0.35">
      <c r="A21" s="72" t="s">
        <v>134</v>
      </c>
      <c r="B21" s="72">
        <f>ROW()</f>
        <v>21</v>
      </c>
      <c r="C21" s="72" t="s">
        <v>581</v>
      </c>
      <c r="D21" s="72" t="s">
        <v>582</v>
      </c>
      <c r="E21" s="118"/>
      <c r="F21" s="117">
        <f>'S6.Actual Expenditure Capex'!F13</f>
        <v>0</v>
      </c>
      <c r="G21" s="170">
        <f t="shared" si="3"/>
        <v>0</v>
      </c>
    </row>
    <row r="22" spans="1:7" x14ac:dyDescent="0.35">
      <c r="A22" s="72" t="s">
        <v>134</v>
      </c>
      <c r="B22" s="72">
        <f>ROW()</f>
        <v>22</v>
      </c>
      <c r="C22" s="72" t="s">
        <v>581</v>
      </c>
      <c r="D22" s="72" t="s">
        <v>583</v>
      </c>
      <c r="E22" s="118"/>
      <c r="F22" s="117">
        <f>'S6.Actual Expenditure Capex'!F14</f>
        <v>0</v>
      </c>
      <c r="G22" s="170">
        <f t="shared" si="3"/>
        <v>0</v>
      </c>
    </row>
    <row r="23" spans="1:7" x14ac:dyDescent="0.35">
      <c r="A23" s="72" t="s">
        <v>134</v>
      </c>
      <c r="B23" s="72">
        <f>ROW()</f>
        <v>23</v>
      </c>
      <c r="C23" s="72" t="s">
        <v>581</v>
      </c>
      <c r="D23" s="72" t="s">
        <v>584</v>
      </c>
      <c r="E23" s="118"/>
      <c r="F23" s="117">
        <f>'S6.Actual Expenditure Capex'!F15</f>
        <v>0</v>
      </c>
      <c r="G23" s="170">
        <f t="shared" si="3"/>
        <v>0</v>
      </c>
    </row>
    <row r="24" spans="1:7" x14ac:dyDescent="0.35">
      <c r="A24" s="72" t="s">
        <v>134</v>
      </c>
      <c r="B24" s="72">
        <f>ROW()</f>
        <v>24</v>
      </c>
      <c r="C24" s="77" t="s">
        <v>581</v>
      </c>
      <c r="E24" s="117">
        <f>SUM(E21:E23)</f>
        <v>0</v>
      </c>
      <c r="F24" s="117">
        <f>MAX('S6.Actual Expenditure Capex'!F16,SUM(F21:F23))</f>
        <v>0</v>
      </c>
      <c r="G24" s="170">
        <f t="shared" si="3"/>
        <v>0</v>
      </c>
    </row>
    <row r="25" spans="1:7" x14ac:dyDescent="0.35">
      <c r="A25" s="72" t="s">
        <v>134</v>
      </c>
      <c r="B25" s="72">
        <f>ROW()</f>
        <v>25</v>
      </c>
      <c r="C25" s="72" t="s">
        <v>585</v>
      </c>
      <c r="D25" s="72" t="s">
        <v>617</v>
      </c>
      <c r="E25" s="118"/>
      <c r="F25" s="117">
        <f>'S6.Actual Expenditure Capex'!F18</f>
        <v>0</v>
      </c>
      <c r="G25" s="170">
        <f t="shared" si="3"/>
        <v>0</v>
      </c>
    </row>
    <row r="26" spans="1:7" x14ac:dyDescent="0.35">
      <c r="A26" s="72" t="s">
        <v>134</v>
      </c>
      <c r="B26" s="72">
        <f>ROW()</f>
        <v>26</v>
      </c>
      <c r="C26" s="72" t="s">
        <v>585</v>
      </c>
      <c r="D26" s="72" t="s">
        <v>587</v>
      </c>
      <c r="E26" s="118"/>
      <c r="F26" s="117">
        <f>'S6.Actual Expenditure Capex'!F19</f>
        <v>0</v>
      </c>
      <c r="G26" s="170">
        <f t="shared" si="3"/>
        <v>0</v>
      </c>
    </row>
    <row r="27" spans="1:7" x14ac:dyDescent="0.35">
      <c r="A27" s="72" t="s">
        <v>134</v>
      </c>
      <c r="B27" s="72">
        <f>ROW()</f>
        <v>27</v>
      </c>
      <c r="C27" s="72" t="s">
        <v>585</v>
      </c>
      <c r="D27" s="72" t="s">
        <v>588</v>
      </c>
      <c r="E27" s="118"/>
      <c r="F27" s="117">
        <f>'S6.Actual Expenditure Capex'!F20</f>
        <v>0</v>
      </c>
      <c r="G27" s="170">
        <f t="shared" si="3"/>
        <v>0</v>
      </c>
    </row>
    <row r="28" spans="1:7" x14ac:dyDescent="0.35">
      <c r="A28" s="72" t="s">
        <v>134</v>
      </c>
      <c r="B28" s="72">
        <f>ROW()</f>
        <v>28</v>
      </c>
      <c r="C28" s="72" t="s">
        <v>585</v>
      </c>
      <c r="D28" s="72" t="s">
        <v>618</v>
      </c>
      <c r="E28" s="118"/>
      <c r="F28" s="117">
        <f>'S6.Actual Expenditure Capex'!F21</f>
        <v>0</v>
      </c>
      <c r="G28" s="170">
        <f t="shared" si="3"/>
        <v>0</v>
      </c>
    </row>
    <row r="29" spans="1:7" x14ac:dyDescent="0.35">
      <c r="A29" s="72" t="s">
        <v>134</v>
      </c>
      <c r="B29" s="72">
        <f>ROW()</f>
        <v>29</v>
      </c>
      <c r="C29" s="77" t="s">
        <v>585</v>
      </c>
      <c r="E29" s="117">
        <f>SUM(E25:E28)</f>
        <v>0</v>
      </c>
      <c r="F29" s="117">
        <f>MAX('S6.Actual Expenditure Capex'!F22,SUM(F25:F28))</f>
        <v>0</v>
      </c>
      <c r="G29" s="170">
        <f t="shared" si="3"/>
        <v>0</v>
      </c>
    </row>
    <row r="30" spans="1:7" x14ac:dyDescent="0.35">
      <c r="A30" s="72" t="s">
        <v>134</v>
      </c>
      <c r="B30" s="72">
        <f>ROW()</f>
        <v>30</v>
      </c>
      <c r="C30" s="72" t="s">
        <v>590</v>
      </c>
      <c r="D30" s="72" t="s">
        <v>590</v>
      </c>
      <c r="E30" s="118"/>
      <c r="F30" s="117">
        <f>MAX('S6.Actual Expenditure Capex'!F25,'S6.Actual Expenditure Capex'!F24)</f>
        <v>0</v>
      </c>
      <c r="G30" s="170">
        <f t="shared" si="3"/>
        <v>0</v>
      </c>
    </row>
    <row r="31" spans="1:7" x14ac:dyDescent="0.35">
      <c r="A31" s="72" t="s">
        <v>134</v>
      </c>
      <c r="B31" s="72">
        <f>ROW()</f>
        <v>31</v>
      </c>
      <c r="C31" s="77" t="s">
        <v>591</v>
      </c>
      <c r="E31" s="117">
        <f>E17+E20+E24+E29+E30</f>
        <v>0</v>
      </c>
      <c r="F31" s="117">
        <f>F17+F20+F24+F29+F30</f>
        <v>0</v>
      </c>
      <c r="G31" s="170">
        <f>IF(E31=0,0,(F31-E31)/E31)</f>
        <v>0</v>
      </c>
    </row>
    <row r="32" spans="1:7" x14ac:dyDescent="0.35">
      <c r="A32" s="72" t="s">
        <v>134</v>
      </c>
      <c r="B32" s="72">
        <f>ROW()</f>
        <v>32</v>
      </c>
      <c r="C32" s="72" t="s">
        <v>592</v>
      </c>
      <c r="D32" s="72" t="s">
        <v>593</v>
      </c>
      <c r="E32" s="118"/>
      <c r="F32" s="117">
        <f>'S6.Actual Expenditure Capex'!F27</f>
        <v>0</v>
      </c>
      <c r="G32" s="170">
        <f t="shared" si="3"/>
        <v>0</v>
      </c>
    </row>
    <row r="33" spans="1:7" x14ac:dyDescent="0.35">
      <c r="A33" s="72" t="s">
        <v>134</v>
      </c>
      <c r="B33" s="72">
        <f>ROW()</f>
        <v>33</v>
      </c>
      <c r="C33" s="72" t="s">
        <v>592</v>
      </c>
      <c r="D33" s="72" t="s">
        <v>594</v>
      </c>
      <c r="E33" s="118"/>
      <c r="F33" s="117">
        <f>'S6.Actual Expenditure Capex'!F28</f>
        <v>0</v>
      </c>
      <c r="G33" s="170">
        <f t="shared" si="3"/>
        <v>0</v>
      </c>
    </row>
    <row r="34" spans="1:7" x14ac:dyDescent="0.35">
      <c r="A34" s="72" t="s">
        <v>134</v>
      </c>
      <c r="B34" s="72">
        <f>ROW()</f>
        <v>34</v>
      </c>
      <c r="C34" s="77" t="s">
        <v>595</v>
      </c>
      <c r="E34" s="117">
        <f>SUM(E32:E33)</f>
        <v>0</v>
      </c>
      <c r="F34" s="117">
        <f>MAX('S6.Actual Expenditure Capex'!F29,SUM(F32:F33))</f>
        <v>0</v>
      </c>
      <c r="G34" s="170">
        <f t="shared" si="3"/>
        <v>0</v>
      </c>
    </row>
    <row r="35" spans="1:7" x14ac:dyDescent="0.35">
      <c r="A35" s="72" t="s">
        <v>134</v>
      </c>
      <c r="B35" s="72">
        <f>ROW()</f>
        <v>35</v>
      </c>
      <c r="C35" s="77" t="s">
        <v>596</v>
      </c>
      <c r="E35" s="117">
        <f>E31+E34</f>
        <v>0</v>
      </c>
      <c r="F35" s="117">
        <f>F31+F34</f>
        <v>0</v>
      </c>
      <c r="G35" s="170">
        <f>IF(E35=0,0,(F35-E35)/E35)</f>
        <v>0</v>
      </c>
    </row>
    <row r="38" spans="1:7" ht="21" x14ac:dyDescent="0.5">
      <c r="A38" s="73" t="s">
        <v>137</v>
      </c>
    </row>
    <row r="39" spans="1:7" ht="30" customHeight="1" x14ac:dyDescent="0.35">
      <c r="A39" s="3" t="s">
        <v>21</v>
      </c>
      <c r="B39" s="3" t="s">
        <v>299</v>
      </c>
      <c r="C39" s="3" t="s">
        <v>300</v>
      </c>
      <c r="D39" s="3" t="s">
        <v>301</v>
      </c>
      <c r="E39" s="173" t="s">
        <v>619</v>
      </c>
      <c r="F39" s="173" t="s">
        <v>603</v>
      </c>
      <c r="G39" s="172" t="s">
        <v>604</v>
      </c>
    </row>
    <row r="40" spans="1:7" x14ac:dyDescent="0.35">
      <c r="A40" s="72" t="s">
        <v>137</v>
      </c>
      <c r="B40" s="72">
        <f>ROW()</f>
        <v>40</v>
      </c>
      <c r="C40" s="72" t="s">
        <v>540</v>
      </c>
      <c r="D40" s="72" t="s">
        <v>541</v>
      </c>
      <c r="E40" s="118"/>
      <c r="F40" s="117">
        <f>'S5.Actual Expenditure Opex'!E4</f>
        <v>0</v>
      </c>
      <c r="G40" s="170">
        <f>IF(E40=0,0,(F40-E40)/E40)</f>
        <v>0</v>
      </c>
    </row>
    <row r="41" spans="1:7" x14ac:dyDescent="0.35">
      <c r="A41" s="72" t="s">
        <v>137</v>
      </c>
      <c r="B41" s="72">
        <f>ROW()</f>
        <v>41</v>
      </c>
      <c r="C41" s="72" t="s">
        <v>540</v>
      </c>
      <c r="D41" s="72" t="s">
        <v>542</v>
      </c>
      <c r="E41" s="118"/>
      <c r="F41" s="117">
        <f>'S5.Actual Expenditure Opex'!E5</f>
        <v>0</v>
      </c>
      <c r="G41" s="170">
        <f t="shared" ref="G41:G49" si="4">IF(E41=0,0,(F41-E41)/E41)</f>
        <v>0</v>
      </c>
    </row>
    <row r="42" spans="1:7" x14ac:dyDescent="0.35">
      <c r="A42" s="72" t="s">
        <v>137</v>
      </c>
      <c r="B42" s="72">
        <f>ROW()</f>
        <v>42</v>
      </c>
      <c r="C42" s="77" t="s">
        <v>543</v>
      </c>
      <c r="E42" s="117">
        <f>SUM(E40:E41)</f>
        <v>0</v>
      </c>
      <c r="F42" s="117">
        <f>MAX('S5.Actual Expenditure Opex'!E6,SUM(F40:F41))</f>
        <v>0</v>
      </c>
      <c r="G42" s="170">
        <f t="shared" si="4"/>
        <v>0</v>
      </c>
    </row>
    <row r="43" spans="1:7" x14ac:dyDescent="0.35">
      <c r="A43" s="72" t="s">
        <v>137</v>
      </c>
      <c r="B43" s="72">
        <f>ROW()</f>
        <v>43</v>
      </c>
      <c r="C43" s="77" t="s">
        <v>545</v>
      </c>
      <c r="D43" s="72" t="s">
        <v>546</v>
      </c>
      <c r="E43" s="118"/>
      <c r="F43" s="117">
        <f>'S5.Actual Expenditure Opex'!E8</f>
        <v>0</v>
      </c>
      <c r="G43" s="170">
        <f t="shared" si="4"/>
        <v>0</v>
      </c>
    </row>
    <row r="44" spans="1:7" x14ac:dyDescent="0.35">
      <c r="A44" s="72" t="s">
        <v>137</v>
      </c>
      <c r="B44" s="72">
        <f>ROW()</f>
        <v>44</v>
      </c>
      <c r="C44" s="72" t="s">
        <v>545</v>
      </c>
      <c r="D44" s="72" t="s">
        <v>547</v>
      </c>
      <c r="E44" s="118"/>
      <c r="F44" s="117">
        <f>'S5.Actual Expenditure Opex'!E9</f>
        <v>0</v>
      </c>
      <c r="G44" s="170">
        <f t="shared" si="4"/>
        <v>0</v>
      </c>
    </row>
    <row r="45" spans="1:7" x14ac:dyDescent="0.35">
      <c r="A45" s="72" t="s">
        <v>137</v>
      </c>
      <c r="B45" s="72">
        <f>ROW()</f>
        <v>45</v>
      </c>
      <c r="C45" s="72" t="s">
        <v>545</v>
      </c>
      <c r="D45" s="72" t="s">
        <v>548</v>
      </c>
      <c r="E45" s="118"/>
      <c r="F45" s="117">
        <f>'S5.Actual Expenditure Opex'!E10</f>
        <v>0</v>
      </c>
      <c r="G45" s="170">
        <f t="shared" si="4"/>
        <v>0</v>
      </c>
    </row>
    <row r="46" spans="1:7" x14ac:dyDescent="0.35">
      <c r="A46" s="72" t="s">
        <v>137</v>
      </c>
      <c r="B46" s="72">
        <f>ROW()</f>
        <v>46</v>
      </c>
      <c r="C46" s="77" t="s">
        <v>549</v>
      </c>
      <c r="E46" s="117">
        <f>SUM(E43:E45)</f>
        <v>0</v>
      </c>
      <c r="F46" s="117">
        <f>MAX(SUM(F43:F45),'S5.Actual Expenditure Opex'!E11)</f>
        <v>0</v>
      </c>
      <c r="G46" s="170">
        <f t="shared" si="4"/>
        <v>0</v>
      </c>
    </row>
    <row r="47" spans="1:7" x14ac:dyDescent="0.35">
      <c r="A47" s="72" t="s">
        <v>137</v>
      </c>
      <c r="B47" s="72">
        <f>ROW()</f>
        <v>47</v>
      </c>
      <c r="C47" s="72" t="s">
        <v>550</v>
      </c>
      <c r="D47" s="72" t="s">
        <v>551</v>
      </c>
      <c r="E47" s="118"/>
      <c r="F47" s="117">
        <f>'S5.Actual Expenditure Opex'!E13</f>
        <v>0</v>
      </c>
      <c r="G47" s="170">
        <f t="shared" si="4"/>
        <v>0</v>
      </c>
    </row>
    <row r="48" spans="1:7" x14ac:dyDescent="0.35">
      <c r="A48" s="72" t="s">
        <v>137</v>
      </c>
      <c r="B48" s="72">
        <f>ROW()</f>
        <v>48</v>
      </c>
      <c r="C48" s="72" t="s">
        <v>550</v>
      </c>
      <c r="D48" s="72" t="s">
        <v>552</v>
      </c>
      <c r="E48" s="118"/>
      <c r="F48" s="117">
        <f>'S5.Actual Expenditure Opex'!E14</f>
        <v>0</v>
      </c>
      <c r="G48" s="170">
        <f t="shared" si="4"/>
        <v>0</v>
      </c>
    </row>
    <row r="49" spans="1:7" x14ac:dyDescent="0.35">
      <c r="A49" s="72" t="s">
        <v>137</v>
      </c>
      <c r="B49" s="72">
        <f>ROW()</f>
        <v>49</v>
      </c>
      <c r="C49" s="72" t="s">
        <v>550</v>
      </c>
      <c r="D49" s="72" t="s">
        <v>553</v>
      </c>
      <c r="E49" s="118"/>
      <c r="F49" s="117">
        <f>'S5.Actual Expenditure Opex'!E15</f>
        <v>0</v>
      </c>
      <c r="G49" s="170">
        <f t="shared" si="4"/>
        <v>0</v>
      </c>
    </row>
    <row r="50" spans="1:7" x14ac:dyDescent="0.35">
      <c r="A50" s="72" t="s">
        <v>137</v>
      </c>
      <c r="B50" s="72">
        <f>ROW()</f>
        <v>50</v>
      </c>
      <c r="C50" s="77" t="s">
        <v>554</v>
      </c>
      <c r="E50" s="117">
        <f>SUM(E47:E49)</f>
        <v>0</v>
      </c>
      <c r="F50" s="117">
        <f>MAX(SUM(F47:F49),'S5.Actual Expenditure Opex'!E16)</f>
        <v>0</v>
      </c>
      <c r="G50" s="170">
        <f>IF(E50=0,0,(F50-E50)/E50)</f>
        <v>0</v>
      </c>
    </row>
    <row r="51" spans="1:7" x14ac:dyDescent="0.35">
      <c r="A51" s="72" t="s">
        <v>137</v>
      </c>
      <c r="B51" s="72">
        <f>ROW()</f>
        <v>51</v>
      </c>
      <c r="C51" s="77" t="s">
        <v>378</v>
      </c>
      <c r="E51" s="117">
        <f>E50+E46+E42</f>
        <v>0</v>
      </c>
      <c r="F51" s="117">
        <f>F42+F46+F50</f>
        <v>0</v>
      </c>
      <c r="G51" s="170">
        <f>IF(E51=0,0,(F51-E51)/E51)</f>
        <v>0</v>
      </c>
    </row>
    <row r="54" spans="1:7" ht="21" x14ac:dyDescent="0.5">
      <c r="A54" s="73" t="s">
        <v>140</v>
      </c>
    </row>
    <row r="55" spans="1:7" ht="30" customHeight="1" x14ac:dyDescent="0.35">
      <c r="A55" s="3" t="s">
        <v>21</v>
      </c>
      <c r="B55" s="3" t="s">
        <v>299</v>
      </c>
      <c r="C55" s="3" t="s">
        <v>300</v>
      </c>
      <c r="D55" s="3" t="s">
        <v>301</v>
      </c>
      <c r="E55" s="173" t="s">
        <v>619</v>
      </c>
      <c r="F55" s="173" t="s">
        <v>603</v>
      </c>
      <c r="G55" s="172" t="s">
        <v>604</v>
      </c>
    </row>
    <row r="56" spans="1:7" x14ac:dyDescent="0.35">
      <c r="A56" s="72" t="s">
        <v>140</v>
      </c>
      <c r="B56" s="72">
        <f>ROW()</f>
        <v>56</v>
      </c>
      <c r="C56" s="72" t="s">
        <v>556</v>
      </c>
      <c r="D56" s="72" t="s">
        <v>557</v>
      </c>
      <c r="E56" s="121"/>
      <c r="F56" s="153">
        <f>'S5.Actual Expenditure Opex'!E23</f>
        <v>0</v>
      </c>
      <c r="G56" s="170">
        <f>IF(E56=0,0,(F56-E56)/E56)</f>
        <v>0</v>
      </c>
    </row>
    <row r="57" spans="1:7" x14ac:dyDescent="0.35">
      <c r="A57" s="72" t="s">
        <v>140</v>
      </c>
      <c r="B57" s="72">
        <f>ROW()</f>
        <v>57</v>
      </c>
      <c r="C57" s="72" t="s">
        <v>556</v>
      </c>
      <c r="D57" s="72" t="s">
        <v>620</v>
      </c>
      <c r="E57" s="118"/>
      <c r="F57" s="153">
        <f>'S5.Actual Expenditure Opex'!E24</f>
        <v>0</v>
      </c>
      <c r="G57" s="170">
        <f t="shared" ref="G57" si="5">IF(E57=0,0,(F57-E57)/E57)</f>
        <v>0</v>
      </c>
    </row>
    <row r="59" spans="1:7" x14ac:dyDescent="0.35">
      <c r="A59" s="123" t="s">
        <v>621</v>
      </c>
    </row>
    <row r="60" spans="1:7" x14ac:dyDescent="0.35">
      <c r="A60" s="123" t="s">
        <v>622</v>
      </c>
    </row>
  </sheetData>
  <sheetProtection sheet="1" formatCells="0" formatColumns="0" formatRows="0" insertColumns="0" insertRows="0" insertHyperlinks="0" deleteColumns="0" deleteRows="0" sort="0" autoFilter="0" pivotTables="0"/>
  <pageMargins left="0.25" right="0.25" top="0.75" bottom="0.75" header="0.3" footer="0.3"/>
  <pageSetup paperSize="9" scale="77" fitToHeight="0" orientation="landscape" r:id="rId1"/>
  <rowBreaks count="1" manualBreakCount="1">
    <brk id="53" max="6" man="1"/>
  </rowBreaks>
  <tableParts count="4">
    <tablePart r:id="rId2"/>
    <tablePart r:id="rId3"/>
    <tablePart r:id="rId4"/>
    <tablePart r:id="rId5"/>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CBAF1-EA62-4D31-8DE0-D6F847FBB034}">
  <sheetPr codeName="Sheet14">
    <pageSetUpPr fitToPage="1"/>
  </sheetPr>
  <dimension ref="A1:O64"/>
  <sheetViews>
    <sheetView showGridLines="0" zoomScale="85" zoomScaleNormal="85" zoomScaleSheetLayoutView="85" workbookViewId="0">
      <selection activeCell="F64" sqref="F64"/>
    </sheetView>
  </sheetViews>
  <sheetFormatPr defaultColWidth="9" defaultRowHeight="14.5" x14ac:dyDescent="0.35"/>
  <cols>
    <col min="1" max="1" width="58.26953125" style="72" customWidth="1"/>
    <col min="2" max="2" width="7" style="72" customWidth="1"/>
    <col min="3" max="3" width="36.1796875" style="72" customWidth="1"/>
    <col min="4" max="4" width="49.81640625" style="72" customWidth="1"/>
    <col min="5" max="6" width="24.54296875" style="72" customWidth="1"/>
    <col min="7" max="7" width="27" style="72" customWidth="1"/>
    <col min="8" max="8" width="22.81640625" style="72" customWidth="1"/>
    <col min="9" max="9" width="17.7265625" style="72" customWidth="1"/>
    <col min="10" max="10" width="21" style="72" customWidth="1"/>
    <col min="11" max="11" width="25.81640625" style="72" customWidth="1"/>
    <col min="12" max="12" width="18.26953125" style="72" customWidth="1"/>
    <col min="13" max="13" width="16.26953125" style="72" customWidth="1"/>
    <col min="14" max="14" width="2.453125" style="72" customWidth="1"/>
    <col min="15" max="15" width="8.54296875" style="72" customWidth="1"/>
    <col min="16" max="16" width="4.54296875" style="72" customWidth="1"/>
    <col min="17" max="16384" width="9" style="72"/>
  </cols>
  <sheetData>
    <row r="1" spans="1:15" ht="23.5" x14ac:dyDescent="0.35">
      <c r="A1" s="71" t="s">
        <v>623</v>
      </c>
    </row>
    <row r="2" spans="1:15" ht="21" x14ac:dyDescent="0.5">
      <c r="A2" s="73" t="s">
        <v>144</v>
      </c>
    </row>
    <row r="3" spans="1:15" ht="56.65" customHeight="1" x14ac:dyDescent="0.35">
      <c r="A3" s="3" t="s">
        <v>21</v>
      </c>
      <c r="B3" s="3" t="s">
        <v>299</v>
      </c>
      <c r="C3" s="3" t="s">
        <v>317</v>
      </c>
      <c r="D3" s="3" t="s">
        <v>300</v>
      </c>
      <c r="E3" s="3" t="s">
        <v>301</v>
      </c>
      <c r="F3" s="3" t="s">
        <v>624</v>
      </c>
      <c r="G3" s="3" t="s">
        <v>625</v>
      </c>
      <c r="H3" s="3" t="s">
        <v>626</v>
      </c>
      <c r="I3" s="3" t="s">
        <v>627</v>
      </c>
      <c r="J3" s="3" t="s">
        <v>628</v>
      </c>
      <c r="K3" s="3" t="s">
        <v>629</v>
      </c>
      <c r="L3" s="3" t="s">
        <v>630</v>
      </c>
      <c r="M3" s="3" t="s">
        <v>631</v>
      </c>
    </row>
    <row r="4" spans="1:15" x14ac:dyDescent="0.35">
      <c r="A4" s="72" t="s">
        <v>144</v>
      </c>
      <c r="B4" s="72">
        <f>ROW()</f>
        <v>4</v>
      </c>
      <c r="C4" s="72" t="s">
        <v>632</v>
      </c>
      <c r="D4" s="174"/>
      <c r="F4" s="175"/>
      <c r="G4" s="175"/>
      <c r="H4" s="174"/>
      <c r="I4" s="176"/>
      <c r="J4" s="177"/>
      <c r="K4" s="178"/>
      <c r="L4" s="178"/>
      <c r="M4" s="178"/>
    </row>
    <row r="5" spans="1:15" x14ac:dyDescent="0.35">
      <c r="A5" s="72" t="s">
        <v>144</v>
      </c>
      <c r="B5" s="72">
        <f>ROW()</f>
        <v>5</v>
      </c>
      <c r="C5" s="72" t="s">
        <v>632</v>
      </c>
      <c r="D5" s="174"/>
      <c r="F5" s="175"/>
      <c r="G5" s="175"/>
      <c r="H5" s="174"/>
      <c r="I5" s="176"/>
      <c r="J5" s="177"/>
      <c r="K5" s="178"/>
      <c r="L5" s="178"/>
      <c r="M5" s="178"/>
    </row>
    <row r="6" spans="1:15" x14ac:dyDescent="0.35">
      <c r="A6" s="72" t="s">
        <v>144</v>
      </c>
      <c r="B6" s="72">
        <f>ROW()</f>
        <v>6</v>
      </c>
      <c r="C6" s="72" t="s">
        <v>632</v>
      </c>
      <c r="D6" s="174"/>
      <c r="F6" s="175"/>
      <c r="G6" s="175"/>
      <c r="H6" s="174"/>
      <c r="I6" s="176"/>
      <c r="J6" s="177"/>
      <c r="K6" s="178"/>
      <c r="L6" s="178"/>
      <c r="M6" s="178"/>
    </row>
    <row r="7" spans="1:15" x14ac:dyDescent="0.35">
      <c r="A7" s="72" t="s">
        <v>144</v>
      </c>
      <c r="B7" s="72">
        <f>ROW()</f>
        <v>7</v>
      </c>
      <c r="C7" s="72" t="s">
        <v>632</v>
      </c>
      <c r="D7" s="174"/>
      <c r="F7" s="175"/>
      <c r="G7" s="175"/>
      <c r="H7" s="174"/>
      <c r="I7" s="176"/>
      <c r="J7" s="177"/>
      <c r="K7" s="178"/>
      <c r="L7" s="178"/>
      <c r="M7" s="178"/>
    </row>
    <row r="8" spans="1:15" x14ac:dyDescent="0.35">
      <c r="A8" s="72" t="s">
        <v>144</v>
      </c>
      <c r="B8" s="72">
        <f>ROW()</f>
        <v>8</v>
      </c>
      <c r="C8" s="72" t="s">
        <v>632</v>
      </c>
      <c r="D8" s="174"/>
      <c r="F8" s="175"/>
      <c r="G8" s="175"/>
      <c r="H8" s="174"/>
      <c r="I8" s="176"/>
      <c r="J8" s="177"/>
      <c r="K8" s="178"/>
      <c r="L8" s="178"/>
      <c r="M8" s="178"/>
    </row>
    <row r="9" spans="1:15" x14ac:dyDescent="0.35">
      <c r="A9" s="72" t="s">
        <v>144</v>
      </c>
      <c r="B9" s="72">
        <f>ROW()</f>
        <v>9</v>
      </c>
      <c r="C9" s="72" t="s">
        <v>632</v>
      </c>
      <c r="D9" s="174"/>
      <c r="F9" s="175"/>
      <c r="G9" s="175"/>
      <c r="H9" s="174"/>
      <c r="I9" s="176"/>
      <c r="J9" s="177"/>
      <c r="K9" s="178"/>
      <c r="L9" s="178"/>
      <c r="M9" s="178"/>
    </row>
    <row r="10" spans="1:15" x14ac:dyDescent="0.35">
      <c r="A10" s="72" t="s">
        <v>144</v>
      </c>
      <c r="B10" s="72">
        <f>ROW()</f>
        <v>10</v>
      </c>
      <c r="D10" s="72" t="s">
        <v>402</v>
      </c>
      <c r="F10" s="154"/>
      <c r="G10" s="154"/>
      <c r="H10" s="154"/>
      <c r="I10" s="154"/>
      <c r="J10" s="154"/>
      <c r="K10" s="117">
        <f>SUM(K4:K9)</f>
        <v>0</v>
      </c>
      <c r="L10" s="117">
        <f>SUM(L4:L9)</f>
        <v>0</v>
      </c>
      <c r="M10" s="117">
        <f>SUM(M4:M9)</f>
        <v>0</v>
      </c>
      <c r="O10" s="91" t="s">
        <v>633</v>
      </c>
    </row>
    <row r="12" spans="1:15" x14ac:dyDescent="0.35">
      <c r="A12" s="123" t="s">
        <v>634</v>
      </c>
    </row>
    <row r="13" spans="1:15" x14ac:dyDescent="0.35">
      <c r="A13" s="123"/>
    </row>
    <row r="14" spans="1:15" x14ac:dyDescent="0.35">
      <c r="A14" s="123"/>
    </row>
    <row r="15" spans="1:15" ht="21" x14ac:dyDescent="0.5">
      <c r="A15" s="73" t="s">
        <v>147</v>
      </c>
    </row>
    <row r="16" spans="1:15" ht="30" customHeight="1" x14ac:dyDescent="0.35">
      <c r="A16" s="3" t="s">
        <v>21</v>
      </c>
      <c r="B16" s="3" t="s">
        <v>299</v>
      </c>
      <c r="C16" s="3" t="s">
        <v>317</v>
      </c>
      <c r="D16" s="3" t="s">
        <v>300</v>
      </c>
      <c r="E16" s="3" t="s">
        <v>301</v>
      </c>
      <c r="F16" s="167" t="s">
        <v>635</v>
      </c>
      <c r="G16" s="3" t="s">
        <v>362</v>
      </c>
      <c r="I16" s="74"/>
    </row>
    <row r="17" spans="1:10" x14ac:dyDescent="0.35">
      <c r="A17" s="72" t="s">
        <v>147</v>
      </c>
      <c r="B17" s="72">
        <f>ROW()</f>
        <v>17</v>
      </c>
      <c r="D17" s="77" t="s">
        <v>636</v>
      </c>
      <c r="F17" s="124">
        <f>L10+M10</f>
        <v>0</v>
      </c>
      <c r="G17" s="154"/>
      <c r="I17" s="74" t="str" cm="1">
        <f t="array" aca="1" ref="I17" ca="1">"from row "&amp;CELL("row",D10)</f>
        <v>from row 10</v>
      </c>
    </row>
    <row r="18" spans="1:10" x14ac:dyDescent="0.35">
      <c r="A18" s="72" t="s">
        <v>147</v>
      </c>
      <c r="B18" s="72">
        <f>ROW()</f>
        <v>18</v>
      </c>
      <c r="D18" s="72" t="s">
        <v>637</v>
      </c>
      <c r="F18" s="118"/>
      <c r="G18" s="154"/>
      <c r="I18" s="74"/>
    </row>
    <row r="19" spans="1:10" x14ac:dyDescent="0.35">
      <c r="A19" s="72" t="s">
        <v>147</v>
      </c>
      <c r="B19" s="72">
        <f>ROW()</f>
        <v>19</v>
      </c>
      <c r="D19" s="72" t="s">
        <v>638</v>
      </c>
      <c r="F19" s="154"/>
      <c r="G19" s="179">
        <v>0.28999999999999998</v>
      </c>
    </row>
    <row r="20" spans="1:10" x14ac:dyDescent="0.35">
      <c r="A20" s="72" t="s">
        <v>147</v>
      </c>
      <c r="B20" s="72">
        <f>ROW()</f>
        <v>20</v>
      </c>
      <c r="D20" s="72" t="s">
        <v>639</v>
      </c>
      <c r="F20" s="118"/>
      <c r="G20" s="154"/>
    </row>
    <row r="21" spans="1:10" x14ac:dyDescent="0.35">
      <c r="A21" s="72" t="s">
        <v>147</v>
      </c>
      <c r="B21" s="72">
        <f>ROW()</f>
        <v>21</v>
      </c>
      <c r="D21" s="77" t="s">
        <v>640</v>
      </c>
      <c r="F21" s="158"/>
      <c r="G21" s="180" t="str">
        <f>IF(F18&lt;&gt;0,G19*F20/F18,"not defined")</f>
        <v>not defined</v>
      </c>
    </row>
    <row r="22" spans="1:10" x14ac:dyDescent="0.35">
      <c r="A22" s="72" t="s">
        <v>641</v>
      </c>
      <c r="B22" s="76">
        <f>ROW()</f>
        <v>22</v>
      </c>
      <c r="C22" s="76"/>
      <c r="D22" s="77" t="s">
        <v>353</v>
      </c>
      <c r="E22" s="120"/>
      <c r="F22" s="124">
        <f>IF(G21="not defined",0,MAX(G21*F17,0))</f>
        <v>0</v>
      </c>
      <c r="G22" s="154"/>
      <c r="I22" s="91" t="s">
        <v>416</v>
      </c>
    </row>
    <row r="25" spans="1:10" x14ac:dyDescent="0.35">
      <c r="J25" s="74"/>
    </row>
    <row r="26" spans="1:10" ht="21" x14ac:dyDescent="0.5">
      <c r="A26" s="73" t="s">
        <v>150</v>
      </c>
      <c r="J26" s="74"/>
    </row>
    <row r="27" spans="1:10" ht="30" customHeight="1" x14ac:dyDescent="0.35">
      <c r="A27" s="3" t="s">
        <v>21</v>
      </c>
      <c r="B27" s="3" t="s">
        <v>299</v>
      </c>
      <c r="C27" s="3" t="s">
        <v>317</v>
      </c>
      <c r="D27" s="3" t="s">
        <v>300</v>
      </c>
      <c r="E27" s="3" t="s">
        <v>301</v>
      </c>
      <c r="F27" s="116" t="s">
        <v>395</v>
      </c>
      <c r="I27" s="74"/>
    </row>
    <row r="28" spans="1:10" x14ac:dyDescent="0.35">
      <c r="A28" s="72" t="s">
        <v>150</v>
      </c>
      <c r="B28" s="72">
        <f>ROW()</f>
        <v>28</v>
      </c>
      <c r="D28" s="77" t="s">
        <v>330</v>
      </c>
      <c r="F28" s="124">
        <f>'S4.RAB Value Rolled Forward'!J4</f>
        <v>0</v>
      </c>
      <c r="H28" s="74"/>
    </row>
    <row r="29" spans="1:10" x14ac:dyDescent="0.35">
      <c r="A29" s="76" t="s">
        <v>150</v>
      </c>
      <c r="B29" s="76">
        <f>ROW()</f>
        <v>29</v>
      </c>
      <c r="C29" s="76"/>
      <c r="D29" s="76" t="s">
        <v>642</v>
      </c>
      <c r="E29" s="76"/>
      <c r="F29" s="218">
        <f>E52</f>
        <v>0</v>
      </c>
    </row>
    <row r="30" spans="1:10" x14ac:dyDescent="0.35">
      <c r="A30" s="76" t="s">
        <v>150</v>
      </c>
      <c r="B30" s="76">
        <f>ROW()</f>
        <v>30</v>
      </c>
      <c r="C30" s="76"/>
      <c r="D30" s="76" t="s">
        <v>643</v>
      </c>
      <c r="E30" s="76"/>
      <c r="F30" s="218">
        <f>F28-F29</f>
        <v>0</v>
      </c>
    </row>
    <row r="31" spans="1:10" x14ac:dyDescent="0.35">
      <c r="A31" s="72" t="s">
        <v>150</v>
      </c>
      <c r="B31" s="72">
        <f>ROW()</f>
        <v>31</v>
      </c>
      <c r="D31" s="72" t="s">
        <v>364</v>
      </c>
      <c r="F31" s="179">
        <f>G19</f>
        <v>0.28999999999999998</v>
      </c>
    </row>
    <row r="32" spans="1:10" x14ac:dyDescent="0.35">
      <c r="A32" s="72" t="s">
        <v>150</v>
      </c>
      <c r="B32" s="72">
        <f>ROW()</f>
        <v>32</v>
      </c>
      <c r="D32" s="72" t="s">
        <v>644</v>
      </c>
      <c r="F32" s="115">
        <f>'S1.ID Return on Investment'!F32</f>
        <v>0</v>
      </c>
    </row>
    <row r="33" spans="1:8" x14ac:dyDescent="0.35">
      <c r="A33" s="72" t="s">
        <v>150</v>
      </c>
      <c r="B33" s="72">
        <f>ROW()</f>
        <v>33</v>
      </c>
      <c r="D33" s="72" t="s">
        <v>645</v>
      </c>
      <c r="F33" s="117">
        <v>12</v>
      </c>
    </row>
    <row r="34" spans="1:8" x14ac:dyDescent="0.35">
      <c r="A34" s="72" t="s">
        <v>150</v>
      </c>
      <c r="B34" s="72">
        <f>ROW()</f>
        <v>34</v>
      </c>
      <c r="D34" s="77" t="s">
        <v>412</v>
      </c>
      <c r="F34" s="117">
        <f>(F28-F29)*F31*F32*F33/12</f>
        <v>0</v>
      </c>
    </row>
    <row r="37" spans="1:8" ht="21" x14ac:dyDescent="0.5">
      <c r="A37" s="73" t="s">
        <v>153</v>
      </c>
    </row>
    <row r="38" spans="1:8" ht="30" customHeight="1" x14ac:dyDescent="0.35">
      <c r="A38" s="3" t="s">
        <v>21</v>
      </c>
      <c r="B38" s="3" t="s">
        <v>299</v>
      </c>
      <c r="C38" s="3" t="s">
        <v>317</v>
      </c>
      <c r="D38" s="3" t="s">
        <v>300</v>
      </c>
      <c r="E38" s="3" t="s">
        <v>301</v>
      </c>
      <c r="F38" s="116" t="s">
        <v>395</v>
      </c>
    </row>
    <row r="39" spans="1:8" x14ac:dyDescent="0.35">
      <c r="A39" s="72" t="s">
        <v>153</v>
      </c>
      <c r="B39" s="72">
        <f>ROW()</f>
        <v>39</v>
      </c>
      <c r="C39" s="72" t="s">
        <v>646</v>
      </c>
      <c r="F39" s="181">
        <v>1E-3</v>
      </c>
    </row>
    <row r="40" spans="1:8" x14ac:dyDescent="0.35">
      <c r="A40" s="72" t="s">
        <v>153</v>
      </c>
      <c r="B40" s="72">
        <f>ROW()</f>
        <v>40</v>
      </c>
      <c r="C40" s="72" t="s">
        <v>647</v>
      </c>
      <c r="D40" s="72" t="s">
        <v>648</v>
      </c>
      <c r="F40" s="182">
        <f>AVERAGE(F43,F46)</f>
        <v>0</v>
      </c>
    </row>
    <row r="41" spans="1:8" x14ac:dyDescent="0.35">
      <c r="A41" s="72" t="s">
        <v>153</v>
      </c>
      <c r="B41" s="183">
        <f>ROW()</f>
        <v>41</v>
      </c>
      <c r="C41" s="72" t="s">
        <v>649</v>
      </c>
      <c r="D41" s="183" t="s">
        <v>650</v>
      </c>
      <c r="F41" s="182">
        <f>'S4.RAB Value Rolled Forward'!F113</f>
        <v>0</v>
      </c>
      <c r="H41" s="207"/>
    </row>
    <row r="42" spans="1:8" x14ac:dyDescent="0.35">
      <c r="A42" s="72" t="s">
        <v>153</v>
      </c>
      <c r="B42" s="183">
        <f>ROW()</f>
        <v>42</v>
      </c>
      <c r="D42" s="72" t="s">
        <v>651</v>
      </c>
      <c r="F42" s="182">
        <f>'S4.RAB Value Rolled Forward'!F114</f>
        <v>0</v>
      </c>
    </row>
    <row r="43" spans="1:8" x14ac:dyDescent="0.35">
      <c r="A43" s="72" t="s">
        <v>153</v>
      </c>
      <c r="B43" s="183">
        <f>ROW()</f>
        <v>43</v>
      </c>
      <c r="D43" s="72" t="s">
        <v>652</v>
      </c>
      <c r="F43" s="182">
        <f>SUM(F41:F42)</f>
        <v>0</v>
      </c>
    </row>
    <row r="44" spans="1:8" x14ac:dyDescent="0.35">
      <c r="A44" s="72" t="s">
        <v>153</v>
      </c>
      <c r="B44" s="183">
        <f>ROW()</f>
        <v>44</v>
      </c>
      <c r="C44" s="72" t="s">
        <v>653</v>
      </c>
      <c r="D44" s="183" t="s">
        <v>654</v>
      </c>
      <c r="F44" s="182">
        <f>'S4.RAB Value Rolled Forward'!M113</f>
        <v>0</v>
      </c>
      <c r="H44" s="207"/>
    </row>
    <row r="45" spans="1:8" ht="14.65" customHeight="1" x14ac:dyDescent="0.35">
      <c r="A45" s="72" t="s">
        <v>153</v>
      </c>
      <c r="B45" s="183">
        <f>ROW()</f>
        <v>45</v>
      </c>
      <c r="D45" s="72" t="s">
        <v>655</v>
      </c>
      <c r="F45" s="182">
        <f>'S4.RAB Value Rolled Forward'!M114</f>
        <v>0</v>
      </c>
    </row>
    <row r="46" spans="1:8" x14ac:dyDescent="0.35">
      <c r="A46" s="72" t="s">
        <v>153</v>
      </c>
      <c r="B46" s="183">
        <f>ROW()</f>
        <v>46</v>
      </c>
      <c r="D46" s="72" t="s">
        <v>656</v>
      </c>
      <c r="F46" s="182">
        <f>SUM(F44:F45)</f>
        <v>0</v>
      </c>
    </row>
    <row r="47" spans="1:8" x14ac:dyDescent="0.35">
      <c r="A47" s="72" t="s">
        <v>153</v>
      </c>
      <c r="B47" s="183">
        <f>ROW()</f>
        <v>47</v>
      </c>
      <c r="D47" s="77" t="s">
        <v>657</v>
      </c>
      <c r="F47" s="117">
        <f>F39*F40</f>
        <v>0</v>
      </c>
    </row>
    <row r="50" spans="1:10" ht="21" x14ac:dyDescent="0.5">
      <c r="A50" s="191" t="s">
        <v>658</v>
      </c>
      <c r="B50" s="76"/>
      <c r="C50" s="76"/>
      <c r="D50" s="76"/>
      <c r="E50" s="76"/>
      <c r="F50" s="76"/>
      <c r="G50" s="76"/>
      <c r="H50" s="76"/>
    </row>
    <row r="51" spans="1:10" ht="31" x14ac:dyDescent="0.35">
      <c r="A51" s="217" t="s">
        <v>21</v>
      </c>
      <c r="B51" s="217" t="s">
        <v>299</v>
      </c>
      <c r="C51" s="217" t="s">
        <v>300</v>
      </c>
      <c r="D51" s="217" t="s">
        <v>301</v>
      </c>
      <c r="E51" s="217" t="s">
        <v>659</v>
      </c>
      <c r="F51" s="217" t="s">
        <v>660</v>
      </c>
      <c r="G51" s="76"/>
      <c r="H51" s="76"/>
    </row>
    <row r="52" spans="1:10" x14ac:dyDescent="0.35">
      <c r="A52" s="76" t="s">
        <v>658</v>
      </c>
      <c r="B52" s="76">
        <f>ROW()</f>
        <v>52</v>
      </c>
      <c r="C52" s="76" t="s">
        <v>661</v>
      </c>
      <c r="D52" s="76" t="s">
        <v>662</v>
      </c>
      <c r="E52" s="209"/>
      <c r="F52" s="210"/>
      <c r="G52" s="76"/>
      <c r="H52" s="76"/>
      <c r="I52" s="207"/>
    </row>
    <row r="53" spans="1:10" x14ac:dyDescent="0.35">
      <c r="A53" s="76" t="s">
        <v>658</v>
      </c>
      <c r="B53" s="76">
        <f>ROW()</f>
        <v>53</v>
      </c>
      <c r="C53" s="76" t="s">
        <v>661</v>
      </c>
      <c r="D53" s="76" t="s">
        <v>663</v>
      </c>
      <c r="E53" s="209"/>
      <c r="F53" s="210"/>
      <c r="G53" s="76"/>
      <c r="H53" s="76"/>
      <c r="I53" s="207"/>
    </row>
    <row r="54" spans="1:10" x14ac:dyDescent="0.35">
      <c r="A54" s="76" t="s">
        <v>658</v>
      </c>
      <c r="B54" s="76">
        <f>ROW()</f>
        <v>54</v>
      </c>
      <c r="C54" s="76" t="s">
        <v>661</v>
      </c>
      <c r="D54" s="165" t="s">
        <v>664</v>
      </c>
      <c r="E54" s="211">
        <f>E52+E53</f>
        <v>0</v>
      </c>
      <c r="F54" s="210"/>
      <c r="G54" s="76"/>
      <c r="H54" s="76"/>
      <c r="I54" s="207"/>
    </row>
    <row r="55" spans="1:10" x14ac:dyDescent="0.35">
      <c r="A55" s="76" t="s">
        <v>658</v>
      </c>
      <c r="B55" s="76">
        <f>ROW()</f>
        <v>55</v>
      </c>
      <c r="C55" s="76" t="s">
        <v>665</v>
      </c>
      <c r="D55" s="76" t="s">
        <v>666</v>
      </c>
      <c r="E55" s="209"/>
      <c r="F55" s="210"/>
      <c r="G55" s="76"/>
      <c r="H55" s="76"/>
      <c r="I55" s="207"/>
    </row>
    <row r="56" spans="1:10" x14ac:dyDescent="0.35">
      <c r="A56" s="76" t="s">
        <v>658</v>
      </c>
      <c r="B56" s="76">
        <f>ROW()</f>
        <v>56</v>
      </c>
      <c r="C56" s="76" t="s">
        <v>665</v>
      </c>
      <c r="D56" s="76" t="s">
        <v>667</v>
      </c>
      <c r="E56" s="209"/>
      <c r="F56" s="210"/>
      <c r="G56" s="76"/>
      <c r="H56" s="76"/>
      <c r="I56" s="207"/>
    </row>
    <row r="57" spans="1:10" x14ac:dyDescent="0.35">
      <c r="A57" s="76" t="s">
        <v>658</v>
      </c>
      <c r="B57" s="76">
        <f>ROW()</f>
        <v>57</v>
      </c>
      <c r="C57" s="76" t="s">
        <v>665</v>
      </c>
      <c r="D57" s="76" t="s">
        <v>668</v>
      </c>
      <c r="E57" s="209"/>
      <c r="F57" s="210"/>
      <c r="G57" s="76"/>
      <c r="H57" s="76"/>
      <c r="I57" s="207"/>
    </row>
    <row r="58" spans="1:10" x14ac:dyDescent="0.35">
      <c r="A58" s="76" t="s">
        <v>658</v>
      </c>
      <c r="B58" s="76">
        <f>ROW()</f>
        <v>58</v>
      </c>
      <c r="C58" s="76" t="s">
        <v>665</v>
      </c>
      <c r="D58" s="165" t="s">
        <v>669</v>
      </c>
      <c r="E58" s="211">
        <f>E55+E56-E57</f>
        <v>0</v>
      </c>
      <c r="F58" s="210"/>
      <c r="G58" s="76"/>
      <c r="H58" s="76"/>
      <c r="I58" s="207"/>
    </row>
    <row r="59" spans="1:10" x14ac:dyDescent="0.35">
      <c r="A59" s="76" t="s">
        <v>658</v>
      </c>
      <c r="B59" s="76">
        <f>ROW()</f>
        <v>59</v>
      </c>
      <c r="C59" s="76" t="s">
        <v>665</v>
      </c>
      <c r="D59" s="76" t="s">
        <v>670</v>
      </c>
      <c r="E59" s="212"/>
      <c r="F59" s="213" t="str">
        <f>'S1.ID Return on Investment'!F28</f>
        <v>%</v>
      </c>
      <c r="G59" s="76"/>
      <c r="H59" s="76"/>
      <c r="I59" s="207"/>
    </row>
    <row r="60" spans="1:10" x14ac:dyDescent="0.35">
      <c r="A60" s="76" t="s">
        <v>658</v>
      </c>
      <c r="B60" s="76">
        <f>ROW()</f>
        <v>60</v>
      </c>
      <c r="C60" s="76" t="s">
        <v>671</v>
      </c>
      <c r="D60" s="76" t="s">
        <v>672</v>
      </c>
      <c r="E60" s="209"/>
      <c r="F60" s="210"/>
      <c r="G60" s="76"/>
      <c r="H60" s="76"/>
      <c r="I60" s="207"/>
    </row>
    <row r="61" spans="1:10" x14ac:dyDescent="0.35">
      <c r="A61" s="76" t="s">
        <v>658</v>
      </c>
      <c r="B61" s="76">
        <f>ROW()</f>
        <v>61</v>
      </c>
      <c r="C61" s="76" t="s">
        <v>671</v>
      </c>
      <c r="D61" s="76" t="s">
        <v>663</v>
      </c>
      <c r="E61" s="209"/>
      <c r="F61" s="210"/>
      <c r="G61" s="76"/>
      <c r="H61" s="76"/>
      <c r="I61" s="207"/>
    </row>
    <row r="62" spans="1:10" x14ac:dyDescent="0.35">
      <c r="A62" s="76" t="s">
        <v>658</v>
      </c>
      <c r="B62" s="76">
        <f>ROW()</f>
        <v>62</v>
      </c>
      <c r="C62" s="76" t="s">
        <v>671</v>
      </c>
      <c r="D62" s="165" t="s">
        <v>673</v>
      </c>
      <c r="E62" s="211">
        <f>E60+E61</f>
        <v>0</v>
      </c>
      <c r="F62" s="210"/>
      <c r="G62" s="76"/>
      <c r="H62" s="76"/>
      <c r="I62" s="207"/>
    </row>
    <row r="63" spans="1:10" x14ac:dyDescent="0.35">
      <c r="A63" s="76" t="s">
        <v>658</v>
      </c>
      <c r="B63" s="76">
        <f>ROW()</f>
        <v>63</v>
      </c>
      <c r="C63" s="76" t="s">
        <v>671</v>
      </c>
      <c r="D63" s="76" t="s">
        <v>644</v>
      </c>
      <c r="E63" s="154"/>
      <c r="F63" s="214">
        <f>'S1.ID Return on Investment'!F32</f>
        <v>0</v>
      </c>
      <c r="G63" s="76"/>
      <c r="H63" s="76"/>
      <c r="I63" s="207"/>
    </row>
    <row r="64" spans="1:10" x14ac:dyDescent="0.35">
      <c r="A64" s="76" t="s">
        <v>658</v>
      </c>
      <c r="B64" s="76">
        <f>ROW()</f>
        <v>64</v>
      </c>
      <c r="C64" s="215" t="s">
        <v>674</v>
      </c>
      <c r="D64" s="165" t="s">
        <v>402</v>
      </c>
      <c r="E64" s="209"/>
      <c r="F64" s="210"/>
      <c r="G64" s="76"/>
      <c r="H64" s="216" t="s">
        <v>675</v>
      </c>
      <c r="I64" s="207"/>
      <c r="J64" s="206"/>
    </row>
  </sheetData>
  <sheetProtection sheet="1" formatCells="0" formatColumns="0" formatRows="0" insertColumns="0" insertRows="0" insertHyperlinks="0" deleteColumns="0" deleteRows="0" sort="0" autoFilter="0" pivotTables="0"/>
  <phoneticPr fontId="33" type="noConversion"/>
  <dataValidations count="1">
    <dataValidation allowBlank="1" showInputMessage="1" showErrorMessage="1" prompt="Please enter text" sqref="L4:M9 F4:J10" xr:uid="{BAE81F3F-C2C8-4405-89E0-5CCD84AAFF15}"/>
  </dataValidations>
  <pageMargins left="0.25" right="0.25" top="0.75" bottom="0.75" header="0.3" footer="0.3"/>
  <pageSetup paperSize="9" scale="44" fitToHeight="0" orientation="landscape" r:id="rId1"/>
  <tableParts count="5">
    <tablePart r:id="rId2"/>
    <tablePart r:id="rId3"/>
    <tablePart r:id="rId4"/>
    <tablePart r:id="rId5"/>
    <tablePart r:id="rId6"/>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6823E-D2C6-4573-9288-4FA5978C326B}">
  <sheetPr codeName="Sheet15">
    <pageSetUpPr fitToPage="1"/>
  </sheetPr>
  <dimension ref="A1:K66"/>
  <sheetViews>
    <sheetView showGridLines="0" zoomScale="85" zoomScaleNormal="85" zoomScaleSheetLayoutView="85" workbookViewId="0">
      <selection activeCell="F24" sqref="F24"/>
    </sheetView>
  </sheetViews>
  <sheetFormatPr defaultColWidth="9" defaultRowHeight="14.5" x14ac:dyDescent="0.35"/>
  <cols>
    <col min="1" max="1" width="55.453125" style="72" customWidth="1"/>
    <col min="2" max="2" width="11" style="72" customWidth="1"/>
    <col min="3" max="3" width="36.453125" style="72" customWidth="1"/>
    <col min="4" max="4" width="69.81640625" style="72" customWidth="1"/>
    <col min="5" max="5" width="28.453125" style="72" customWidth="1"/>
    <col min="6" max="6" width="26.7265625" style="72" customWidth="1"/>
    <col min="7" max="7" width="44.81640625" style="72" customWidth="1"/>
    <col min="8" max="8" width="9" style="72"/>
    <col min="9" max="9" width="34.453125" style="72" customWidth="1"/>
    <col min="10" max="10" width="2.453125" style="72" customWidth="1"/>
    <col min="11" max="13" width="9" style="72"/>
    <col min="14" max="14" width="9.453125" style="72" customWidth="1"/>
    <col min="15" max="16384" width="9" style="72"/>
  </cols>
  <sheetData>
    <row r="1" spans="1:9" ht="23.5" x14ac:dyDescent="0.35">
      <c r="A1" s="71" t="s">
        <v>676</v>
      </c>
    </row>
    <row r="2" spans="1:9" ht="21" x14ac:dyDescent="0.5">
      <c r="A2" s="73" t="s">
        <v>157</v>
      </c>
    </row>
    <row r="3" spans="1:9" ht="30" customHeight="1" x14ac:dyDescent="0.35">
      <c r="A3" s="3" t="s">
        <v>21</v>
      </c>
      <c r="B3" s="3" t="s">
        <v>299</v>
      </c>
      <c r="C3" s="3" t="s">
        <v>300</v>
      </c>
      <c r="D3" s="3" t="s">
        <v>301</v>
      </c>
      <c r="E3" s="187" t="s">
        <v>395</v>
      </c>
      <c r="G3" s="74"/>
    </row>
    <row r="4" spans="1:9" ht="15.75" customHeight="1" x14ac:dyDescent="0.35">
      <c r="A4" s="72" t="s">
        <v>157</v>
      </c>
      <c r="B4" s="72">
        <f>ROW()</f>
        <v>4</v>
      </c>
      <c r="C4" s="72" t="s">
        <v>376</v>
      </c>
      <c r="E4" s="117">
        <f t="shared" ref="E4" si="0">E44</f>
        <v>0</v>
      </c>
      <c r="G4" s="74" t="s">
        <v>677</v>
      </c>
    </row>
    <row r="5" spans="1:9" ht="27.75" customHeight="1" x14ac:dyDescent="0.35">
      <c r="A5" s="72" t="s">
        <v>157</v>
      </c>
      <c r="B5" s="72">
        <f>ROW()</f>
        <v>5</v>
      </c>
      <c r="C5" s="72" t="s">
        <v>376</v>
      </c>
      <c r="D5" s="160" t="s">
        <v>678</v>
      </c>
      <c r="E5" s="118"/>
      <c r="G5" s="74"/>
    </row>
    <row r="6" spans="1:9" x14ac:dyDescent="0.35">
      <c r="A6" s="72" t="s">
        <v>157</v>
      </c>
      <c r="B6" s="72">
        <f>ROW()</f>
        <v>6</v>
      </c>
      <c r="C6" s="72" t="s">
        <v>679</v>
      </c>
      <c r="E6" s="118"/>
      <c r="G6" s="74"/>
    </row>
    <row r="7" spans="1:9" x14ac:dyDescent="0.35">
      <c r="G7" s="74"/>
    </row>
    <row r="8" spans="1:9" x14ac:dyDescent="0.35">
      <c r="H8" s="74"/>
    </row>
    <row r="9" spans="1:9" ht="21" x14ac:dyDescent="0.5">
      <c r="A9" s="73" t="s">
        <v>157</v>
      </c>
      <c r="H9" s="74"/>
    </row>
    <row r="10" spans="1:9" ht="35.25" customHeight="1" x14ac:dyDescent="0.35">
      <c r="A10" s="3" t="s">
        <v>21</v>
      </c>
      <c r="B10" s="3" t="s">
        <v>299</v>
      </c>
      <c r="C10" s="3" t="s">
        <v>680</v>
      </c>
      <c r="D10" s="3" t="s">
        <v>681</v>
      </c>
      <c r="E10" s="187" t="s">
        <v>395</v>
      </c>
      <c r="G10" s="74"/>
    </row>
    <row r="11" spans="1:9" x14ac:dyDescent="0.35">
      <c r="A11" s="72" t="s">
        <v>157</v>
      </c>
      <c r="B11" s="72">
        <f>ROW()</f>
        <v>11</v>
      </c>
      <c r="C11" s="72" t="s">
        <v>540</v>
      </c>
      <c r="D11" s="72" t="s">
        <v>541</v>
      </c>
      <c r="E11" s="184">
        <f>SUMIF($D$49:$D$63,D11,$E$49:$E$63)</f>
        <v>0</v>
      </c>
      <c r="G11" s="74" t="str">
        <f t="shared" ref="G11:G21" si="1">"From rows "&amp;ROW($D$49)&amp;" to "&amp;ROW($D$63)&amp;" below"</f>
        <v>From rows 49 to 63 below</v>
      </c>
    </row>
    <row r="12" spans="1:9" x14ac:dyDescent="0.35">
      <c r="A12" s="72" t="s">
        <v>157</v>
      </c>
      <c r="B12" s="72">
        <f>ROW()</f>
        <v>12</v>
      </c>
      <c r="C12" s="72" t="s">
        <v>540</v>
      </c>
      <c r="D12" s="72" t="s">
        <v>542</v>
      </c>
      <c r="E12" s="184">
        <f t="shared" ref="E12:E15" si="2">SUMIF($D$49:$D$63,D12,$E$49:$E$63)</f>
        <v>0</v>
      </c>
      <c r="G12" s="74" t="str">
        <f t="shared" si="1"/>
        <v>From rows 49 to 63 below</v>
      </c>
    </row>
    <row r="13" spans="1:9" x14ac:dyDescent="0.35">
      <c r="A13" s="72" t="s">
        <v>157</v>
      </c>
      <c r="B13" s="72">
        <f>ROW()</f>
        <v>13</v>
      </c>
      <c r="C13" s="77" t="s">
        <v>540</v>
      </c>
      <c r="D13" s="160" t="s">
        <v>540</v>
      </c>
      <c r="E13" s="184">
        <f>IF(E11+E12=0, SUMIF($D$49:$D$64,C13,$E$49:$E$64), E11+E12)</f>
        <v>0</v>
      </c>
      <c r="G13" s="74" t="str">
        <f t="shared" si="1"/>
        <v>From rows 49 to 63 below</v>
      </c>
    </row>
    <row r="14" spans="1:9" x14ac:dyDescent="0.35">
      <c r="A14" s="72" t="s">
        <v>157</v>
      </c>
      <c r="B14" s="72">
        <f>ROW()</f>
        <v>14</v>
      </c>
      <c r="C14" s="72" t="s">
        <v>545</v>
      </c>
      <c r="D14" s="72" t="s">
        <v>546</v>
      </c>
      <c r="E14" s="184">
        <f t="shared" si="2"/>
        <v>0</v>
      </c>
      <c r="G14" s="74" t="str">
        <f t="shared" si="1"/>
        <v>From rows 49 to 63 below</v>
      </c>
    </row>
    <row r="15" spans="1:9" x14ac:dyDescent="0.35">
      <c r="A15" s="72" t="s">
        <v>157</v>
      </c>
      <c r="B15" s="72">
        <f>ROW()</f>
        <v>15</v>
      </c>
      <c r="C15" s="72" t="s">
        <v>545</v>
      </c>
      <c r="D15" s="160" t="s">
        <v>547</v>
      </c>
      <c r="E15" s="184">
        <f t="shared" si="2"/>
        <v>0</v>
      </c>
      <c r="G15" s="74" t="str">
        <f t="shared" si="1"/>
        <v>From rows 49 to 63 below</v>
      </c>
      <c r="I15" s="160"/>
    </row>
    <row r="16" spans="1:9" x14ac:dyDescent="0.35">
      <c r="A16" s="72" t="s">
        <v>157</v>
      </c>
      <c r="B16" s="72">
        <f>ROW()</f>
        <v>16</v>
      </c>
      <c r="C16" s="72" t="s">
        <v>545</v>
      </c>
      <c r="D16" s="72" t="s">
        <v>548</v>
      </c>
      <c r="E16" s="184">
        <f>SUMIF($D$49:$D$63,D16,$E$49:$E$63)</f>
        <v>0</v>
      </c>
      <c r="G16" s="74" t="str">
        <f t="shared" si="1"/>
        <v>From rows 49 to 63 below</v>
      </c>
    </row>
    <row r="17" spans="1:7" x14ac:dyDescent="0.35">
      <c r="A17" s="72" t="s">
        <v>157</v>
      </c>
      <c r="B17" s="72">
        <f>ROW()</f>
        <v>17</v>
      </c>
      <c r="C17" s="77" t="s">
        <v>545</v>
      </c>
      <c r="D17" s="160"/>
      <c r="E17" s="184">
        <f>IF(E14+E15+E16=0, SUMIF($D$49:$D$64,C17,$E$49:$E$64), E14+E15+E16)</f>
        <v>0</v>
      </c>
      <c r="G17" s="74" t="str">
        <f t="shared" si="1"/>
        <v>From rows 49 to 63 below</v>
      </c>
    </row>
    <row r="18" spans="1:7" x14ac:dyDescent="0.35">
      <c r="A18" s="72" t="s">
        <v>157</v>
      </c>
      <c r="B18" s="72">
        <f>ROW()</f>
        <v>18</v>
      </c>
      <c r="C18" s="72" t="s">
        <v>550</v>
      </c>
      <c r="D18" s="72" t="s">
        <v>551</v>
      </c>
      <c r="E18" s="184">
        <f t="shared" ref="E18:E25" si="3">SUMIF($D$49:$D$63,D18,$E$49:$E$63)</f>
        <v>0</v>
      </c>
      <c r="G18" s="74" t="str">
        <f t="shared" si="1"/>
        <v>From rows 49 to 63 below</v>
      </c>
    </row>
    <row r="19" spans="1:7" x14ac:dyDescent="0.35">
      <c r="A19" s="72" t="s">
        <v>157</v>
      </c>
      <c r="B19" s="72">
        <f>ROW()</f>
        <v>19</v>
      </c>
      <c r="C19" s="72" t="s">
        <v>550</v>
      </c>
      <c r="D19" s="72" t="s">
        <v>552</v>
      </c>
      <c r="E19" s="184">
        <f t="shared" si="3"/>
        <v>0</v>
      </c>
      <c r="G19" s="74" t="str">
        <f t="shared" si="1"/>
        <v>From rows 49 to 63 below</v>
      </c>
    </row>
    <row r="20" spans="1:7" x14ac:dyDescent="0.35">
      <c r="A20" s="72" t="s">
        <v>157</v>
      </c>
      <c r="B20" s="72">
        <f>ROW()</f>
        <v>20</v>
      </c>
      <c r="C20" s="72" t="s">
        <v>550</v>
      </c>
      <c r="D20" s="160" t="s">
        <v>553</v>
      </c>
      <c r="E20" s="184">
        <f t="shared" si="3"/>
        <v>0</v>
      </c>
      <c r="G20" s="74" t="str">
        <f t="shared" si="1"/>
        <v>From rows 49 to 63 below</v>
      </c>
    </row>
    <row r="21" spans="1:7" x14ac:dyDescent="0.35">
      <c r="A21" s="72" t="s">
        <v>157</v>
      </c>
      <c r="B21" s="72">
        <f>ROW()</f>
        <v>21</v>
      </c>
      <c r="C21" s="77" t="s">
        <v>550</v>
      </c>
      <c r="E21" s="184">
        <f>IF(E18+E19+E20=0, SUMIF($D$49:$D$64,C21,$E$49:$E$64), E18+E19+E20)</f>
        <v>0</v>
      </c>
      <c r="G21" s="74" t="str">
        <f t="shared" si="1"/>
        <v>From rows 49 to 63 below</v>
      </c>
    </row>
    <row r="22" spans="1:7" x14ac:dyDescent="0.35">
      <c r="A22" s="72" t="s">
        <v>157</v>
      </c>
      <c r="B22" s="72">
        <f>ROW()</f>
        <v>22</v>
      </c>
      <c r="C22" s="77" t="s">
        <v>682</v>
      </c>
      <c r="E22" s="184">
        <f>E13+E17+E21</f>
        <v>0</v>
      </c>
      <c r="G22" s="74"/>
    </row>
    <row r="23" spans="1:7" x14ac:dyDescent="0.35">
      <c r="A23" s="72" t="s">
        <v>157</v>
      </c>
      <c r="B23" s="72">
        <f>ROW()</f>
        <v>23</v>
      </c>
      <c r="C23" s="160" t="s">
        <v>596</v>
      </c>
      <c r="D23" s="72" t="s">
        <v>574</v>
      </c>
      <c r="E23" s="184">
        <f t="shared" si="3"/>
        <v>0</v>
      </c>
      <c r="G23" s="74" t="str">
        <f>"From rows "&amp;ROW($D$49)&amp;" to "&amp;ROW($D$63)&amp;" below"</f>
        <v>From rows 49 to 63 below</v>
      </c>
    </row>
    <row r="24" spans="1:7" x14ac:dyDescent="0.35">
      <c r="A24" s="72" t="s">
        <v>157</v>
      </c>
      <c r="B24" s="72">
        <f>ROW()</f>
        <v>24</v>
      </c>
      <c r="C24" s="160" t="s">
        <v>596</v>
      </c>
      <c r="D24" s="160" t="s">
        <v>578</v>
      </c>
      <c r="E24" s="184">
        <f t="shared" si="3"/>
        <v>0</v>
      </c>
      <c r="G24" s="74" t="str">
        <f>"From rows "&amp;ROW($D$49)&amp;" to "&amp;ROW($D$63)&amp;" below"</f>
        <v>From rows 49 to 63 below</v>
      </c>
    </row>
    <row r="25" spans="1:7" x14ac:dyDescent="0.35">
      <c r="A25" s="72" t="s">
        <v>157</v>
      </c>
      <c r="B25" s="72">
        <f>ROW()</f>
        <v>25</v>
      </c>
      <c r="C25" s="160" t="s">
        <v>596</v>
      </c>
      <c r="D25" s="72" t="s">
        <v>581</v>
      </c>
      <c r="E25" s="184">
        <f t="shared" si="3"/>
        <v>0</v>
      </c>
      <c r="G25" s="74" t="str">
        <f>"From rows "&amp;ROW($D$49)&amp;" to "&amp;ROW($D$63)&amp;" below"</f>
        <v>From rows 49 to 63 below</v>
      </c>
    </row>
    <row r="26" spans="1:7" x14ac:dyDescent="0.35">
      <c r="A26" s="72" t="s">
        <v>157</v>
      </c>
      <c r="B26" s="72">
        <f>ROW()</f>
        <v>26</v>
      </c>
      <c r="C26" s="160" t="s">
        <v>596</v>
      </c>
      <c r="D26" s="160" t="s">
        <v>585</v>
      </c>
      <c r="E26" s="184">
        <f>SUMIF($D$49:$D$63,D26,$E$49:$E$63)</f>
        <v>0</v>
      </c>
      <c r="G26" s="74" t="str">
        <f>"From rows "&amp;ROW($D$49)&amp;" to "&amp;ROW($D$63)&amp;" below"</f>
        <v>From rows 49 to 63 below</v>
      </c>
    </row>
    <row r="27" spans="1:7" x14ac:dyDescent="0.35">
      <c r="A27" s="72" t="s">
        <v>157</v>
      </c>
      <c r="B27" s="72">
        <f>ROW()</f>
        <v>27</v>
      </c>
      <c r="C27" s="160" t="s">
        <v>596</v>
      </c>
      <c r="D27" s="72" t="s">
        <v>590</v>
      </c>
      <c r="E27" s="184">
        <f>SUMIF($D$49:$D$63,D27,$E$49:$E$63)</f>
        <v>0</v>
      </c>
      <c r="G27" s="74" t="str">
        <f>"From rows "&amp;ROW($D$49)&amp;" to "&amp;ROW($D$63)&amp;" below"</f>
        <v>From rows 49 to 63 below</v>
      </c>
    </row>
    <row r="28" spans="1:7" x14ac:dyDescent="0.35">
      <c r="A28" s="72" t="s">
        <v>157</v>
      </c>
      <c r="B28" s="72">
        <f>ROW()</f>
        <v>28</v>
      </c>
      <c r="C28" s="77" t="s">
        <v>591</v>
      </c>
      <c r="D28" s="160"/>
      <c r="E28" s="184">
        <f>SUM(E23:E27)</f>
        <v>0</v>
      </c>
      <c r="G28" s="74"/>
    </row>
    <row r="29" spans="1:7" x14ac:dyDescent="0.35">
      <c r="A29" s="72" t="s">
        <v>157</v>
      </c>
      <c r="B29" s="72">
        <f>ROW()</f>
        <v>29</v>
      </c>
      <c r="C29" s="77" t="s">
        <v>595</v>
      </c>
      <c r="E29" s="184">
        <f>SUMIF($D$49:$D$63,C29,$E$49:$E$63)</f>
        <v>0</v>
      </c>
      <c r="G29" s="74" t="str">
        <f>"From rows "&amp;ROW($D$49)&amp;" to "&amp;ROW($D$63)&amp;" below"</f>
        <v>From rows 49 to 63 below</v>
      </c>
    </row>
    <row r="30" spans="1:7" x14ac:dyDescent="0.35">
      <c r="A30" s="72" t="s">
        <v>157</v>
      </c>
      <c r="B30" s="72">
        <f>ROW()</f>
        <v>30</v>
      </c>
      <c r="C30" s="77" t="s">
        <v>596</v>
      </c>
      <c r="D30" s="160"/>
      <c r="E30" s="184">
        <f>E28+E29</f>
        <v>0</v>
      </c>
      <c r="G30" s="74"/>
    </row>
    <row r="31" spans="1:7" x14ac:dyDescent="0.35">
      <c r="A31" s="72" t="s">
        <v>157</v>
      </c>
      <c r="B31" s="72">
        <f>ROW()</f>
        <v>31</v>
      </c>
      <c r="C31" s="72" t="s">
        <v>462</v>
      </c>
      <c r="D31" s="72" t="s">
        <v>597</v>
      </c>
      <c r="E31" s="118"/>
      <c r="G31" s="74"/>
    </row>
    <row r="32" spans="1:7" x14ac:dyDescent="0.35">
      <c r="A32" s="72" t="s">
        <v>157</v>
      </c>
      <c r="B32" s="72">
        <f>ROW()</f>
        <v>32</v>
      </c>
      <c r="C32" s="72" t="s">
        <v>462</v>
      </c>
      <c r="D32" s="72" t="s">
        <v>598</v>
      </c>
      <c r="E32" s="118"/>
    </row>
    <row r="33" spans="1:11" x14ac:dyDescent="0.35">
      <c r="A33" s="72" t="s">
        <v>157</v>
      </c>
      <c r="B33" s="72">
        <f>ROW()</f>
        <v>33</v>
      </c>
      <c r="C33" s="77" t="s">
        <v>599</v>
      </c>
      <c r="D33" s="160"/>
      <c r="E33" s="117">
        <f>E30+E31-E32</f>
        <v>0</v>
      </c>
    </row>
    <row r="34" spans="1:11" x14ac:dyDescent="0.35">
      <c r="A34" s="72" t="s">
        <v>157</v>
      </c>
      <c r="B34" s="72">
        <f>ROW()</f>
        <v>34</v>
      </c>
      <c r="C34" s="77" t="s">
        <v>683</v>
      </c>
      <c r="E34" s="153">
        <f>E22+E33</f>
        <v>0</v>
      </c>
    </row>
    <row r="35" spans="1:11" x14ac:dyDescent="0.35">
      <c r="A35" s="72" t="s">
        <v>157</v>
      </c>
      <c r="B35" s="72">
        <f>ROW()</f>
        <v>35</v>
      </c>
      <c r="C35" s="72" t="s">
        <v>684</v>
      </c>
      <c r="E35" s="118"/>
    </row>
    <row r="38" spans="1:11" ht="21" x14ac:dyDescent="0.5">
      <c r="A38" s="73" t="s">
        <v>160</v>
      </c>
    </row>
    <row r="39" spans="1:11" ht="56.65" customHeight="1" x14ac:dyDescent="0.35">
      <c r="A39" s="3" t="s">
        <v>21</v>
      </c>
      <c r="B39" s="3" t="s">
        <v>299</v>
      </c>
      <c r="C39" s="3" t="s">
        <v>685</v>
      </c>
      <c r="D39" s="3" t="s">
        <v>686</v>
      </c>
      <c r="E39" s="3" t="s">
        <v>687</v>
      </c>
    </row>
    <row r="40" spans="1:11" x14ac:dyDescent="0.35">
      <c r="A40" s="72" t="s">
        <v>160</v>
      </c>
      <c r="B40" s="72">
        <f>ROW()</f>
        <v>40</v>
      </c>
      <c r="C40" s="121"/>
      <c r="D40" s="121"/>
      <c r="E40" s="118"/>
    </row>
    <row r="41" spans="1:11" x14ac:dyDescent="0.35">
      <c r="A41" s="72" t="s">
        <v>160</v>
      </c>
      <c r="B41" s="72">
        <f>ROW()</f>
        <v>41</v>
      </c>
      <c r="C41" s="121"/>
      <c r="D41" s="121"/>
      <c r="E41" s="121"/>
    </row>
    <row r="42" spans="1:11" x14ac:dyDescent="0.35">
      <c r="A42" s="72" t="s">
        <v>160</v>
      </c>
      <c r="B42" s="72">
        <f>ROW()</f>
        <v>42</v>
      </c>
      <c r="C42" s="121"/>
      <c r="D42" s="121"/>
      <c r="E42" s="121"/>
    </row>
    <row r="43" spans="1:11" x14ac:dyDescent="0.35">
      <c r="A43" s="72" t="s">
        <v>160</v>
      </c>
      <c r="B43" s="72">
        <f>ROW()</f>
        <v>43</v>
      </c>
      <c r="C43" s="121"/>
      <c r="D43" s="121"/>
      <c r="E43" s="121"/>
    </row>
    <row r="44" spans="1:11" x14ac:dyDescent="0.35">
      <c r="A44" s="72" t="s">
        <v>160</v>
      </c>
      <c r="B44" s="72">
        <f>ROW()</f>
        <v>44</v>
      </c>
      <c r="C44" s="77" t="s">
        <v>688</v>
      </c>
      <c r="D44" s="154"/>
      <c r="E44" s="117">
        <f>SUM(E40:E43)</f>
        <v>0</v>
      </c>
    </row>
    <row r="47" spans="1:11" ht="21" x14ac:dyDescent="0.5">
      <c r="A47" s="73" t="s">
        <v>163</v>
      </c>
    </row>
    <row r="48" spans="1:11" ht="37.9" customHeight="1" x14ac:dyDescent="0.35">
      <c r="A48" s="3" t="s">
        <v>21</v>
      </c>
      <c r="B48" s="3" t="s">
        <v>299</v>
      </c>
      <c r="C48" s="3" t="s">
        <v>685</v>
      </c>
      <c r="D48" s="3" t="s">
        <v>689</v>
      </c>
      <c r="E48" s="3" t="s">
        <v>687</v>
      </c>
      <c r="K48" s="185" t="s">
        <v>690</v>
      </c>
    </row>
    <row r="49" spans="1:11" x14ac:dyDescent="0.35">
      <c r="A49" s="72" t="s">
        <v>163</v>
      </c>
      <c r="B49" s="72">
        <f t="shared" ref="B49:B63" si="4">+ROW()</f>
        <v>49</v>
      </c>
      <c r="C49" s="121"/>
      <c r="D49" s="121" t="s">
        <v>691</v>
      </c>
      <c r="E49" s="118"/>
      <c r="K49" s="186" t="s">
        <v>541</v>
      </c>
    </row>
    <row r="50" spans="1:11" x14ac:dyDescent="0.35">
      <c r="A50" s="72" t="s">
        <v>163</v>
      </c>
      <c r="B50" s="72">
        <f t="shared" si="4"/>
        <v>50</v>
      </c>
      <c r="C50" s="121"/>
      <c r="D50" s="121" t="s">
        <v>691</v>
      </c>
      <c r="E50" s="118"/>
      <c r="K50" s="186" t="s">
        <v>542</v>
      </c>
    </row>
    <row r="51" spans="1:11" x14ac:dyDescent="0.35">
      <c r="A51" s="72" t="s">
        <v>163</v>
      </c>
      <c r="B51" s="72">
        <f t="shared" si="4"/>
        <v>51</v>
      </c>
      <c r="C51" s="121"/>
      <c r="D51" s="121" t="s">
        <v>691</v>
      </c>
      <c r="E51" s="118"/>
      <c r="K51" s="186" t="s">
        <v>540</v>
      </c>
    </row>
    <row r="52" spans="1:11" x14ac:dyDescent="0.35">
      <c r="A52" s="72" t="s">
        <v>163</v>
      </c>
      <c r="B52" s="72">
        <f t="shared" si="4"/>
        <v>52</v>
      </c>
      <c r="C52" s="121"/>
      <c r="D52" s="121" t="s">
        <v>691</v>
      </c>
      <c r="E52" s="118"/>
      <c r="K52" s="186" t="s">
        <v>546</v>
      </c>
    </row>
    <row r="53" spans="1:11" x14ac:dyDescent="0.35">
      <c r="A53" s="72" t="s">
        <v>163</v>
      </c>
      <c r="B53" s="72">
        <f t="shared" si="4"/>
        <v>53</v>
      </c>
      <c r="C53" s="121"/>
      <c r="D53" s="121" t="s">
        <v>691</v>
      </c>
      <c r="E53" s="118"/>
      <c r="K53" s="186" t="s">
        <v>547</v>
      </c>
    </row>
    <row r="54" spans="1:11" x14ac:dyDescent="0.35">
      <c r="A54" s="72" t="s">
        <v>163</v>
      </c>
      <c r="B54" s="72">
        <f t="shared" si="4"/>
        <v>54</v>
      </c>
      <c r="C54" s="121"/>
      <c r="D54" s="121" t="s">
        <v>691</v>
      </c>
      <c r="E54" s="118"/>
      <c r="K54" s="186" t="s">
        <v>548</v>
      </c>
    </row>
    <row r="55" spans="1:11" x14ac:dyDescent="0.35">
      <c r="A55" s="72" t="s">
        <v>163</v>
      </c>
      <c r="B55" s="72">
        <f t="shared" si="4"/>
        <v>55</v>
      </c>
      <c r="C55" s="121"/>
      <c r="D55" s="121" t="s">
        <v>691</v>
      </c>
      <c r="E55" s="118"/>
      <c r="K55" s="186" t="s">
        <v>545</v>
      </c>
    </row>
    <row r="56" spans="1:11" x14ac:dyDescent="0.35">
      <c r="A56" s="72" t="s">
        <v>163</v>
      </c>
      <c r="B56" s="72">
        <f t="shared" si="4"/>
        <v>56</v>
      </c>
      <c r="C56" s="121"/>
      <c r="D56" s="121" t="s">
        <v>691</v>
      </c>
      <c r="E56" s="121"/>
      <c r="K56" s="186" t="s">
        <v>551</v>
      </c>
    </row>
    <row r="57" spans="1:11" x14ac:dyDescent="0.35">
      <c r="A57" s="72" t="s">
        <v>163</v>
      </c>
      <c r="B57" s="72">
        <f t="shared" si="4"/>
        <v>57</v>
      </c>
      <c r="C57" s="121"/>
      <c r="D57" s="121" t="s">
        <v>691</v>
      </c>
      <c r="E57" s="121"/>
      <c r="K57" s="186" t="s">
        <v>552</v>
      </c>
    </row>
    <row r="58" spans="1:11" x14ac:dyDescent="0.35">
      <c r="A58" s="72" t="s">
        <v>163</v>
      </c>
      <c r="B58" s="72">
        <f t="shared" si="4"/>
        <v>58</v>
      </c>
      <c r="C58" s="121"/>
      <c r="D58" s="121" t="s">
        <v>691</v>
      </c>
      <c r="E58" s="121"/>
      <c r="K58" s="186" t="s">
        <v>553</v>
      </c>
    </row>
    <row r="59" spans="1:11" x14ac:dyDescent="0.35">
      <c r="A59" s="72" t="s">
        <v>163</v>
      </c>
      <c r="B59" s="72">
        <f t="shared" si="4"/>
        <v>59</v>
      </c>
      <c r="C59" s="121"/>
      <c r="D59" s="121" t="s">
        <v>691</v>
      </c>
      <c r="E59" s="121"/>
      <c r="K59" s="186" t="s">
        <v>550</v>
      </c>
    </row>
    <row r="60" spans="1:11" x14ac:dyDescent="0.35">
      <c r="A60" s="72" t="s">
        <v>163</v>
      </c>
      <c r="B60" s="72">
        <f t="shared" si="4"/>
        <v>60</v>
      </c>
      <c r="C60" s="121"/>
      <c r="D60" s="121" t="s">
        <v>691</v>
      </c>
      <c r="E60" s="121"/>
      <c r="K60" s="186" t="s">
        <v>574</v>
      </c>
    </row>
    <row r="61" spans="1:11" x14ac:dyDescent="0.35">
      <c r="A61" s="72" t="s">
        <v>163</v>
      </c>
      <c r="B61" s="72">
        <f t="shared" si="4"/>
        <v>61</v>
      </c>
      <c r="C61" s="121"/>
      <c r="D61" s="121" t="s">
        <v>691</v>
      </c>
      <c r="E61" s="121"/>
      <c r="K61" s="186" t="s">
        <v>578</v>
      </c>
    </row>
    <row r="62" spans="1:11" x14ac:dyDescent="0.35">
      <c r="A62" s="72" t="s">
        <v>163</v>
      </c>
      <c r="B62" s="72">
        <f t="shared" si="4"/>
        <v>62</v>
      </c>
      <c r="C62" s="121"/>
      <c r="D62" s="121" t="s">
        <v>691</v>
      </c>
      <c r="E62" s="121"/>
      <c r="K62" s="186" t="s">
        <v>581</v>
      </c>
    </row>
    <row r="63" spans="1:11" x14ac:dyDescent="0.35">
      <c r="A63" s="72" t="s">
        <v>163</v>
      </c>
      <c r="B63" s="72">
        <f t="shared" si="4"/>
        <v>63</v>
      </c>
      <c r="C63" s="121"/>
      <c r="D63" s="121" t="s">
        <v>691</v>
      </c>
      <c r="E63" s="121"/>
      <c r="K63" s="186" t="s">
        <v>585</v>
      </c>
    </row>
    <row r="64" spans="1:11" x14ac:dyDescent="0.35">
      <c r="A64" s="72" t="s">
        <v>163</v>
      </c>
      <c r="B64" s="72">
        <f>+ROW()</f>
        <v>64</v>
      </c>
      <c r="C64" s="77" t="s">
        <v>688</v>
      </c>
      <c r="D64" s="154"/>
      <c r="E64" s="117">
        <f>SUM(E49:E63)</f>
        <v>0</v>
      </c>
      <c r="K64" s="186" t="s">
        <v>590</v>
      </c>
    </row>
    <row r="65" spans="1:11" x14ac:dyDescent="0.35">
      <c r="K65" s="186" t="s">
        <v>595</v>
      </c>
    </row>
    <row r="66" spans="1:11" x14ac:dyDescent="0.35">
      <c r="A66" s="123" t="s">
        <v>634</v>
      </c>
    </row>
  </sheetData>
  <sheetProtection sheet="1" formatCells="0" formatColumns="0" formatRows="0" insertColumns="0" insertRows="0" insertHyperlinks="0" deleteColumns="0" deleteRows="0" sort="0" autoFilter="0" pivotTables="0"/>
  <phoneticPr fontId="33" type="noConversion"/>
  <dataValidations count="1">
    <dataValidation type="list" allowBlank="1" showInputMessage="1" showErrorMessage="1" sqref="D49:D63" xr:uid="{6E0CA853-D601-49C9-88A3-3065CD3B1DB2}">
      <formula1>$K$49:$K$65</formula1>
    </dataValidation>
  </dataValidations>
  <pageMargins left="0.25" right="0.25" top="0.75" bottom="0.75" header="0.3" footer="0.3"/>
  <pageSetup paperSize="9" scale="62" fitToHeight="0" orientation="landscape" r:id="rId1"/>
  <rowBreaks count="1" manualBreakCount="1">
    <brk id="45" max="16383" man="1"/>
  </rowBreaks>
  <tableParts count="4">
    <tablePart r:id="rId2"/>
    <tablePart r:id="rId3"/>
    <tablePart r:id="rId4"/>
    <tablePart r:id="rId5"/>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D38D3-DD82-4186-A2ED-77EB073E0C2D}">
  <sheetPr codeName="Sheet16">
    <pageSetUpPr fitToPage="1"/>
  </sheetPr>
  <dimension ref="A1:AT41"/>
  <sheetViews>
    <sheetView showGridLines="0" zoomScale="70" zoomScaleNormal="70" zoomScaleSheetLayoutView="70" workbookViewId="0">
      <selection activeCell="Q4" sqref="Q4"/>
    </sheetView>
  </sheetViews>
  <sheetFormatPr defaultColWidth="9" defaultRowHeight="14.5" x14ac:dyDescent="0.35"/>
  <cols>
    <col min="1" max="1" width="28.26953125" style="72" customWidth="1"/>
    <col min="2" max="2" width="9" style="72"/>
    <col min="3" max="3" width="15.81640625" style="72" customWidth="1"/>
    <col min="4" max="4" width="23.26953125" style="72" customWidth="1"/>
    <col min="5" max="5" width="31.54296875" style="72" customWidth="1"/>
    <col min="6" max="6" width="18" style="72" customWidth="1"/>
    <col min="7" max="7" width="21.54296875" style="72" customWidth="1"/>
    <col min="8" max="8" width="20.7265625" style="72" customWidth="1"/>
    <col min="9" max="9" width="21.81640625" style="72" customWidth="1"/>
    <col min="10" max="10" width="23.81640625" style="72" customWidth="1"/>
    <col min="11" max="11" width="13.7265625" style="72" customWidth="1"/>
    <col min="12" max="12" width="18.7265625" style="72" customWidth="1"/>
    <col min="13" max="13" width="18.1796875" style="72" customWidth="1"/>
    <col min="14" max="14" width="18.81640625" style="72" customWidth="1"/>
    <col min="15" max="15" width="18.1796875" style="72" customWidth="1"/>
    <col min="16" max="16" width="18.7265625" style="72" customWidth="1"/>
    <col min="17" max="17" width="16.453125" style="72" customWidth="1"/>
    <col min="18" max="18" width="18.81640625" style="72" customWidth="1"/>
    <col min="19" max="19" width="29" style="72" customWidth="1"/>
    <col min="20" max="20" width="17" style="72" customWidth="1"/>
    <col min="21" max="21" width="14.7265625" style="72" customWidth="1"/>
    <col min="22" max="22" width="14.81640625" style="72" customWidth="1"/>
    <col min="23" max="23" width="15" style="72" customWidth="1"/>
    <col min="24" max="40" width="16.453125" style="72" customWidth="1"/>
    <col min="41" max="42" width="24.54296875" style="72" customWidth="1"/>
    <col min="43" max="43" width="5.1796875" style="72" customWidth="1"/>
    <col min="44" max="16384" width="9" style="72"/>
  </cols>
  <sheetData>
    <row r="1" spans="1:46" ht="23.5" x14ac:dyDescent="0.35">
      <c r="A1" s="71" t="s">
        <v>692</v>
      </c>
    </row>
    <row r="2" spans="1:46" ht="21" x14ac:dyDescent="0.5">
      <c r="A2" s="73" t="s">
        <v>169</v>
      </c>
    </row>
    <row r="3" spans="1:46" ht="127.9" customHeight="1" x14ac:dyDescent="0.35">
      <c r="A3" s="3" t="s">
        <v>21</v>
      </c>
      <c r="B3" s="3" t="s">
        <v>299</v>
      </c>
      <c r="C3" s="3" t="s">
        <v>317</v>
      </c>
      <c r="D3" s="3" t="s">
        <v>300</v>
      </c>
      <c r="E3" s="3" t="s">
        <v>301</v>
      </c>
      <c r="F3" s="3" t="s">
        <v>510</v>
      </c>
      <c r="G3" s="3" t="s">
        <v>693</v>
      </c>
      <c r="H3" s="3" t="s">
        <v>694</v>
      </c>
      <c r="I3" s="3" t="s">
        <v>695</v>
      </c>
      <c r="J3" s="3" t="s">
        <v>696</v>
      </c>
      <c r="K3" s="3" t="s">
        <v>697</v>
      </c>
      <c r="L3" s="3" t="s">
        <v>698</v>
      </c>
      <c r="M3" s="3" t="s">
        <v>699</v>
      </c>
      <c r="N3" s="3" t="s">
        <v>700</v>
      </c>
      <c r="O3" s="3" t="s">
        <v>701</v>
      </c>
      <c r="P3" s="3" t="s">
        <v>702</v>
      </c>
      <c r="Q3" s="3" t="s">
        <v>703</v>
      </c>
      <c r="R3" s="172" t="s">
        <v>704</v>
      </c>
      <c r="S3" s="172" t="s">
        <v>705</v>
      </c>
      <c r="T3" s="3" t="s">
        <v>706</v>
      </c>
      <c r="U3" s="3" t="s">
        <v>707</v>
      </c>
      <c r="V3" s="3" t="s">
        <v>708</v>
      </c>
      <c r="W3" s="3" t="s">
        <v>709</v>
      </c>
      <c r="X3" s="3" t="s">
        <v>710</v>
      </c>
      <c r="Y3" s="3" t="s">
        <v>711</v>
      </c>
      <c r="Z3" s="3" t="s">
        <v>712</v>
      </c>
      <c r="AA3" s="3" t="s">
        <v>713</v>
      </c>
      <c r="AB3" s="3" t="s">
        <v>714</v>
      </c>
      <c r="AC3" s="3" t="s">
        <v>715</v>
      </c>
      <c r="AD3" s="3" t="s">
        <v>716</v>
      </c>
      <c r="AE3" s="3" t="s">
        <v>717</v>
      </c>
      <c r="AF3" s="3" t="s">
        <v>718</v>
      </c>
      <c r="AG3" s="3" t="s">
        <v>719</v>
      </c>
      <c r="AH3" s="3" t="s">
        <v>720</v>
      </c>
      <c r="AI3" s="3" t="s">
        <v>721</v>
      </c>
      <c r="AJ3" s="3" t="s">
        <v>722</v>
      </c>
      <c r="AK3" s="3" t="s">
        <v>723</v>
      </c>
      <c r="AL3" s="3" t="s">
        <v>724</v>
      </c>
      <c r="AM3" s="3" t="s">
        <v>725</v>
      </c>
      <c r="AN3" s="3" t="s">
        <v>726</v>
      </c>
      <c r="AO3" s="3" t="s">
        <v>727</v>
      </c>
      <c r="AP3" s="3" t="s">
        <v>728</v>
      </c>
      <c r="AT3" s="185" t="s">
        <v>729</v>
      </c>
    </row>
    <row r="4" spans="1:46" x14ac:dyDescent="0.35">
      <c r="A4" s="72" t="s">
        <v>169</v>
      </c>
      <c r="B4" s="72">
        <f>ROW()</f>
        <v>4</v>
      </c>
      <c r="C4" s="72" t="s">
        <v>526</v>
      </c>
      <c r="D4" s="72" t="s">
        <v>484</v>
      </c>
      <c r="E4" s="72" t="s">
        <v>730</v>
      </c>
      <c r="G4" s="72" t="s">
        <v>731</v>
      </c>
      <c r="H4" s="118"/>
      <c r="I4" s="117">
        <f t="shared" ref="I4:I41" si="0">J4-H4</f>
        <v>0</v>
      </c>
      <c r="J4" s="118"/>
      <c r="K4" s="118" t="s">
        <v>691</v>
      </c>
      <c r="L4" s="188"/>
      <c r="M4" s="188"/>
      <c r="N4" s="188"/>
      <c r="O4" s="188"/>
      <c r="P4" s="188"/>
      <c r="Q4" s="118" t="s">
        <v>691</v>
      </c>
      <c r="R4" s="118"/>
      <c r="S4" s="178"/>
      <c r="T4" s="118"/>
      <c r="U4" s="118"/>
      <c r="V4" s="118"/>
      <c r="W4" s="118"/>
      <c r="X4" s="118"/>
      <c r="Y4" s="118"/>
      <c r="Z4" s="118"/>
      <c r="AA4" s="118"/>
      <c r="AB4" s="118"/>
      <c r="AC4" s="118"/>
      <c r="AD4" s="118"/>
      <c r="AE4" s="118"/>
      <c r="AF4" s="118"/>
      <c r="AG4" s="118"/>
      <c r="AH4" s="118"/>
      <c r="AI4" s="118"/>
      <c r="AJ4" s="118"/>
      <c r="AK4" s="118"/>
      <c r="AL4" s="118"/>
      <c r="AM4" s="118"/>
      <c r="AN4" s="118"/>
      <c r="AO4" s="118"/>
      <c r="AP4" s="121" t="s">
        <v>691</v>
      </c>
      <c r="AT4" s="186">
        <v>1</v>
      </c>
    </row>
    <row r="5" spans="1:46" x14ac:dyDescent="0.35">
      <c r="A5" s="72" t="s">
        <v>169</v>
      </c>
      <c r="B5" s="72">
        <f>ROW()</f>
        <v>5</v>
      </c>
      <c r="C5" s="72" t="s">
        <v>526</v>
      </c>
      <c r="D5" s="72" t="s">
        <v>484</v>
      </c>
      <c r="E5" s="72" t="s">
        <v>732</v>
      </c>
      <c r="G5" s="72" t="s">
        <v>733</v>
      </c>
      <c r="H5" s="118"/>
      <c r="I5" s="117">
        <f t="shared" si="0"/>
        <v>0</v>
      </c>
      <c r="J5" s="118"/>
      <c r="K5" s="118" t="s">
        <v>691</v>
      </c>
      <c r="L5" s="188"/>
      <c r="M5" s="188"/>
      <c r="N5" s="188"/>
      <c r="O5" s="188"/>
      <c r="P5" s="188"/>
      <c r="Q5" s="118" t="s">
        <v>691</v>
      </c>
      <c r="R5" s="118"/>
      <c r="S5" s="178"/>
      <c r="T5" s="118"/>
      <c r="U5" s="118"/>
      <c r="V5" s="118"/>
      <c r="W5" s="118"/>
      <c r="X5" s="118"/>
      <c r="Y5" s="118"/>
      <c r="Z5" s="118"/>
      <c r="AA5" s="118"/>
      <c r="AB5" s="118"/>
      <c r="AC5" s="118"/>
      <c r="AD5" s="118"/>
      <c r="AE5" s="118"/>
      <c r="AF5" s="118"/>
      <c r="AG5" s="118"/>
      <c r="AH5" s="118"/>
      <c r="AI5" s="118"/>
      <c r="AJ5" s="118"/>
      <c r="AK5" s="118"/>
      <c r="AL5" s="118"/>
      <c r="AM5" s="118"/>
      <c r="AN5" s="118"/>
      <c r="AO5" s="118"/>
      <c r="AP5" s="121" t="s">
        <v>691</v>
      </c>
      <c r="AT5" s="186">
        <v>2</v>
      </c>
    </row>
    <row r="6" spans="1:46" x14ac:dyDescent="0.35">
      <c r="A6" s="72" t="s">
        <v>169</v>
      </c>
      <c r="B6" s="72">
        <f>ROW()</f>
        <v>6</v>
      </c>
      <c r="C6" s="72" t="s">
        <v>526</v>
      </c>
      <c r="D6" s="72" t="s">
        <v>484</v>
      </c>
      <c r="E6" s="72" t="s">
        <v>734</v>
      </c>
      <c r="G6" s="72" t="s">
        <v>733</v>
      </c>
      <c r="H6" s="118"/>
      <c r="I6" s="117">
        <f t="shared" si="0"/>
        <v>0</v>
      </c>
      <c r="J6" s="118"/>
      <c r="K6" s="118" t="s">
        <v>691</v>
      </c>
      <c r="L6" s="188"/>
      <c r="M6" s="188"/>
      <c r="N6" s="188"/>
      <c r="O6" s="188"/>
      <c r="P6" s="188"/>
      <c r="Q6" s="118" t="s">
        <v>691</v>
      </c>
      <c r="R6" s="118"/>
      <c r="S6" s="178"/>
      <c r="T6" s="118"/>
      <c r="U6" s="118"/>
      <c r="V6" s="118"/>
      <c r="W6" s="118"/>
      <c r="X6" s="118"/>
      <c r="Y6" s="118"/>
      <c r="Z6" s="118"/>
      <c r="AA6" s="118"/>
      <c r="AB6" s="118"/>
      <c r="AC6" s="118"/>
      <c r="AD6" s="118"/>
      <c r="AE6" s="118"/>
      <c r="AF6" s="118"/>
      <c r="AG6" s="118"/>
      <c r="AH6" s="118"/>
      <c r="AI6" s="118"/>
      <c r="AJ6" s="118"/>
      <c r="AK6" s="118"/>
      <c r="AL6" s="118"/>
      <c r="AM6" s="118"/>
      <c r="AN6" s="118"/>
      <c r="AO6" s="118"/>
      <c r="AP6" s="121" t="s">
        <v>691</v>
      </c>
      <c r="AT6" s="186">
        <v>3</v>
      </c>
    </row>
    <row r="7" spans="1:46" x14ac:dyDescent="0.35">
      <c r="A7" s="72" t="s">
        <v>169</v>
      </c>
      <c r="B7" s="72">
        <f>ROW()</f>
        <v>7</v>
      </c>
      <c r="C7" s="72" t="s">
        <v>526</v>
      </c>
      <c r="D7" s="72" t="s">
        <v>484</v>
      </c>
      <c r="E7" s="72" t="s">
        <v>735</v>
      </c>
      <c r="F7" s="72" t="s">
        <v>736</v>
      </c>
      <c r="G7" s="72" t="s">
        <v>731</v>
      </c>
      <c r="H7" s="118"/>
      <c r="I7" s="117">
        <f t="shared" si="0"/>
        <v>0</v>
      </c>
      <c r="J7" s="118"/>
      <c r="K7" s="118" t="s">
        <v>691</v>
      </c>
      <c r="L7" s="188"/>
      <c r="M7" s="188"/>
      <c r="N7" s="188"/>
      <c r="O7" s="188"/>
      <c r="P7" s="188"/>
      <c r="Q7" s="118" t="s">
        <v>691</v>
      </c>
      <c r="R7" s="118"/>
      <c r="S7" s="178"/>
      <c r="T7" s="118"/>
      <c r="U7" s="118"/>
      <c r="V7" s="118"/>
      <c r="W7" s="118"/>
      <c r="X7" s="118"/>
      <c r="Y7" s="118"/>
      <c r="Z7" s="118"/>
      <c r="AA7" s="118"/>
      <c r="AB7" s="118"/>
      <c r="AC7" s="118"/>
      <c r="AD7" s="118"/>
      <c r="AE7" s="118"/>
      <c r="AF7" s="118"/>
      <c r="AG7" s="118"/>
      <c r="AH7" s="118"/>
      <c r="AI7" s="118"/>
      <c r="AJ7" s="118"/>
      <c r="AK7" s="118"/>
      <c r="AL7" s="118"/>
      <c r="AM7" s="118"/>
      <c r="AN7" s="118"/>
      <c r="AO7" s="118"/>
      <c r="AP7" s="121" t="s">
        <v>691</v>
      </c>
      <c r="AT7" s="186">
        <v>4</v>
      </c>
    </row>
    <row r="8" spans="1:46" x14ac:dyDescent="0.35">
      <c r="A8" s="72" t="s">
        <v>169</v>
      </c>
      <c r="B8" s="72">
        <f>ROW()</f>
        <v>8</v>
      </c>
      <c r="C8" s="72" t="s">
        <v>526</v>
      </c>
      <c r="D8" s="72" t="s">
        <v>484</v>
      </c>
      <c r="E8" s="72" t="s">
        <v>735</v>
      </c>
      <c r="F8" s="72" t="s">
        <v>737</v>
      </c>
      <c r="G8" s="72" t="s">
        <v>731</v>
      </c>
      <c r="H8" s="118"/>
      <c r="I8" s="117">
        <f t="shared" si="0"/>
        <v>0</v>
      </c>
      <c r="J8" s="118"/>
      <c r="K8" s="118" t="s">
        <v>691</v>
      </c>
      <c r="L8" s="188"/>
      <c r="M8" s="188"/>
      <c r="N8" s="188"/>
      <c r="O8" s="188"/>
      <c r="P8" s="188"/>
      <c r="Q8" s="118" t="s">
        <v>691</v>
      </c>
      <c r="R8" s="118"/>
      <c r="S8" s="178"/>
      <c r="T8" s="118"/>
      <c r="U8" s="118"/>
      <c r="V8" s="118"/>
      <c r="W8" s="118"/>
      <c r="X8" s="118"/>
      <c r="Y8" s="118"/>
      <c r="Z8" s="118"/>
      <c r="AA8" s="118"/>
      <c r="AB8" s="118"/>
      <c r="AC8" s="118"/>
      <c r="AD8" s="118"/>
      <c r="AE8" s="118"/>
      <c r="AF8" s="118"/>
      <c r="AG8" s="118"/>
      <c r="AH8" s="118"/>
      <c r="AI8" s="118"/>
      <c r="AJ8" s="118"/>
      <c r="AK8" s="118"/>
      <c r="AL8" s="118"/>
      <c r="AM8" s="118"/>
      <c r="AN8" s="118"/>
      <c r="AO8" s="118"/>
      <c r="AP8" s="121" t="s">
        <v>691</v>
      </c>
      <c r="AT8" s="186" t="s">
        <v>310</v>
      </c>
    </row>
    <row r="9" spans="1:46" x14ac:dyDescent="0.35">
      <c r="A9" s="72" t="s">
        <v>169</v>
      </c>
      <c r="B9" s="72">
        <f>ROW()</f>
        <v>9</v>
      </c>
      <c r="C9" s="72" t="s">
        <v>526</v>
      </c>
      <c r="D9" s="72" t="s">
        <v>484</v>
      </c>
      <c r="E9" s="72" t="s">
        <v>738</v>
      </c>
      <c r="F9" s="72" t="s">
        <v>736</v>
      </c>
      <c r="G9" s="72" t="s">
        <v>731</v>
      </c>
      <c r="H9" s="118"/>
      <c r="I9" s="117">
        <f t="shared" si="0"/>
        <v>0</v>
      </c>
      <c r="J9" s="118"/>
      <c r="K9" s="118" t="s">
        <v>691</v>
      </c>
      <c r="L9" s="188"/>
      <c r="M9" s="188"/>
      <c r="N9" s="188"/>
      <c r="O9" s="188"/>
      <c r="P9" s="188"/>
      <c r="Q9" s="118" t="s">
        <v>691</v>
      </c>
      <c r="R9" s="118"/>
      <c r="S9" s="178"/>
      <c r="T9" s="118"/>
      <c r="U9" s="118"/>
      <c r="V9" s="118"/>
      <c r="W9" s="118"/>
      <c r="X9" s="118"/>
      <c r="Y9" s="118"/>
      <c r="Z9" s="118"/>
      <c r="AA9" s="118"/>
      <c r="AB9" s="118"/>
      <c r="AC9" s="118"/>
      <c r="AD9" s="118"/>
      <c r="AE9" s="118"/>
      <c r="AF9" s="118"/>
      <c r="AG9" s="118"/>
      <c r="AH9" s="118"/>
      <c r="AI9" s="118"/>
      <c r="AJ9" s="118"/>
      <c r="AK9" s="118"/>
      <c r="AL9" s="118"/>
      <c r="AM9" s="118"/>
      <c r="AN9" s="118"/>
      <c r="AO9" s="118"/>
      <c r="AP9" s="121" t="s">
        <v>691</v>
      </c>
      <c r="AT9" s="186" t="s">
        <v>691</v>
      </c>
    </row>
    <row r="10" spans="1:46" x14ac:dyDescent="0.35">
      <c r="A10" s="72" t="s">
        <v>169</v>
      </c>
      <c r="B10" s="72">
        <f>ROW()</f>
        <v>10</v>
      </c>
      <c r="C10" s="72" t="s">
        <v>526</v>
      </c>
      <c r="D10" s="72" t="s">
        <v>484</v>
      </c>
      <c r="E10" s="72" t="s">
        <v>738</v>
      </c>
      <c r="F10" s="72" t="s">
        <v>737</v>
      </c>
      <c r="G10" s="72" t="s">
        <v>731</v>
      </c>
      <c r="H10" s="118"/>
      <c r="I10" s="117">
        <f t="shared" si="0"/>
        <v>0</v>
      </c>
      <c r="J10" s="118"/>
      <c r="K10" s="118" t="s">
        <v>691</v>
      </c>
      <c r="L10" s="188"/>
      <c r="M10" s="188"/>
      <c r="N10" s="188"/>
      <c r="O10" s="188"/>
      <c r="P10" s="188"/>
      <c r="Q10" s="118" t="s">
        <v>691</v>
      </c>
      <c r="R10" s="118"/>
      <c r="S10" s="17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21" t="s">
        <v>691</v>
      </c>
    </row>
    <row r="11" spans="1:46" x14ac:dyDescent="0.35">
      <c r="A11" s="72" t="s">
        <v>169</v>
      </c>
      <c r="B11" s="72">
        <f>ROW()</f>
        <v>11</v>
      </c>
      <c r="C11" s="72" t="s">
        <v>526</v>
      </c>
      <c r="D11" s="72" t="s">
        <v>484</v>
      </c>
      <c r="E11" s="72" t="s">
        <v>739</v>
      </c>
      <c r="F11" s="72" t="s">
        <v>736</v>
      </c>
      <c r="G11" s="72" t="s">
        <v>731</v>
      </c>
      <c r="H11" s="118"/>
      <c r="I11" s="117">
        <f t="shared" si="0"/>
        <v>0</v>
      </c>
      <c r="J11" s="118"/>
      <c r="K11" s="118" t="s">
        <v>691</v>
      </c>
      <c r="L11" s="188"/>
      <c r="M11" s="188"/>
      <c r="N11" s="188"/>
      <c r="O11" s="188"/>
      <c r="P11" s="188"/>
      <c r="Q11" s="118" t="s">
        <v>691</v>
      </c>
      <c r="R11" s="118"/>
      <c r="S11" s="17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21" t="s">
        <v>691</v>
      </c>
    </row>
    <row r="12" spans="1:46" x14ac:dyDescent="0.35">
      <c r="A12" s="72" t="s">
        <v>169</v>
      </c>
      <c r="B12" s="72">
        <f>ROW()</f>
        <v>12</v>
      </c>
      <c r="C12" s="72" t="s">
        <v>526</v>
      </c>
      <c r="D12" s="72" t="s">
        <v>484</v>
      </c>
      <c r="E12" s="72" t="s">
        <v>739</v>
      </c>
      <c r="F12" s="72" t="s">
        <v>737</v>
      </c>
      <c r="G12" s="72" t="s">
        <v>731</v>
      </c>
      <c r="H12" s="118"/>
      <c r="I12" s="117">
        <f t="shared" si="0"/>
        <v>0</v>
      </c>
      <c r="J12" s="118"/>
      <c r="K12" s="118" t="s">
        <v>691</v>
      </c>
      <c r="L12" s="188"/>
      <c r="M12" s="188"/>
      <c r="N12" s="188"/>
      <c r="O12" s="188"/>
      <c r="P12" s="188"/>
      <c r="Q12" s="118" t="s">
        <v>691</v>
      </c>
      <c r="R12" s="118"/>
      <c r="S12" s="178"/>
      <c r="T12" s="118"/>
      <c r="U12" s="118"/>
      <c r="V12" s="118"/>
      <c r="W12" s="118"/>
      <c r="X12" s="118"/>
      <c r="Y12" s="118"/>
      <c r="Z12" s="118"/>
      <c r="AA12" s="118"/>
      <c r="AB12" s="118"/>
      <c r="AC12" s="118"/>
      <c r="AD12" s="118"/>
      <c r="AE12" s="118"/>
      <c r="AF12" s="118"/>
      <c r="AG12" s="118"/>
      <c r="AH12" s="118"/>
      <c r="AI12" s="118"/>
      <c r="AJ12" s="118"/>
      <c r="AK12" s="118"/>
      <c r="AL12" s="118"/>
      <c r="AM12" s="118"/>
      <c r="AN12" s="118"/>
      <c r="AO12" s="118"/>
      <c r="AP12" s="121" t="s">
        <v>691</v>
      </c>
    </row>
    <row r="13" spans="1:46" x14ac:dyDescent="0.35">
      <c r="A13" s="72" t="s">
        <v>169</v>
      </c>
      <c r="B13" s="72">
        <f>ROW()</f>
        <v>13</v>
      </c>
      <c r="C13" s="72" t="s">
        <v>526</v>
      </c>
      <c r="D13" s="72" t="s">
        <v>484</v>
      </c>
      <c r="E13" s="72" t="s">
        <v>488</v>
      </c>
      <c r="G13" s="72" t="s">
        <v>733</v>
      </c>
      <c r="H13" s="118"/>
      <c r="I13" s="117">
        <f t="shared" si="0"/>
        <v>0</v>
      </c>
      <c r="J13" s="118"/>
      <c r="K13" s="118" t="s">
        <v>691</v>
      </c>
      <c r="L13" s="188"/>
      <c r="M13" s="188"/>
      <c r="N13" s="188"/>
      <c r="O13" s="188"/>
      <c r="P13" s="188"/>
      <c r="Q13" s="118" t="s">
        <v>691</v>
      </c>
      <c r="R13" s="118"/>
      <c r="S13" s="17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21" t="s">
        <v>691</v>
      </c>
    </row>
    <row r="14" spans="1:46" x14ac:dyDescent="0.35">
      <c r="A14" s="72" t="s">
        <v>169</v>
      </c>
      <c r="B14" s="72">
        <f>ROW()</f>
        <v>14</v>
      </c>
      <c r="C14" s="72" t="s">
        <v>526</v>
      </c>
      <c r="D14" s="72" t="s">
        <v>484</v>
      </c>
      <c r="E14" s="72" t="s">
        <v>489</v>
      </c>
      <c r="G14" s="72" t="s">
        <v>733</v>
      </c>
      <c r="H14" s="118"/>
      <c r="I14" s="117">
        <f t="shared" si="0"/>
        <v>0</v>
      </c>
      <c r="J14" s="118"/>
      <c r="K14" s="118" t="s">
        <v>691</v>
      </c>
      <c r="L14" s="188"/>
      <c r="M14" s="188"/>
      <c r="N14" s="188"/>
      <c r="O14" s="188"/>
      <c r="P14" s="188"/>
      <c r="Q14" s="118" t="s">
        <v>691</v>
      </c>
      <c r="R14" s="118"/>
      <c r="S14" s="17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21" t="s">
        <v>691</v>
      </c>
    </row>
    <row r="15" spans="1:46" x14ac:dyDescent="0.35">
      <c r="A15" s="72" t="s">
        <v>169</v>
      </c>
      <c r="B15" s="72">
        <f>ROW()</f>
        <v>15</v>
      </c>
      <c r="C15" s="72" t="s">
        <v>526</v>
      </c>
      <c r="D15" s="72" t="s">
        <v>497</v>
      </c>
      <c r="E15" s="72" t="s">
        <v>498</v>
      </c>
      <c r="G15" s="72" t="s">
        <v>733</v>
      </c>
      <c r="H15" s="118"/>
      <c r="I15" s="117">
        <f t="shared" si="0"/>
        <v>0</v>
      </c>
      <c r="J15" s="118"/>
      <c r="K15" s="118" t="s">
        <v>691</v>
      </c>
      <c r="L15" s="188"/>
      <c r="M15" s="188"/>
      <c r="N15" s="188"/>
      <c r="O15" s="188"/>
      <c r="P15" s="188"/>
      <c r="Q15" s="118" t="s">
        <v>691</v>
      </c>
      <c r="R15" s="118"/>
      <c r="S15" s="178"/>
      <c r="T15" s="118"/>
      <c r="U15" s="118"/>
      <c r="V15" s="118"/>
      <c r="W15" s="118"/>
      <c r="X15" s="118"/>
      <c r="Y15" s="118"/>
      <c r="Z15" s="118"/>
      <c r="AA15" s="118"/>
      <c r="AB15" s="118"/>
      <c r="AC15" s="118"/>
      <c r="AD15" s="118"/>
      <c r="AE15" s="118"/>
      <c r="AF15" s="118"/>
      <c r="AG15" s="118"/>
      <c r="AH15" s="118"/>
      <c r="AI15" s="118"/>
      <c r="AJ15" s="118"/>
      <c r="AK15" s="118"/>
      <c r="AL15" s="118"/>
      <c r="AM15" s="118"/>
      <c r="AN15" s="118"/>
      <c r="AO15" s="118"/>
      <c r="AP15" s="121" t="s">
        <v>691</v>
      </c>
    </row>
    <row r="16" spans="1:46" x14ac:dyDescent="0.35">
      <c r="A16" s="72" t="s">
        <v>169</v>
      </c>
      <c r="B16" s="72">
        <f>ROW()</f>
        <v>16</v>
      </c>
      <c r="C16" s="72" t="s">
        <v>526</v>
      </c>
      <c r="D16" s="72" t="s">
        <v>497</v>
      </c>
      <c r="E16" s="72" t="s">
        <v>498</v>
      </c>
      <c r="F16" s="72" t="s">
        <v>740</v>
      </c>
      <c r="G16" s="72" t="s">
        <v>733</v>
      </c>
      <c r="H16" s="118"/>
      <c r="I16" s="117">
        <f t="shared" si="0"/>
        <v>0</v>
      </c>
      <c r="J16" s="118"/>
      <c r="K16" s="118" t="s">
        <v>691</v>
      </c>
      <c r="L16" s="188"/>
      <c r="M16" s="188"/>
      <c r="N16" s="188"/>
      <c r="O16" s="188"/>
      <c r="P16" s="188"/>
      <c r="Q16" s="118" t="s">
        <v>691</v>
      </c>
      <c r="R16" s="118"/>
      <c r="S16" s="17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21" t="s">
        <v>691</v>
      </c>
    </row>
    <row r="17" spans="1:42" x14ac:dyDescent="0.35">
      <c r="A17" s="72" t="s">
        <v>169</v>
      </c>
      <c r="B17" s="72">
        <f>ROW()</f>
        <v>17</v>
      </c>
      <c r="C17" s="72" t="s">
        <v>526</v>
      </c>
      <c r="D17" s="72" t="s">
        <v>494</v>
      </c>
      <c r="E17" s="72" t="s">
        <v>489</v>
      </c>
      <c r="G17" s="72" t="s">
        <v>733</v>
      </c>
      <c r="H17" s="118"/>
      <c r="I17" s="117">
        <f t="shared" si="0"/>
        <v>0</v>
      </c>
      <c r="J17" s="118"/>
      <c r="K17" s="118" t="s">
        <v>691</v>
      </c>
      <c r="L17" s="188"/>
      <c r="M17" s="188"/>
      <c r="N17" s="188"/>
      <c r="O17" s="188"/>
      <c r="P17" s="188"/>
      <c r="Q17" s="118" t="s">
        <v>691</v>
      </c>
      <c r="R17" s="118"/>
      <c r="S17" s="178"/>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row>
    <row r="18" spans="1:42" x14ac:dyDescent="0.35">
      <c r="A18" s="72" t="s">
        <v>169</v>
      </c>
      <c r="B18" s="72">
        <f>ROW()</f>
        <v>18</v>
      </c>
      <c r="C18" s="72" t="s">
        <v>526</v>
      </c>
      <c r="D18" s="72" t="s">
        <v>494</v>
      </c>
      <c r="E18" s="72" t="s">
        <v>741</v>
      </c>
      <c r="G18" s="72" t="s">
        <v>733</v>
      </c>
      <c r="H18" s="118"/>
      <c r="I18" s="117">
        <f t="shared" si="0"/>
        <v>0</v>
      </c>
      <c r="J18" s="118"/>
      <c r="K18" s="118" t="s">
        <v>691</v>
      </c>
      <c r="L18" s="188"/>
      <c r="M18" s="188"/>
      <c r="N18" s="188"/>
      <c r="O18" s="188"/>
      <c r="P18" s="188"/>
      <c r="Q18" s="118" t="s">
        <v>691</v>
      </c>
      <c r="R18" s="118"/>
      <c r="S18" s="178"/>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row>
    <row r="19" spans="1:42" x14ac:dyDescent="0.35">
      <c r="A19" s="72" t="s">
        <v>169</v>
      </c>
      <c r="B19" s="72">
        <f>ROW()</f>
        <v>19</v>
      </c>
      <c r="C19" s="72" t="s">
        <v>526</v>
      </c>
      <c r="D19" s="72" t="s">
        <v>494</v>
      </c>
      <c r="E19" s="72" t="s">
        <v>490</v>
      </c>
      <c r="H19" s="118"/>
      <c r="I19" s="117">
        <f t="shared" si="0"/>
        <v>0</v>
      </c>
      <c r="J19" s="118"/>
      <c r="K19" s="118" t="s">
        <v>691</v>
      </c>
      <c r="L19" s="188"/>
      <c r="M19" s="188"/>
      <c r="N19" s="188"/>
      <c r="O19" s="188"/>
      <c r="P19" s="188"/>
      <c r="Q19" s="118" t="s">
        <v>691</v>
      </c>
      <c r="R19" s="118"/>
      <c r="S19" s="178"/>
      <c r="T19" s="154"/>
      <c r="U19" s="154"/>
      <c r="V19" s="154"/>
      <c r="W19" s="154"/>
      <c r="X19" s="154"/>
      <c r="Y19" s="154"/>
      <c r="Z19" s="154"/>
      <c r="AA19" s="154"/>
      <c r="AB19" s="154"/>
      <c r="AC19" s="154"/>
      <c r="AD19" s="154"/>
      <c r="AE19" s="154"/>
      <c r="AF19" s="154"/>
      <c r="AG19" s="154"/>
      <c r="AH19" s="154"/>
      <c r="AI19" s="154"/>
      <c r="AJ19" s="154"/>
      <c r="AK19" s="154"/>
      <c r="AL19" s="154"/>
      <c r="AM19" s="154"/>
      <c r="AN19" s="154"/>
      <c r="AO19" s="154"/>
      <c r="AP19" s="154"/>
    </row>
    <row r="20" spans="1:42" x14ac:dyDescent="0.35">
      <c r="A20" s="72" t="s">
        <v>169</v>
      </c>
      <c r="B20" s="72">
        <f>ROW()</f>
        <v>20</v>
      </c>
      <c r="C20" s="72" t="s">
        <v>526</v>
      </c>
      <c r="D20" s="72" t="s">
        <v>494</v>
      </c>
      <c r="E20" s="72" t="s">
        <v>490</v>
      </c>
      <c r="F20" s="72" t="s">
        <v>742</v>
      </c>
      <c r="G20" s="72" t="s">
        <v>733</v>
      </c>
      <c r="H20" s="118"/>
      <c r="I20" s="117">
        <f t="shared" si="0"/>
        <v>0</v>
      </c>
      <c r="J20" s="118"/>
      <c r="K20" s="118" t="s">
        <v>691</v>
      </c>
      <c r="L20" s="188"/>
      <c r="M20" s="188"/>
      <c r="N20" s="188"/>
      <c r="O20" s="188"/>
      <c r="P20" s="188"/>
      <c r="Q20" s="118" t="s">
        <v>691</v>
      </c>
      <c r="R20" s="118"/>
      <c r="S20" s="178"/>
      <c r="T20" s="154"/>
      <c r="U20" s="154"/>
      <c r="V20" s="154"/>
      <c r="W20" s="154"/>
      <c r="X20" s="154"/>
      <c r="Y20" s="154"/>
      <c r="Z20" s="154"/>
      <c r="AA20" s="154"/>
      <c r="AB20" s="154"/>
      <c r="AC20" s="154"/>
      <c r="AD20" s="154"/>
      <c r="AE20" s="154"/>
      <c r="AF20" s="154"/>
      <c r="AG20" s="154"/>
      <c r="AH20" s="154"/>
      <c r="AI20" s="154"/>
      <c r="AJ20" s="154"/>
      <c r="AK20" s="154"/>
      <c r="AL20" s="154"/>
      <c r="AM20" s="154"/>
      <c r="AN20" s="154"/>
      <c r="AO20" s="154"/>
      <c r="AP20" s="154"/>
    </row>
    <row r="21" spans="1:42" x14ac:dyDescent="0.35">
      <c r="A21" s="72" t="s">
        <v>169</v>
      </c>
      <c r="B21" s="72">
        <f>ROW()</f>
        <v>21</v>
      </c>
      <c r="C21" s="72" t="s">
        <v>526</v>
      </c>
      <c r="D21" s="72" t="s">
        <v>494</v>
      </c>
      <c r="E21" s="72" t="s">
        <v>490</v>
      </c>
      <c r="F21" s="72" t="s">
        <v>743</v>
      </c>
      <c r="G21" s="72" t="s">
        <v>733</v>
      </c>
      <c r="H21" s="118"/>
      <c r="I21" s="117">
        <f t="shared" si="0"/>
        <v>0</v>
      </c>
      <c r="J21" s="118"/>
      <c r="K21" s="118" t="s">
        <v>691</v>
      </c>
      <c r="L21" s="188"/>
      <c r="M21" s="188"/>
      <c r="N21" s="188"/>
      <c r="O21" s="188"/>
      <c r="P21" s="188"/>
      <c r="Q21" s="118" t="s">
        <v>691</v>
      </c>
      <c r="R21" s="118"/>
      <c r="S21" s="178"/>
      <c r="T21" s="154"/>
      <c r="U21" s="154"/>
      <c r="V21" s="154"/>
      <c r="W21" s="154"/>
      <c r="X21" s="154"/>
      <c r="Y21" s="154"/>
      <c r="Z21" s="154"/>
      <c r="AA21" s="154"/>
      <c r="AB21" s="154"/>
      <c r="AC21" s="154"/>
      <c r="AD21" s="154"/>
      <c r="AE21" s="154"/>
      <c r="AF21" s="154"/>
      <c r="AG21" s="154"/>
      <c r="AH21" s="154"/>
      <c r="AI21" s="154"/>
      <c r="AJ21" s="154"/>
      <c r="AK21" s="154"/>
      <c r="AL21" s="154"/>
      <c r="AM21" s="154"/>
      <c r="AN21" s="154"/>
      <c r="AO21" s="154"/>
      <c r="AP21" s="154"/>
    </row>
    <row r="22" spans="1:42" x14ac:dyDescent="0.35">
      <c r="A22" s="72" t="s">
        <v>169</v>
      </c>
      <c r="B22" s="72">
        <f>ROW()</f>
        <v>22</v>
      </c>
      <c r="C22" s="72" t="s">
        <v>526</v>
      </c>
      <c r="D22" s="72" t="s">
        <v>494</v>
      </c>
      <c r="E22" s="72" t="s">
        <v>490</v>
      </c>
      <c r="F22" s="72" t="s">
        <v>744</v>
      </c>
      <c r="G22" s="72" t="s">
        <v>733</v>
      </c>
      <c r="H22" s="118"/>
      <c r="I22" s="117">
        <f t="shared" si="0"/>
        <v>0</v>
      </c>
      <c r="J22" s="118"/>
      <c r="K22" s="118" t="s">
        <v>691</v>
      </c>
      <c r="L22" s="188"/>
      <c r="M22" s="188"/>
      <c r="N22" s="188"/>
      <c r="O22" s="188"/>
      <c r="P22" s="188"/>
      <c r="Q22" s="118" t="s">
        <v>691</v>
      </c>
      <c r="R22" s="118"/>
      <c r="S22" s="178"/>
      <c r="T22" s="154"/>
      <c r="U22" s="154"/>
      <c r="V22" s="154"/>
      <c r="W22" s="154"/>
      <c r="X22" s="154"/>
      <c r="Y22" s="154"/>
      <c r="Z22" s="154"/>
      <c r="AA22" s="154"/>
      <c r="AB22" s="154"/>
      <c r="AC22" s="154"/>
      <c r="AD22" s="154"/>
      <c r="AE22" s="154"/>
      <c r="AF22" s="154"/>
      <c r="AG22" s="154"/>
      <c r="AH22" s="154"/>
      <c r="AI22" s="154"/>
      <c r="AJ22" s="154"/>
      <c r="AK22" s="154"/>
      <c r="AL22" s="154"/>
      <c r="AM22" s="154"/>
      <c r="AN22" s="154"/>
      <c r="AO22" s="154"/>
      <c r="AP22" s="154"/>
    </row>
    <row r="23" spans="1:42" x14ac:dyDescent="0.35">
      <c r="A23" s="72" t="s">
        <v>169</v>
      </c>
      <c r="B23" s="72">
        <f>ROW()</f>
        <v>23</v>
      </c>
      <c r="C23" s="72" t="s">
        <v>745</v>
      </c>
      <c r="D23" s="72" t="s">
        <v>746</v>
      </c>
      <c r="E23" s="189" t="s">
        <v>747</v>
      </c>
      <c r="G23" s="72" t="s">
        <v>733</v>
      </c>
      <c r="H23" s="118"/>
      <c r="I23" s="117">
        <f t="shared" si="0"/>
        <v>0</v>
      </c>
      <c r="J23" s="118"/>
      <c r="K23" s="118" t="s">
        <v>691</v>
      </c>
      <c r="L23" s="188"/>
      <c r="M23" s="188"/>
      <c r="N23" s="188"/>
      <c r="O23" s="188"/>
      <c r="P23" s="188"/>
      <c r="Q23" s="118" t="s">
        <v>691</v>
      </c>
      <c r="R23" s="118"/>
      <c r="S23" s="178"/>
      <c r="T23" s="154"/>
      <c r="U23" s="154"/>
      <c r="V23" s="154"/>
      <c r="W23" s="154"/>
      <c r="X23" s="154"/>
      <c r="Y23" s="154"/>
      <c r="Z23" s="154"/>
      <c r="AA23" s="154"/>
      <c r="AB23" s="154"/>
      <c r="AC23" s="154"/>
      <c r="AD23" s="154"/>
      <c r="AE23" s="154"/>
      <c r="AF23" s="154"/>
      <c r="AG23" s="154"/>
      <c r="AH23" s="154"/>
      <c r="AI23" s="154"/>
      <c r="AJ23" s="154"/>
      <c r="AK23" s="154"/>
      <c r="AL23" s="154"/>
      <c r="AM23" s="154"/>
      <c r="AN23" s="154"/>
      <c r="AO23" s="154"/>
      <c r="AP23" s="154"/>
    </row>
    <row r="24" spans="1:42" x14ac:dyDescent="0.35">
      <c r="A24" s="72" t="s">
        <v>169</v>
      </c>
      <c r="B24" s="72">
        <f>ROW()</f>
        <v>24</v>
      </c>
      <c r="C24" s="72" t="s">
        <v>745</v>
      </c>
      <c r="D24" s="72" t="s">
        <v>746</v>
      </c>
      <c r="E24" s="189" t="s">
        <v>747</v>
      </c>
      <c r="G24" s="72" t="s">
        <v>733</v>
      </c>
      <c r="H24" s="118"/>
      <c r="I24" s="117">
        <f t="shared" si="0"/>
        <v>0</v>
      </c>
      <c r="J24" s="118"/>
      <c r="K24" s="118" t="s">
        <v>691</v>
      </c>
      <c r="L24" s="188"/>
      <c r="M24" s="188"/>
      <c r="N24" s="188"/>
      <c r="O24" s="188"/>
      <c r="P24" s="188"/>
      <c r="Q24" s="118" t="s">
        <v>691</v>
      </c>
      <c r="R24" s="118"/>
      <c r="S24" s="178"/>
      <c r="T24" s="154"/>
      <c r="U24" s="154"/>
      <c r="V24" s="154"/>
      <c r="W24" s="154"/>
      <c r="X24" s="154"/>
      <c r="Y24" s="154"/>
      <c r="Z24" s="154"/>
      <c r="AA24" s="154"/>
      <c r="AB24" s="154"/>
      <c r="AC24" s="154"/>
      <c r="AD24" s="154"/>
      <c r="AE24" s="154"/>
      <c r="AF24" s="154"/>
      <c r="AG24" s="154"/>
      <c r="AH24" s="154"/>
      <c r="AI24" s="154"/>
      <c r="AJ24" s="154"/>
      <c r="AK24" s="154"/>
      <c r="AL24" s="154"/>
      <c r="AM24" s="154"/>
      <c r="AN24" s="154"/>
      <c r="AO24" s="154"/>
      <c r="AP24" s="154"/>
    </row>
    <row r="25" spans="1:42" x14ac:dyDescent="0.35">
      <c r="A25" s="72" t="s">
        <v>169</v>
      </c>
      <c r="B25" s="72">
        <f>ROW()</f>
        <v>25</v>
      </c>
      <c r="C25" s="72" t="s">
        <v>745</v>
      </c>
      <c r="D25" s="72" t="s">
        <v>746</v>
      </c>
      <c r="E25" s="189" t="s">
        <v>747</v>
      </c>
      <c r="G25" s="72" t="s">
        <v>733</v>
      </c>
      <c r="H25" s="118"/>
      <c r="I25" s="117">
        <f t="shared" si="0"/>
        <v>0</v>
      </c>
      <c r="J25" s="118"/>
      <c r="K25" s="118" t="s">
        <v>691</v>
      </c>
      <c r="L25" s="188"/>
      <c r="M25" s="188"/>
      <c r="N25" s="188"/>
      <c r="O25" s="188"/>
      <c r="P25" s="188"/>
      <c r="Q25" s="118" t="s">
        <v>691</v>
      </c>
      <c r="R25" s="118"/>
      <c r="S25" s="178"/>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4"/>
    </row>
    <row r="26" spans="1:42" x14ac:dyDescent="0.35">
      <c r="A26" s="72" t="s">
        <v>169</v>
      </c>
      <c r="B26" s="72">
        <f>ROW()</f>
        <v>26</v>
      </c>
      <c r="C26" s="72" t="s">
        <v>745</v>
      </c>
      <c r="D26" s="72" t="s">
        <v>746</v>
      </c>
      <c r="E26" s="189" t="s">
        <v>747</v>
      </c>
      <c r="G26" s="72" t="s">
        <v>733</v>
      </c>
      <c r="H26" s="118"/>
      <c r="I26" s="117">
        <f t="shared" si="0"/>
        <v>0</v>
      </c>
      <c r="J26" s="118"/>
      <c r="K26" s="118" t="s">
        <v>691</v>
      </c>
      <c r="L26" s="188"/>
      <c r="M26" s="188"/>
      <c r="N26" s="188"/>
      <c r="O26" s="188"/>
      <c r="P26" s="188"/>
      <c r="Q26" s="118" t="s">
        <v>691</v>
      </c>
      <c r="R26" s="118"/>
      <c r="S26" s="178"/>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row>
    <row r="27" spans="1:42" x14ac:dyDescent="0.35">
      <c r="A27" s="72" t="s">
        <v>169</v>
      </c>
      <c r="B27" s="72">
        <f>ROW()</f>
        <v>27</v>
      </c>
      <c r="C27" s="72" t="s">
        <v>745</v>
      </c>
      <c r="D27" s="72" t="s">
        <v>746</v>
      </c>
      <c r="E27" s="189" t="s">
        <v>747</v>
      </c>
      <c r="G27" s="72" t="s">
        <v>733</v>
      </c>
      <c r="H27" s="118"/>
      <c r="I27" s="117">
        <f t="shared" si="0"/>
        <v>0</v>
      </c>
      <c r="J27" s="118"/>
      <c r="K27" s="118" t="s">
        <v>691</v>
      </c>
      <c r="L27" s="188"/>
      <c r="M27" s="188"/>
      <c r="N27" s="188"/>
      <c r="O27" s="188"/>
      <c r="P27" s="188"/>
      <c r="Q27" s="118" t="s">
        <v>691</v>
      </c>
      <c r="R27" s="118"/>
      <c r="S27" s="178"/>
      <c r="T27" s="154"/>
      <c r="U27" s="154"/>
      <c r="V27" s="154"/>
      <c r="W27" s="154"/>
      <c r="X27" s="154"/>
      <c r="Y27" s="154"/>
      <c r="Z27" s="154"/>
      <c r="AA27" s="154"/>
      <c r="AB27" s="154"/>
      <c r="AC27" s="154"/>
      <c r="AD27" s="154"/>
      <c r="AE27" s="154"/>
      <c r="AF27" s="154"/>
      <c r="AG27" s="154"/>
      <c r="AH27" s="154"/>
      <c r="AI27" s="154"/>
      <c r="AJ27" s="154"/>
      <c r="AK27" s="154"/>
      <c r="AL27" s="154"/>
      <c r="AM27" s="154"/>
      <c r="AN27" s="154"/>
      <c r="AO27" s="154"/>
      <c r="AP27" s="154"/>
    </row>
    <row r="28" spans="1:42" x14ac:dyDescent="0.35">
      <c r="A28" s="72" t="s">
        <v>169</v>
      </c>
      <c r="B28" s="72">
        <f>ROW()</f>
        <v>28</v>
      </c>
      <c r="C28" s="72" t="s">
        <v>745</v>
      </c>
      <c r="D28" s="72" t="s">
        <v>746</v>
      </c>
      <c r="E28" s="189" t="s">
        <v>747</v>
      </c>
      <c r="G28" s="72" t="s">
        <v>733</v>
      </c>
      <c r="H28" s="118"/>
      <c r="I28" s="117">
        <f t="shared" si="0"/>
        <v>0</v>
      </c>
      <c r="J28" s="118"/>
      <c r="K28" s="118" t="s">
        <v>691</v>
      </c>
      <c r="L28" s="188"/>
      <c r="M28" s="188"/>
      <c r="N28" s="188"/>
      <c r="O28" s="188"/>
      <c r="P28" s="188"/>
      <c r="Q28" s="118" t="s">
        <v>691</v>
      </c>
      <c r="R28" s="118"/>
      <c r="S28" s="178"/>
      <c r="T28" s="154"/>
      <c r="U28" s="154"/>
      <c r="V28" s="154"/>
      <c r="W28" s="154"/>
      <c r="X28" s="154"/>
      <c r="Y28" s="154"/>
      <c r="Z28" s="154"/>
      <c r="AA28" s="154"/>
      <c r="AB28" s="154"/>
      <c r="AC28" s="154"/>
      <c r="AD28" s="154"/>
      <c r="AE28" s="154"/>
      <c r="AF28" s="154"/>
      <c r="AG28" s="154"/>
      <c r="AH28" s="154"/>
      <c r="AI28" s="154"/>
      <c r="AJ28" s="154"/>
      <c r="AK28" s="154"/>
      <c r="AL28" s="154"/>
      <c r="AM28" s="154"/>
      <c r="AN28" s="154"/>
      <c r="AO28" s="154"/>
      <c r="AP28" s="154"/>
    </row>
    <row r="29" spans="1:42" x14ac:dyDescent="0.35">
      <c r="A29" s="72" t="s">
        <v>169</v>
      </c>
      <c r="B29" s="72">
        <f>ROW()</f>
        <v>29</v>
      </c>
      <c r="C29" s="72" t="s">
        <v>745</v>
      </c>
      <c r="D29" s="72" t="s">
        <v>748</v>
      </c>
      <c r="E29" s="189" t="s">
        <v>747</v>
      </c>
      <c r="G29" s="72" t="s">
        <v>733</v>
      </c>
      <c r="H29" s="118"/>
      <c r="I29" s="117">
        <f t="shared" si="0"/>
        <v>0</v>
      </c>
      <c r="J29" s="118"/>
      <c r="K29" s="118" t="s">
        <v>691</v>
      </c>
      <c r="L29" s="188"/>
      <c r="M29" s="188"/>
      <c r="N29" s="188"/>
      <c r="O29" s="188"/>
      <c r="P29" s="188"/>
      <c r="Q29" s="118" t="s">
        <v>691</v>
      </c>
      <c r="R29" s="118"/>
      <c r="S29" s="178"/>
      <c r="T29" s="154"/>
      <c r="U29" s="154"/>
      <c r="V29" s="154"/>
      <c r="W29" s="154"/>
      <c r="X29" s="154"/>
      <c r="Y29" s="154"/>
      <c r="Z29" s="154"/>
      <c r="AA29" s="154"/>
      <c r="AB29" s="154"/>
      <c r="AC29" s="154"/>
      <c r="AD29" s="154"/>
      <c r="AE29" s="154"/>
      <c r="AF29" s="154"/>
      <c r="AG29" s="154"/>
      <c r="AH29" s="154"/>
      <c r="AI29" s="154"/>
      <c r="AJ29" s="154"/>
      <c r="AK29" s="154"/>
      <c r="AL29" s="154"/>
      <c r="AM29" s="154"/>
      <c r="AN29" s="154"/>
      <c r="AO29" s="154"/>
      <c r="AP29" s="154"/>
    </row>
    <row r="30" spans="1:42" x14ac:dyDescent="0.35">
      <c r="A30" s="72" t="s">
        <v>169</v>
      </c>
      <c r="B30" s="72">
        <f>ROW()</f>
        <v>30</v>
      </c>
      <c r="C30" s="72" t="s">
        <v>745</v>
      </c>
      <c r="D30" s="72" t="s">
        <v>748</v>
      </c>
      <c r="E30" s="189" t="s">
        <v>747</v>
      </c>
      <c r="G30" s="72" t="s">
        <v>733</v>
      </c>
      <c r="H30" s="118"/>
      <c r="I30" s="117">
        <f t="shared" si="0"/>
        <v>0</v>
      </c>
      <c r="J30" s="118"/>
      <c r="K30" s="118" t="s">
        <v>691</v>
      </c>
      <c r="L30" s="188"/>
      <c r="M30" s="188"/>
      <c r="N30" s="188"/>
      <c r="O30" s="188"/>
      <c r="P30" s="188"/>
      <c r="Q30" s="118" t="s">
        <v>691</v>
      </c>
      <c r="R30" s="118"/>
      <c r="S30" s="178"/>
      <c r="T30" s="154"/>
      <c r="U30" s="154"/>
      <c r="V30" s="154"/>
      <c r="W30" s="154"/>
      <c r="X30" s="154"/>
      <c r="Y30" s="154"/>
      <c r="Z30" s="154"/>
      <c r="AA30" s="154"/>
      <c r="AB30" s="154"/>
      <c r="AC30" s="154"/>
      <c r="AD30" s="154"/>
      <c r="AE30" s="154"/>
      <c r="AF30" s="154"/>
      <c r="AG30" s="154"/>
      <c r="AH30" s="154"/>
      <c r="AI30" s="154"/>
      <c r="AJ30" s="154"/>
      <c r="AK30" s="154"/>
      <c r="AL30" s="154"/>
      <c r="AM30" s="154"/>
      <c r="AN30" s="154"/>
      <c r="AO30" s="154"/>
      <c r="AP30" s="154"/>
    </row>
    <row r="31" spans="1:42" x14ac:dyDescent="0.35">
      <c r="A31" s="72" t="s">
        <v>169</v>
      </c>
      <c r="B31" s="72">
        <f>ROW()</f>
        <v>31</v>
      </c>
      <c r="C31" s="72" t="s">
        <v>745</v>
      </c>
      <c r="D31" s="72" t="s">
        <v>748</v>
      </c>
      <c r="E31" s="189" t="s">
        <v>747</v>
      </c>
      <c r="G31" s="72" t="s">
        <v>733</v>
      </c>
      <c r="H31" s="118"/>
      <c r="I31" s="117">
        <f t="shared" si="0"/>
        <v>0</v>
      </c>
      <c r="J31" s="118"/>
      <c r="K31" s="118" t="s">
        <v>691</v>
      </c>
      <c r="L31" s="188"/>
      <c r="M31" s="188"/>
      <c r="N31" s="188"/>
      <c r="O31" s="188"/>
      <c r="P31" s="188"/>
      <c r="Q31" s="118" t="s">
        <v>691</v>
      </c>
      <c r="R31" s="118"/>
      <c r="S31" s="178"/>
      <c r="T31" s="154"/>
      <c r="U31" s="154"/>
      <c r="V31" s="154"/>
      <c r="W31" s="154"/>
      <c r="X31" s="154"/>
      <c r="Y31" s="154"/>
      <c r="Z31" s="154"/>
      <c r="AA31" s="154"/>
      <c r="AB31" s="154"/>
      <c r="AC31" s="154"/>
      <c r="AD31" s="154"/>
      <c r="AE31" s="154"/>
      <c r="AF31" s="154"/>
      <c r="AG31" s="154"/>
      <c r="AH31" s="154"/>
      <c r="AI31" s="154"/>
      <c r="AJ31" s="154"/>
      <c r="AK31" s="154"/>
      <c r="AL31" s="154"/>
      <c r="AM31" s="154"/>
      <c r="AN31" s="154"/>
      <c r="AO31" s="154"/>
      <c r="AP31" s="154"/>
    </row>
    <row r="32" spans="1:42" x14ac:dyDescent="0.35">
      <c r="A32" s="72" t="s">
        <v>169</v>
      </c>
      <c r="B32" s="72">
        <f>ROW()</f>
        <v>32</v>
      </c>
      <c r="C32" s="72" t="s">
        <v>745</v>
      </c>
      <c r="D32" s="72" t="s">
        <v>748</v>
      </c>
      <c r="E32" s="189" t="s">
        <v>747</v>
      </c>
      <c r="G32" s="72" t="s">
        <v>733</v>
      </c>
      <c r="H32" s="118"/>
      <c r="I32" s="117">
        <f t="shared" si="0"/>
        <v>0</v>
      </c>
      <c r="J32" s="118"/>
      <c r="K32" s="118" t="s">
        <v>691</v>
      </c>
      <c r="L32" s="188"/>
      <c r="M32" s="188"/>
      <c r="N32" s="188"/>
      <c r="O32" s="188"/>
      <c r="P32" s="188"/>
      <c r="Q32" s="118" t="s">
        <v>691</v>
      </c>
      <c r="R32" s="118"/>
      <c r="S32" s="178"/>
      <c r="T32" s="154"/>
      <c r="U32" s="154"/>
      <c r="V32" s="154"/>
      <c r="W32" s="154"/>
      <c r="X32" s="154"/>
      <c r="Y32" s="154"/>
      <c r="Z32" s="154"/>
      <c r="AA32" s="154"/>
      <c r="AB32" s="154"/>
      <c r="AC32" s="154"/>
      <c r="AD32" s="154"/>
      <c r="AE32" s="154"/>
      <c r="AF32" s="154"/>
      <c r="AG32" s="154"/>
      <c r="AH32" s="154"/>
      <c r="AI32" s="154"/>
      <c r="AJ32" s="154"/>
      <c r="AK32" s="154"/>
      <c r="AL32" s="154"/>
      <c r="AM32" s="154"/>
      <c r="AN32" s="154"/>
      <c r="AO32" s="154"/>
      <c r="AP32" s="154"/>
    </row>
    <row r="33" spans="1:42" x14ac:dyDescent="0.35">
      <c r="A33" s="72" t="s">
        <v>169</v>
      </c>
      <c r="B33" s="72">
        <f>ROW()</f>
        <v>33</v>
      </c>
      <c r="C33" s="72" t="s">
        <v>745</v>
      </c>
      <c r="D33" s="72" t="s">
        <v>748</v>
      </c>
      <c r="E33" s="189" t="s">
        <v>747</v>
      </c>
      <c r="G33" s="72" t="s">
        <v>733</v>
      </c>
      <c r="H33" s="118"/>
      <c r="I33" s="117">
        <f t="shared" si="0"/>
        <v>0</v>
      </c>
      <c r="J33" s="118"/>
      <c r="K33" s="118" t="s">
        <v>691</v>
      </c>
      <c r="L33" s="188"/>
      <c r="M33" s="188"/>
      <c r="N33" s="188"/>
      <c r="O33" s="188"/>
      <c r="P33" s="188"/>
      <c r="Q33" s="118" t="s">
        <v>691</v>
      </c>
      <c r="R33" s="118"/>
      <c r="S33" s="178"/>
      <c r="T33" s="154"/>
      <c r="U33" s="154"/>
      <c r="V33" s="154"/>
      <c r="W33" s="154"/>
      <c r="X33" s="154"/>
      <c r="Y33" s="154"/>
      <c r="Z33" s="154"/>
      <c r="AA33" s="154"/>
      <c r="AB33" s="154"/>
      <c r="AC33" s="154"/>
      <c r="AD33" s="154"/>
      <c r="AE33" s="154"/>
      <c r="AF33" s="154"/>
      <c r="AG33" s="154"/>
      <c r="AH33" s="154"/>
      <c r="AI33" s="154"/>
      <c r="AJ33" s="154"/>
      <c r="AK33" s="154"/>
      <c r="AL33" s="154"/>
      <c r="AM33" s="154"/>
      <c r="AN33" s="154"/>
      <c r="AO33" s="154"/>
      <c r="AP33" s="154"/>
    </row>
    <row r="34" spans="1:42" x14ac:dyDescent="0.35">
      <c r="A34" s="72" t="s">
        <v>169</v>
      </c>
      <c r="B34" s="72">
        <f>ROW()</f>
        <v>34</v>
      </c>
      <c r="C34" s="72" t="s">
        <v>745</v>
      </c>
      <c r="D34" s="72" t="s">
        <v>748</v>
      </c>
      <c r="E34" s="189" t="s">
        <v>747</v>
      </c>
      <c r="G34" s="72" t="s">
        <v>733</v>
      </c>
      <c r="H34" s="118"/>
      <c r="I34" s="117">
        <f t="shared" si="0"/>
        <v>0</v>
      </c>
      <c r="J34" s="118"/>
      <c r="K34" s="118" t="s">
        <v>691</v>
      </c>
      <c r="L34" s="188"/>
      <c r="M34" s="188"/>
      <c r="N34" s="188"/>
      <c r="O34" s="188"/>
      <c r="P34" s="188"/>
      <c r="Q34" s="118" t="s">
        <v>691</v>
      </c>
      <c r="R34" s="118"/>
      <c r="S34" s="178"/>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4"/>
    </row>
    <row r="35" spans="1:42" x14ac:dyDescent="0.35">
      <c r="A35" s="72" t="s">
        <v>169</v>
      </c>
      <c r="B35" s="72">
        <f>ROW()</f>
        <v>35</v>
      </c>
      <c r="C35" s="72" t="s">
        <v>745</v>
      </c>
      <c r="D35" s="72" t="s">
        <v>748</v>
      </c>
      <c r="E35" s="189" t="s">
        <v>747</v>
      </c>
      <c r="G35" s="72" t="s">
        <v>733</v>
      </c>
      <c r="H35" s="118"/>
      <c r="I35" s="117">
        <f t="shared" si="0"/>
        <v>0</v>
      </c>
      <c r="J35" s="118"/>
      <c r="K35" s="118" t="s">
        <v>691</v>
      </c>
      <c r="L35" s="188"/>
      <c r="M35" s="188"/>
      <c r="N35" s="188"/>
      <c r="O35" s="188"/>
      <c r="P35" s="188"/>
      <c r="Q35" s="118" t="s">
        <v>691</v>
      </c>
      <c r="R35" s="118"/>
      <c r="S35" s="178"/>
      <c r="T35" s="154"/>
      <c r="U35" s="154"/>
      <c r="V35" s="154"/>
      <c r="W35" s="154"/>
      <c r="X35" s="154"/>
      <c r="Y35" s="154"/>
      <c r="Z35" s="154"/>
      <c r="AA35" s="154"/>
      <c r="AB35" s="154"/>
      <c r="AC35" s="154"/>
      <c r="AD35" s="154"/>
      <c r="AE35" s="154"/>
      <c r="AF35" s="154"/>
      <c r="AG35" s="154"/>
      <c r="AH35" s="154"/>
      <c r="AI35" s="154"/>
      <c r="AJ35" s="154"/>
      <c r="AK35" s="154"/>
      <c r="AL35" s="154"/>
      <c r="AM35" s="154"/>
      <c r="AN35" s="154"/>
      <c r="AO35" s="154"/>
      <c r="AP35" s="154"/>
    </row>
    <row r="36" spans="1:42" x14ac:dyDescent="0.35">
      <c r="A36" s="72" t="s">
        <v>169</v>
      </c>
      <c r="B36" s="72">
        <f>ROW()</f>
        <v>36</v>
      </c>
      <c r="C36" s="72" t="s">
        <v>745</v>
      </c>
      <c r="D36" s="72" t="s">
        <v>748</v>
      </c>
      <c r="E36" s="189" t="s">
        <v>747</v>
      </c>
      <c r="G36" s="72" t="s">
        <v>733</v>
      </c>
      <c r="H36" s="118"/>
      <c r="I36" s="117">
        <f t="shared" si="0"/>
        <v>0</v>
      </c>
      <c r="J36" s="118"/>
      <c r="K36" s="118" t="s">
        <v>691</v>
      </c>
      <c r="L36" s="188"/>
      <c r="M36" s="188"/>
      <c r="N36" s="188"/>
      <c r="O36" s="188"/>
      <c r="P36" s="188"/>
      <c r="Q36" s="118" t="s">
        <v>691</v>
      </c>
      <c r="R36" s="118"/>
      <c r="S36" s="178"/>
      <c r="T36" s="154"/>
      <c r="U36" s="154"/>
      <c r="V36" s="154"/>
      <c r="W36" s="154"/>
      <c r="X36" s="154"/>
      <c r="Y36" s="154"/>
      <c r="Z36" s="154"/>
      <c r="AA36" s="154"/>
      <c r="AB36" s="154"/>
      <c r="AC36" s="154"/>
      <c r="AD36" s="154"/>
      <c r="AE36" s="154"/>
      <c r="AF36" s="154"/>
      <c r="AG36" s="154"/>
      <c r="AH36" s="154"/>
      <c r="AI36" s="154"/>
      <c r="AJ36" s="154"/>
      <c r="AK36" s="154"/>
      <c r="AL36" s="154"/>
      <c r="AM36" s="154"/>
      <c r="AN36" s="154"/>
      <c r="AO36" s="154"/>
      <c r="AP36" s="154"/>
    </row>
    <row r="37" spans="1:42" x14ac:dyDescent="0.35">
      <c r="A37" s="72" t="s">
        <v>169</v>
      </c>
      <c r="B37" s="72">
        <f>ROW()</f>
        <v>37</v>
      </c>
      <c r="C37" s="72" t="s">
        <v>745</v>
      </c>
      <c r="D37" s="72" t="s">
        <v>748</v>
      </c>
      <c r="E37" s="189" t="s">
        <v>747</v>
      </c>
      <c r="G37" s="72" t="s">
        <v>733</v>
      </c>
      <c r="H37" s="118"/>
      <c r="I37" s="117">
        <f t="shared" si="0"/>
        <v>0</v>
      </c>
      <c r="J37" s="118"/>
      <c r="K37" s="118" t="s">
        <v>691</v>
      </c>
      <c r="L37" s="188"/>
      <c r="M37" s="188"/>
      <c r="N37" s="188"/>
      <c r="O37" s="188"/>
      <c r="P37" s="188"/>
      <c r="Q37" s="118" t="s">
        <v>691</v>
      </c>
      <c r="R37" s="118"/>
      <c r="S37" s="178"/>
      <c r="T37" s="154"/>
      <c r="U37" s="154"/>
      <c r="V37" s="154"/>
      <c r="W37" s="154"/>
      <c r="X37" s="154"/>
      <c r="Y37" s="154"/>
      <c r="Z37" s="154"/>
      <c r="AA37" s="154"/>
      <c r="AB37" s="154"/>
      <c r="AC37" s="154"/>
      <c r="AD37" s="154"/>
      <c r="AE37" s="154"/>
      <c r="AF37" s="154"/>
      <c r="AG37" s="154"/>
      <c r="AH37" s="154"/>
      <c r="AI37" s="154"/>
      <c r="AJ37" s="154"/>
      <c r="AK37" s="154"/>
      <c r="AL37" s="154"/>
      <c r="AM37" s="154"/>
      <c r="AN37" s="154"/>
      <c r="AO37" s="154"/>
      <c r="AP37" s="154"/>
    </row>
    <row r="38" spans="1:42" x14ac:dyDescent="0.35">
      <c r="A38" s="72" t="s">
        <v>169</v>
      </c>
      <c r="B38" s="72">
        <f>ROW()</f>
        <v>38</v>
      </c>
      <c r="C38" s="72" t="s">
        <v>745</v>
      </c>
      <c r="D38" s="72" t="s">
        <v>748</v>
      </c>
      <c r="E38" s="189" t="s">
        <v>747</v>
      </c>
      <c r="G38" s="72" t="s">
        <v>733</v>
      </c>
      <c r="H38" s="118"/>
      <c r="I38" s="117">
        <f t="shared" si="0"/>
        <v>0</v>
      </c>
      <c r="J38" s="118"/>
      <c r="K38" s="118" t="s">
        <v>691</v>
      </c>
      <c r="L38" s="188"/>
      <c r="M38" s="188"/>
      <c r="N38" s="188"/>
      <c r="O38" s="188"/>
      <c r="P38" s="188"/>
      <c r="Q38" s="118" t="s">
        <v>691</v>
      </c>
      <c r="R38" s="118"/>
      <c r="S38" s="178"/>
      <c r="T38" s="154"/>
      <c r="U38" s="154"/>
      <c r="V38" s="154"/>
      <c r="W38" s="154"/>
      <c r="X38" s="154"/>
      <c r="Y38" s="154"/>
      <c r="Z38" s="154"/>
      <c r="AA38" s="154"/>
      <c r="AB38" s="154"/>
      <c r="AC38" s="154"/>
      <c r="AD38" s="154"/>
      <c r="AE38" s="154"/>
      <c r="AF38" s="154"/>
      <c r="AG38" s="154"/>
      <c r="AH38" s="154"/>
      <c r="AI38" s="154"/>
      <c r="AJ38" s="154"/>
      <c r="AK38" s="154"/>
      <c r="AL38" s="154"/>
      <c r="AM38" s="154"/>
      <c r="AN38" s="154"/>
      <c r="AO38" s="154"/>
      <c r="AP38" s="154"/>
    </row>
    <row r="39" spans="1:42" x14ac:dyDescent="0.35">
      <c r="A39" s="72" t="s">
        <v>169</v>
      </c>
      <c r="B39" s="72">
        <f>ROW()</f>
        <v>39</v>
      </c>
      <c r="C39" s="72" t="s">
        <v>745</v>
      </c>
      <c r="D39" s="72" t="s">
        <v>748</v>
      </c>
      <c r="E39" s="189" t="s">
        <v>747</v>
      </c>
      <c r="G39" s="72" t="s">
        <v>733</v>
      </c>
      <c r="H39" s="118"/>
      <c r="I39" s="117">
        <f t="shared" si="0"/>
        <v>0</v>
      </c>
      <c r="J39" s="118"/>
      <c r="K39" s="118" t="s">
        <v>691</v>
      </c>
      <c r="L39" s="188"/>
      <c r="M39" s="188"/>
      <c r="N39" s="188"/>
      <c r="O39" s="188"/>
      <c r="P39" s="188"/>
      <c r="Q39" s="118" t="s">
        <v>691</v>
      </c>
      <c r="R39" s="118"/>
      <c r="S39" s="178"/>
      <c r="T39" s="154"/>
      <c r="U39" s="154"/>
      <c r="V39" s="154"/>
      <c r="W39" s="154"/>
      <c r="X39" s="154"/>
      <c r="Y39" s="154"/>
      <c r="Z39" s="154"/>
      <c r="AA39" s="154"/>
      <c r="AB39" s="154"/>
      <c r="AC39" s="154"/>
      <c r="AD39" s="154"/>
      <c r="AE39" s="154"/>
      <c r="AF39" s="154"/>
      <c r="AG39" s="154"/>
      <c r="AH39" s="154"/>
      <c r="AI39" s="154"/>
      <c r="AJ39" s="154"/>
      <c r="AK39" s="154"/>
      <c r="AL39" s="154"/>
      <c r="AM39" s="154"/>
      <c r="AN39" s="154"/>
      <c r="AO39" s="154"/>
      <c r="AP39" s="154"/>
    </row>
    <row r="40" spans="1:42" x14ac:dyDescent="0.35">
      <c r="A40" s="72" t="s">
        <v>169</v>
      </c>
      <c r="B40" s="72">
        <f>ROW()</f>
        <v>40</v>
      </c>
      <c r="C40" s="72" t="s">
        <v>745</v>
      </c>
      <c r="D40" s="72" t="s">
        <v>748</v>
      </c>
      <c r="E40" s="189" t="s">
        <v>747</v>
      </c>
      <c r="G40" s="72" t="s">
        <v>733</v>
      </c>
      <c r="H40" s="118"/>
      <c r="I40" s="117">
        <f t="shared" si="0"/>
        <v>0</v>
      </c>
      <c r="J40" s="118"/>
      <c r="K40" s="118" t="s">
        <v>691</v>
      </c>
      <c r="L40" s="188"/>
      <c r="M40" s="188"/>
      <c r="N40" s="188"/>
      <c r="O40" s="188"/>
      <c r="P40" s="188"/>
      <c r="Q40" s="118" t="s">
        <v>691</v>
      </c>
      <c r="R40" s="118"/>
      <c r="S40" s="178"/>
      <c r="T40" s="154"/>
      <c r="U40" s="154"/>
      <c r="V40" s="154"/>
      <c r="W40" s="154"/>
      <c r="X40" s="154"/>
      <c r="Y40" s="154"/>
      <c r="Z40" s="154"/>
      <c r="AA40" s="154"/>
      <c r="AB40" s="154"/>
      <c r="AC40" s="154"/>
      <c r="AD40" s="154"/>
      <c r="AE40" s="154"/>
      <c r="AF40" s="154"/>
      <c r="AG40" s="154"/>
      <c r="AH40" s="154"/>
      <c r="AI40" s="154"/>
      <c r="AJ40" s="154"/>
      <c r="AK40" s="154"/>
      <c r="AL40" s="154"/>
      <c r="AM40" s="154"/>
      <c r="AN40" s="154"/>
      <c r="AO40" s="154"/>
      <c r="AP40" s="154"/>
    </row>
    <row r="41" spans="1:42" x14ac:dyDescent="0.35">
      <c r="A41" s="72" t="s">
        <v>169</v>
      </c>
      <c r="B41" s="72">
        <f>ROW()</f>
        <v>41</v>
      </c>
      <c r="C41" s="72" t="s">
        <v>745</v>
      </c>
      <c r="D41" s="72" t="s">
        <v>748</v>
      </c>
      <c r="E41" s="189" t="s">
        <v>747</v>
      </c>
      <c r="G41" s="72" t="s">
        <v>733</v>
      </c>
      <c r="H41" s="118"/>
      <c r="I41" s="117">
        <f t="shared" si="0"/>
        <v>0</v>
      </c>
      <c r="J41" s="118"/>
      <c r="K41" s="118" t="s">
        <v>691</v>
      </c>
      <c r="L41" s="188"/>
      <c r="M41" s="188"/>
      <c r="N41" s="188"/>
      <c r="O41" s="188"/>
      <c r="P41" s="188"/>
      <c r="Q41" s="118" t="s">
        <v>691</v>
      </c>
      <c r="R41" s="118"/>
      <c r="S41" s="178"/>
      <c r="T41" s="154"/>
      <c r="U41" s="154"/>
      <c r="V41" s="154"/>
      <c r="W41" s="154"/>
      <c r="X41" s="154"/>
      <c r="Y41" s="154"/>
      <c r="Z41" s="154"/>
      <c r="AA41" s="154"/>
      <c r="AB41" s="154"/>
      <c r="AC41" s="154"/>
      <c r="AD41" s="154"/>
      <c r="AE41" s="154"/>
      <c r="AF41" s="154"/>
      <c r="AG41" s="154"/>
      <c r="AH41" s="154"/>
      <c r="AI41" s="154"/>
      <c r="AJ41" s="154"/>
      <c r="AK41" s="154"/>
      <c r="AL41" s="154"/>
      <c r="AM41" s="154"/>
      <c r="AN41" s="154"/>
      <c r="AO41" s="154"/>
      <c r="AP41" s="154"/>
    </row>
  </sheetData>
  <sheetProtection sheet="1" formatCells="0" formatColumns="0" formatRows="0" insertColumns="0" insertRows="0" insertHyperlinks="0" deleteColumns="0" deleteRows="0" sort="0" autoFilter="0" pivotTables="0"/>
  <phoneticPr fontId="33" type="noConversion"/>
  <dataValidations count="1">
    <dataValidation type="list" allowBlank="1" showInputMessage="1" showErrorMessage="1" sqref="AP4:AP16 Q4:Q41 K4:K41" xr:uid="{25BC1812-4F77-47BE-BF29-831C474F900F}">
      <formula1>$AT$4:$AT$9</formula1>
    </dataValidation>
  </dataValidations>
  <pageMargins left="0.25" right="0.25" top="0.75" bottom="0.75" header="0.3" footer="0.3"/>
  <pageSetup paperSize="9" scale="18" fitToHeight="0" orientation="landscape" r:id="rId1"/>
  <colBreaks count="1" manualBreakCount="1">
    <brk id="19" max="41" man="1"/>
  </colBreaks>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52052-581B-4DC1-BD45-3654DA5FEF1F}">
  <sheetPr codeName="Sheet17">
    <pageSetUpPr fitToPage="1"/>
  </sheetPr>
  <dimension ref="A1:M110"/>
  <sheetViews>
    <sheetView showGridLines="0" zoomScale="80" zoomScaleNormal="80" zoomScaleSheetLayoutView="70" workbookViewId="0">
      <selection activeCell="D73" sqref="D73"/>
    </sheetView>
  </sheetViews>
  <sheetFormatPr defaultColWidth="9" defaultRowHeight="14.5" x14ac:dyDescent="0.35"/>
  <cols>
    <col min="1" max="1" width="38.26953125" style="72" customWidth="1"/>
    <col min="2" max="2" width="7.26953125" style="72" customWidth="1"/>
    <col min="3" max="3" width="9.54296875" style="72" customWidth="1"/>
    <col min="4" max="4" width="53.1796875" style="72" customWidth="1"/>
    <col min="5" max="5" width="36.453125" style="72" customWidth="1"/>
    <col min="6" max="6" width="29" style="72" customWidth="1"/>
    <col min="7" max="7" width="23.1796875" style="72" customWidth="1"/>
    <col min="8" max="9" width="21.453125" style="72" customWidth="1"/>
    <col min="10" max="10" width="21.7265625" style="72" customWidth="1"/>
    <col min="11" max="11" width="22.1796875" style="72" customWidth="1"/>
    <col min="12" max="16384" width="9" style="72"/>
  </cols>
  <sheetData>
    <row r="1" spans="1:11" ht="23.5" x14ac:dyDescent="0.35">
      <c r="A1" s="71" t="s">
        <v>749</v>
      </c>
    </row>
    <row r="2" spans="1:11" ht="21" x14ac:dyDescent="0.5">
      <c r="A2" s="73" t="s">
        <v>173</v>
      </c>
    </row>
    <row r="3" spans="1:11" ht="94.5" customHeight="1" x14ac:dyDescent="0.35">
      <c r="A3" s="3" t="s">
        <v>21</v>
      </c>
      <c r="B3" s="3" t="s">
        <v>299</v>
      </c>
      <c r="C3" s="3" t="s">
        <v>317</v>
      </c>
      <c r="D3" s="3" t="s">
        <v>300</v>
      </c>
      <c r="E3" s="3" t="s">
        <v>301</v>
      </c>
      <c r="F3" s="3" t="s">
        <v>750</v>
      </c>
      <c r="G3" s="3" t="s">
        <v>751</v>
      </c>
      <c r="H3" s="3" t="s">
        <v>752</v>
      </c>
      <c r="I3" s="3" t="s">
        <v>753</v>
      </c>
      <c r="J3" s="3" t="s">
        <v>754</v>
      </c>
      <c r="K3" s="3" t="s">
        <v>755</v>
      </c>
    </row>
    <row r="4" spans="1:11" s="76" customFormat="1" x14ac:dyDescent="0.35">
      <c r="A4" s="72" t="s">
        <v>173</v>
      </c>
      <c r="B4" s="76">
        <f>ROW()</f>
        <v>4</v>
      </c>
      <c r="D4" s="76" t="s">
        <v>574</v>
      </c>
      <c r="E4" s="76" t="s">
        <v>575</v>
      </c>
      <c r="F4" s="125"/>
      <c r="G4" s="125"/>
      <c r="H4" s="125"/>
      <c r="I4" s="125"/>
      <c r="J4" s="125"/>
      <c r="K4" s="125"/>
    </row>
    <row r="5" spans="1:11" x14ac:dyDescent="0.35">
      <c r="A5" s="72" t="s">
        <v>173</v>
      </c>
      <c r="B5" s="76">
        <f>ROW()</f>
        <v>5</v>
      </c>
      <c r="C5" s="76"/>
      <c r="D5" s="76" t="s">
        <v>574</v>
      </c>
      <c r="E5" s="76" t="s">
        <v>756</v>
      </c>
      <c r="F5" s="125"/>
      <c r="G5" s="125"/>
      <c r="H5" s="125"/>
      <c r="I5" s="125"/>
      <c r="J5" s="125"/>
      <c r="K5" s="125"/>
    </row>
    <row r="6" spans="1:11" x14ac:dyDescent="0.35">
      <c r="A6" s="72" t="s">
        <v>173</v>
      </c>
      <c r="B6" s="76">
        <f>ROW()</f>
        <v>6</v>
      </c>
      <c r="C6" s="76"/>
      <c r="D6" s="76" t="s">
        <v>574</v>
      </c>
      <c r="E6" s="76" t="s">
        <v>577</v>
      </c>
      <c r="F6" s="125"/>
      <c r="G6" s="125"/>
      <c r="H6" s="125"/>
      <c r="I6" s="125"/>
      <c r="J6" s="125"/>
      <c r="K6" s="125"/>
    </row>
    <row r="7" spans="1:11" x14ac:dyDescent="0.35">
      <c r="A7" s="72" t="s">
        <v>173</v>
      </c>
      <c r="B7" s="76">
        <f>ROW()</f>
        <v>7</v>
      </c>
      <c r="C7" s="76"/>
      <c r="D7" s="165" t="s">
        <v>574</v>
      </c>
      <c r="E7" s="190" t="s">
        <v>757</v>
      </c>
      <c r="F7" s="125"/>
      <c r="G7" s="125"/>
      <c r="H7" s="125"/>
      <c r="I7" s="125"/>
      <c r="J7" s="125"/>
      <c r="K7" s="125"/>
    </row>
    <row r="8" spans="1:11" x14ac:dyDescent="0.35">
      <c r="A8" s="72" t="s">
        <v>173</v>
      </c>
      <c r="B8" s="76">
        <f>ROW()</f>
        <v>8</v>
      </c>
      <c r="C8" s="76"/>
      <c r="D8" s="165" t="s">
        <v>574</v>
      </c>
      <c r="E8" s="76"/>
      <c r="F8" s="88">
        <f>IF(SUM(F4:F6)=0,F7,SUM(F4:F6))</f>
        <v>0</v>
      </c>
      <c r="G8" s="88">
        <f t="shared" ref="G8:K8" si="0">IF(SUM(G4:G6)=0,G7,SUM(G4:G6))</f>
        <v>0</v>
      </c>
      <c r="H8" s="88">
        <f t="shared" si="0"/>
        <v>0</v>
      </c>
      <c r="I8" s="88">
        <f t="shared" si="0"/>
        <v>0</v>
      </c>
      <c r="J8" s="88">
        <f t="shared" si="0"/>
        <v>0</v>
      </c>
      <c r="K8" s="88">
        <f t="shared" si="0"/>
        <v>0</v>
      </c>
    </row>
    <row r="9" spans="1:11" x14ac:dyDescent="0.35">
      <c r="A9" s="72" t="s">
        <v>173</v>
      </c>
      <c r="B9" s="76">
        <f>ROW()</f>
        <v>9</v>
      </c>
      <c r="C9" s="76"/>
      <c r="D9" s="76" t="s">
        <v>578</v>
      </c>
      <c r="E9" s="76" t="s">
        <v>579</v>
      </c>
      <c r="F9" s="125"/>
      <c r="G9" s="125"/>
      <c r="H9" s="125"/>
      <c r="I9" s="125"/>
      <c r="J9" s="125"/>
      <c r="K9" s="125"/>
    </row>
    <row r="10" spans="1:11" x14ac:dyDescent="0.35">
      <c r="A10" s="72" t="s">
        <v>173</v>
      </c>
      <c r="B10" s="76">
        <f>ROW()</f>
        <v>10</v>
      </c>
      <c r="C10" s="76"/>
      <c r="D10" s="76" t="s">
        <v>578</v>
      </c>
      <c r="E10" s="76" t="s">
        <v>580</v>
      </c>
      <c r="F10" s="125"/>
      <c r="G10" s="125"/>
      <c r="H10" s="125"/>
      <c r="I10" s="125"/>
      <c r="J10" s="125"/>
      <c r="K10" s="125"/>
    </row>
    <row r="11" spans="1:11" x14ac:dyDescent="0.35">
      <c r="A11" s="72" t="s">
        <v>173</v>
      </c>
      <c r="B11" s="76">
        <f>ROW()</f>
        <v>11</v>
      </c>
      <c r="C11" s="76"/>
      <c r="D11" s="165" t="s">
        <v>578</v>
      </c>
      <c r="E11" s="190" t="s">
        <v>757</v>
      </c>
      <c r="F11" s="125"/>
      <c r="G11" s="125"/>
      <c r="H11" s="125"/>
      <c r="I11" s="125"/>
      <c r="J11" s="125"/>
      <c r="K11" s="125"/>
    </row>
    <row r="12" spans="1:11" x14ac:dyDescent="0.35">
      <c r="A12" s="72" t="s">
        <v>173</v>
      </c>
      <c r="B12" s="76">
        <f>ROW()</f>
        <v>12</v>
      </c>
      <c r="C12" s="76"/>
      <c r="D12" s="165" t="s">
        <v>578</v>
      </c>
      <c r="E12" s="76"/>
      <c r="F12" s="88">
        <f>IF(SUM(F9:F10)=0,F11,SUM(F9:F10))</f>
        <v>0</v>
      </c>
      <c r="G12" s="88">
        <f t="shared" ref="G12:K12" si="1">IF(SUM(G9:G10)=0,G11,SUM(G9:G10))</f>
        <v>0</v>
      </c>
      <c r="H12" s="88">
        <f t="shared" si="1"/>
        <v>0</v>
      </c>
      <c r="I12" s="88">
        <f t="shared" si="1"/>
        <v>0</v>
      </c>
      <c r="J12" s="88">
        <f t="shared" si="1"/>
        <v>0</v>
      </c>
      <c r="K12" s="88">
        <f t="shared" si="1"/>
        <v>0</v>
      </c>
    </row>
    <row r="13" spans="1:11" x14ac:dyDescent="0.35">
      <c r="A13" s="72" t="s">
        <v>173</v>
      </c>
      <c r="B13" s="76">
        <f>ROW()</f>
        <v>13</v>
      </c>
      <c r="C13" s="76"/>
      <c r="D13" s="76" t="s">
        <v>581</v>
      </c>
      <c r="E13" s="76" t="s">
        <v>582</v>
      </c>
      <c r="F13" s="125"/>
      <c r="G13" s="125"/>
      <c r="H13" s="125"/>
      <c r="I13" s="125"/>
      <c r="J13" s="125"/>
      <c r="K13" s="125"/>
    </row>
    <row r="14" spans="1:11" x14ac:dyDescent="0.35">
      <c r="A14" s="72" t="s">
        <v>173</v>
      </c>
      <c r="B14" s="76">
        <f>ROW()</f>
        <v>14</v>
      </c>
      <c r="C14" s="76"/>
      <c r="D14" s="76" t="s">
        <v>581</v>
      </c>
      <c r="E14" s="76" t="s">
        <v>583</v>
      </c>
      <c r="F14" s="125"/>
      <c r="G14" s="125"/>
      <c r="H14" s="125"/>
      <c r="I14" s="125"/>
      <c r="J14" s="125"/>
      <c r="K14" s="125"/>
    </row>
    <row r="15" spans="1:11" x14ac:dyDescent="0.35">
      <c r="A15" s="72" t="s">
        <v>173</v>
      </c>
      <c r="B15" s="76">
        <f>ROW()</f>
        <v>15</v>
      </c>
      <c r="C15" s="76"/>
      <c r="D15" s="76" t="s">
        <v>581</v>
      </c>
      <c r="E15" s="76" t="s">
        <v>584</v>
      </c>
      <c r="F15" s="125"/>
      <c r="G15" s="125"/>
      <c r="H15" s="125"/>
      <c r="I15" s="125"/>
      <c r="J15" s="125"/>
      <c r="K15" s="125"/>
    </row>
    <row r="16" spans="1:11" x14ac:dyDescent="0.35">
      <c r="A16" s="72" t="s">
        <v>173</v>
      </c>
      <c r="B16" s="76">
        <f>ROW()</f>
        <v>16</v>
      </c>
      <c r="C16" s="76"/>
      <c r="D16" s="165" t="s">
        <v>581</v>
      </c>
      <c r="E16" s="190" t="s">
        <v>757</v>
      </c>
      <c r="F16" s="125"/>
      <c r="G16" s="125"/>
      <c r="H16" s="125"/>
      <c r="I16" s="125"/>
      <c r="J16" s="125"/>
      <c r="K16" s="125"/>
    </row>
    <row r="17" spans="1:11" x14ac:dyDescent="0.35">
      <c r="A17" s="72" t="s">
        <v>173</v>
      </c>
      <c r="B17" s="76">
        <f>ROW()</f>
        <v>17</v>
      </c>
      <c r="C17" s="76"/>
      <c r="D17" s="165" t="s">
        <v>581</v>
      </c>
      <c r="E17" s="76"/>
      <c r="F17" s="88">
        <f>IF(SUM(F13:F15)=0,F16,SUM(F13:F15))</f>
        <v>0</v>
      </c>
      <c r="G17" s="88">
        <f t="shared" ref="G17:K17" si="2">IF(SUM(G13:G15)=0,G16,SUM(G13:G15))</f>
        <v>0</v>
      </c>
      <c r="H17" s="88">
        <f t="shared" si="2"/>
        <v>0</v>
      </c>
      <c r="I17" s="88">
        <f t="shared" si="2"/>
        <v>0</v>
      </c>
      <c r="J17" s="88">
        <f t="shared" si="2"/>
        <v>0</v>
      </c>
      <c r="K17" s="88">
        <f t="shared" si="2"/>
        <v>0</v>
      </c>
    </row>
    <row r="18" spans="1:11" x14ac:dyDescent="0.35">
      <c r="A18" s="72" t="s">
        <v>173</v>
      </c>
      <c r="B18" s="76">
        <f>ROW()</f>
        <v>18</v>
      </c>
      <c r="C18" s="76"/>
      <c r="D18" s="76" t="s">
        <v>585</v>
      </c>
      <c r="E18" s="76" t="s">
        <v>586</v>
      </c>
      <c r="F18" s="125"/>
      <c r="G18" s="125"/>
      <c r="H18" s="125"/>
      <c r="I18" s="125"/>
      <c r="J18" s="125"/>
      <c r="K18" s="125"/>
    </row>
    <row r="19" spans="1:11" x14ac:dyDescent="0.35">
      <c r="A19" s="72" t="s">
        <v>173</v>
      </c>
      <c r="B19" s="76">
        <f>ROW()</f>
        <v>19</v>
      </c>
      <c r="C19" s="76"/>
      <c r="D19" s="76" t="s">
        <v>585</v>
      </c>
      <c r="E19" s="76" t="s">
        <v>587</v>
      </c>
      <c r="F19" s="125"/>
      <c r="G19" s="125"/>
      <c r="H19" s="125"/>
      <c r="I19" s="125"/>
      <c r="J19" s="125"/>
      <c r="K19" s="125"/>
    </row>
    <row r="20" spans="1:11" x14ac:dyDescent="0.35">
      <c r="A20" s="72" t="s">
        <v>173</v>
      </c>
      <c r="B20" s="76">
        <f>ROW()</f>
        <v>20</v>
      </c>
      <c r="C20" s="76"/>
      <c r="D20" s="76" t="s">
        <v>585</v>
      </c>
      <c r="E20" s="76" t="s">
        <v>588</v>
      </c>
      <c r="F20" s="125"/>
      <c r="G20" s="125"/>
      <c r="H20" s="125"/>
      <c r="I20" s="125"/>
      <c r="J20" s="125"/>
      <c r="K20" s="125"/>
    </row>
    <row r="21" spans="1:11" x14ac:dyDescent="0.35">
      <c r="A21" s="72" t="s">
        <v>173</v>
      </c>
      <c r="B21" s="76">
        <f>ROW()</f>
        <v>21</v>
      </c>
      <c r="C21" s="76"/>
      <c r="D21" s="76" t="s">
        <v>585</v>
      </c>
      <c r="E21" s="76" t="s">
        <v>589</v>
      </c>
      <c r="F21" s="125"/>
      <c r="G21" s="125"/>
      <c r="H21" s="125"/>
      <c r="I21" s="125"/>
      <c r="J21" s="125"/>
      <c r="K21" s="125"/>
    </row>
    <row r="22" spans="1:11" x14ac:dyDescent="0.35">
      <c r="A22" s="72" t="s">
        <v>173</v>
      </c>
      <c r="B22" s="76">
        <f>ROW()</f>
        <v>22</v>
      </c>
      <c r="C22" s="76"/>
      <c r="D22" s="165" t="s">
        <v>585</v>
      </c>
      <c r="E22" s="190" t="s">
        <v>757</v>
      </c>
      <c r="F22" s="125"/>
      <c r="G22" s="125"/>
      <c r="H22" s="125"/>
      <c r="I22" s="125"/>
      <c r="J22" s="125"/>
      <c r="K22" s="125"/>
    </row>
    <row r="23" spans="1:11" x14ac:dyDescent="0.35">
      <c r="A23" s="72" t="s">
        <v>173</v>
      </c>
      <c r="B23" s="76">
        <f>ROW()</f>
        <v>23</v>
      </c>
      <c r="C23" s="76"/>
      <c r="D23" s="165" t="s">
        <v>585</v>
      </c>
      <c r="E23" s="76"/>
      <c r="F23" s="88">
        <f>IF(SUM(F18:F21)=0,F22,SUM(F18:F21))</f>
        <v>0</v>
      </c>
      <c r="G23" s="88">
        <f t="shared" ref="G23:K23" si="3">IF(SUM(G18:G21)=0,G22,SUM(G18:G21))</f>
        <v>0</v>
      </c>
      <c r="H23" s="88">
        <f t="shared" si="3"/>
        <v>0</v>
      </c>
      <c r="I23" s="88">
        <f t="shared" si="3"/>
        <v>0</v>
      </c>
      <c r="J23" s="88">
        <f t="shared" si="3"/>
        <v>0</v>
      </c>
      <c r="K23" s="88">
        <f t="shared" si="3"/>
        <v>0</v>
      </c>
    </row>
    <row r="24" spans="1:11" x14ac:dyDescent="0.35">
      <c r="A24" s="72" t="s">
        <v>173</v>
      </c>
      <c r="B24" s="76">
        <f>ROW()</f>
        <v>24</v>
      </c>
      <c r="C24" s="76"/>
      <c r="D24" s="76" t="s">
        <v>590</v>
      </c>
      <c r="E24" s="76"/>
      <c r="F24" s="125"/>
      <c r="G24" s="125"/>
      <c r="H24" s="125"/>
      <c r="I24" s="125"/>
      <c r="J24" s="125"/>
      <c r="K24" s="125"/>
    </row>
    <row r="25" spans="1:11" x14ac:dyDescent="0.35">
      <c r="A25" s="72" t="s">
        <v>173</v>
      </c>
      <c r="B25" s="76">
        <f>ROW()</f>
        <v>25</v>
      </c>
      <c r="C25" s="76"/>
      <c r="D25" s="165" t="s">
        <v>591</v>
      </c>
      <c r="E25" s="120"/>
      <c r="F25" s="88">
        <f>F8+F12+F17+F23+F24</f>
        <v>0</v>
      </c>
      <c r="G25" s="88">
        <f t="shared" ref="G25:I25" si="4">G8+G12+G17+G23+G24</f>
        <v>0</v>
      </c>
      <c r="H25" s="88">
        <f>H8+H12+H17+H23+H24</f>
        <v>0</v>
      </c>
      <c r="I25" s="88">
        <f t="shared" si="4"/>
        <v>0</v>
      </c>
      <c r="J25" s="88">
        <f>J8+J12+J17+J23+J24</f>
        <v>0</v>
      </c>
      <c r="K25" s="88">
        <f>K8+K12+K17+K23+K24</f>
        <v>0</v>
      </c>
    </row>
    <row r="26" spans="1:11" x14ac:dyDescent="0.35">
      <c r="A26" s="72" t="s">
        <v>173</v>
      </c>
      <c r="B26" s="76">
        <f>ROW()</f>
        <v>26</v>
      </c>
      <c r="C26" s="76"/>
      <c r="D26" s="76" t="s">
        <v>758</v>
      </c>
      <c r="E26" s="76" t="s">
        <v>593</v>
      </c>
      <c r="F26" s="125"/>
      <c r="G26" s="125"/>
      <c r="H26" s="125"/>
      <c r="I26" s="125"/>
      <c r="J26" s="125"/>
      <c r="K26" s="125"/>
    </row>
    <row r="27" spans="1:11" x14ac:dyDescent="0.35">
      <c r="A27" s="72" t="s">
        <v>173</v>
      </c>
      <c r="B27" s="76">
        <f>ROW()</f>
        <v>27</v>
      </c>
      <c r="C27" s="76"/>
      <c r="D27" s="76" t="s">
        <v>758</v>
      </c>
      <c r="E27" s="76" t="s">
        <v>594</v>
      </c>
      <c r="F27" s="125"/>
      <c r="G27" s="125"/>
      <c r="H27" s="125"/>
      <c r="I27" s="125"/>
      <c r="J27" s="125"/>
      <c r="K27" s="125"/>
    </row>
    <row r="28" spans="1:11" x14ac:dyDescent="0.35">
      <c r="A28" s="72" t="s">
        <v>173</v>
      </c>
      <c r="B28" s="76">
        <f>ROW()</f>
        <v>28</v>
      </c>
      <c r="C28" s="76"/>
      <c r="D28" s="165" t="s">
        <v>758</v>
      </c>
      <c r="E28" s="190" t="s">
        <v>757</v>
      </c>
      <c r="F28" s="125"/>
      <c r="G28" s="125"/>
      <c r="H28" s="125"/>
      <c r="I28" s="125"/>
      <c r="J28" s="125"/>
      <c r="K28" s="125"/>
    </row>
    <row r="29" spans="1:11" x14ac:dyDescent="0.35">
      <c r="A29" s="72" t="s">
        <v>173</v>
      </c>
      <c r="B29" s="76">
        <f>ROW()</f>
        <v>29</v>
      </c>
      <c r="C29" s="76"/>
      <c r="D29" s="165" t="s">
        <v>758</v>
      </c>
      <c r="E29" s="76"/>
      <c r="F29" s="88">
        <f>IF(SUM(F26:F27)=0,F28,SUM(F26:F27))</f>
        <v>0</v>
      </c>
      <c r="G29" s="88">
        <f t="shared" ref="G29:J29" si="5">IF(SUM(G26:G27)=0,G28,SUM(G26:G27))</f>
        <v>0</v>
      </c>
      <c r="H29" s="88">
        <f t="shared" si="5"/>
        <v>0</v>
      </c>
      <c r="I29" s="88">
        <f t="shared" si="5"/>
        <v>0</v>
      </c>
      <c r="J29" s="88">
        <f t="shared" si="5"/>
        <v>0</v>
      </c>
      <c r="K29" s="88">
        <f>IF(SUM(K26:K27)=0,K28,SUM(K26:K27))</f>
        <v>0</v>
      </c>
    </row>
    <row r="30" spans="1:11" x14ac:dyDescent="0.35">
      <c r="A30" s="72" t="s">
        <v>173</v>
      </c>
      <c r="B30" s="76">
        <f>ROW()</f>
        <v>30</v>
      </c>
      <c r="C30" s="76"/>
      <c r="D30" s="165" t="s">
        <v>596</v>
      </c>
      <c r="E30" s="76"/>
      <c r="F30" s="88">
        <f>F25+F29</f>
        <v>0</v>
      </c>
      <c r="G30" s="88">
        <f t="shared" ref="G30:I30" si="6">G25+G29</f>
        <v>0</v>
      </c>
      <c r="H30" s="88">
        <f>H25+H29</f>
        <v>0</v>
      </c>
      <c r="I30" s="88">
        <f t="shared" si="6"/>
        <v>0</v>
      </c>
      <c r="J30" s="88">
        <f>J25+J29</f>
        <v>0</v>
      </c>
      <c r="K30" s="88">
        <f>K25+K29</f>
        <v>0</v>
      </c>
    </row>
    <row r="31" spans="1:11" x14ac:dyDescent="0.35">
      <c r="A31" s="72" t="s">
        <v>173</v>
      </c>
      <c r="B31" s="76">
        <f>ROW()</f>
        <v>31</v>
      </c>
      <c r="C31" s="76" t="s">
        <v>344</v>
      </c>
      <c r="D31" s="76" t="s">
        <v>759</v>
      </c>
      <c r="E31" s="76" t="s">
        <v>597</v>
      </c>
      <c r="F31" s="125"/>
      <c r="G31" s="125"/>
      <c r="H31" s="125"/>
      <c r="I31" s="125"/>
      <c r="J31" s="125"/>
      <c r="K31" s="125"/>
    </row>
    <row r="32" spans="1:11" x14ac:dyDescent="0.35">
      <c r="A32" s="72" t="s">
        <v>173</v>
      </c>
      <c r="B32" s="76">
        <f>ROW()</f>
        <v>32</v>
      </c>
      <c r="C32" s="76" t="s">
        <v>347</v>
      </c>
      <c r="D32" s="76" t="s">
        <v>759</v>
      </c>
      <c r="E32" s="76" t="s">
        <v>598</v>
      </c>
      <c r="F32" s="125"/>
      <c r="G32" s="125"/>
      <c r="H32" s="125"/>
      <c r="I32" s="125"/>
      <c r="J32" s="125"/>
      <c r="K32" s="125"/>
    </row>
    <row r="33" spans="1:11" x14ac:dyDescent="0.35">
      <c r="A33" s="72" t="s">
        <v>173</v>
      </c>
      <c r="B33" s="76">
        <f>ROW()</f>
        <v>33</v>
      </c>
      <c r="C33" s="76"/>
      <c r="D33" s="165" t="s">
        <v>760</v>
      </c>
      <c r="E33" s="76"/>
      <c r="F33" s="88">
        <f t="shared" ref="F33:K33" si="7">F30+F31-F32</f>
        <v>0</v>
      </c>
      <c r="G33" s="88">
        <f t="shared" si="7"/>
        <v>0</v>
      </c>
      <c r="H33" s="88">
        <f t="shared" si="7"/>
        <v>0</v>
      </c>
      <c r="I33" s="88">
        <f t="shared" si="7"/>
        <v>0</v>
      </c>
      <c r="J33" s="88">
        <f>J30+J31-J32</f>
        <v>0</v>
      </c>
      <c r="K33" s="88">
        <f t="shared" si="7"/>
        <v>0</v>
      </c>
    </row>
    <row r="34" spans="1:11" x14ac:dyDescent="0.35">
      <c r="A34" s="72" t="s">
        <v>173</v>
      </c>
      <c r="B34" s="76">
        <f>ROW()</f>
        <v>34</v>
      </c>
      <c r="C34" s="76"/>
      <c r="D34" s="76" t="s">
        <v>345</v>
      </c>
      <c r="E34" s="76"/>
      <c r="F34" s="125"/>
      <c r="G34" s="125"/>
      <c r="H34" s="125"/>
      <c r="I34" s="125"/>
      <c r="J34" s="125"/>
      <c r="K34" s="125"/>
    </row>
    <row r="35" spans="1:11" x14ac:dyDescent="0.35">
      <c r="A35" s="72" t="s">
        <v>173</v>
      </c>
      <c r="B35" s="76">
        <f>ROW()</f>
        <v>35</v>
      </c>
      <c r="C35" s="76"/>
      <c r="D35" s="76" t="s">
        <v>761</v>
      </c>
      <c r="E35" s="76" t="s">
        <v>557</v>
      </c>
      <c r="F35" s="166"/>
      <c r="G35" s="166"/>
      <c r="H35" s="166"/>
      <c r="I35" s="166"/>
      <c r="J35" s="166"/>
      <c r="K35" s="166"/>
    </row>
    <row r="38" spans="1:11" ht="21" x14ac:dyDescent="0.5">
      <c r="A38" s="73" t="s">
        <v>173</v>
      </c>
    </row>
    <row r="39" spans="1:11" ht="94.5" customHeight="1" x14ac:dyDescent="0.35">
      <c r="A39" s="3" t="s">
        <v>21</v>
      </c>
      <c r="B39" s="3" t="s">
        <v>299</v>
      </c>
      <c r="C39" s="3" t="s">
        <v>317</v>
      </c>
      <c r="D39" s="3" t="s">
        <v>300</v>
      </c>
      <c r="E39" s="3" t="s">
        <v>301</v>
      </c>
      <c r="F39" s="3" t="s">
        <v>762</v>
      </c>
      <c r="G39" s="3" t="s">
        <v>763</v>
      </c>
      <c r="H39" s="3" t="s">
        <v>764</v>
      </c>
      <c r="I39" s="3" t="s">
        <v>765</v>
      </c>
      <c r="J39" s="3" t="s">
        <v>766</v>
      </c>
      <c r="K39" s="3" t="s">
        <v>767</v>
      </c>
    </row>
    <row r="40" spans="1:11" x14ac:dyDescent="0.35">
      <c r="A40" s="72" t="s">
        <v>173</v>
      </c>
      <c r="B40" s="76">
        <f>ROW()</f>
        <v>40</v>
      </c>
      <c r="C40" s="76"/>
      <c r="D40" s="76" t="s">
        <v>574</v>
      </c>
      <c r="E40" s="76" t="s">
        <v>575</v>
      </c>
      <c r="F40" s="125"/>
      <c r="G40" s="125"/>
      <c r="H40" s="125"/>
      <c r="I40" s="125"/>
      <c r="J40" s="125"/>
      <c r="K40" s="125"/>
    </row>
    <row r="41" spans="1:11" x14ac:dyDescent="0.35">
      <c r="A41" s="72" t="s">
        <v>173</v>
      </c>
      <c r="B41" s="76">
        <f>ROW()</f>
        <v>41</v>
      </c>
      <c r="C41" s="76"/>
      <c r="D41" s="76" t="s">
        <v>574</v>
      </c>
      <c r="E41" s="76" t="s">
        <v>756</v>
      </c>
      <c r="F41" s="125"/>
      <c r="G41" s="125"/>
      <c r="H41" s="125"/>
      <c r="I41" s="125"/>
      <c r="J41" s="125"/>
      <c r="K41" s="125"/>
    </row>
    <row r="42" spans="1:11" x14ac:dyDescent="0.35">
      <c r="A42" s="72" t="s">
        <v>173</v>
      </c>
      <c r="B42" s="76">
        <f>ROW()</f>
        <v>42</v>
      </c>
      <c r="C42" s="76"/>
      <c r="D42" s="76" t="s">
        <v>574</v>
      </c>
      <c r="E42" s="76" t="s">
        <v>577</v>
      </c>
      <c r="F42" s="125"/>
      <c r="G42" s="125"/>
      <c r="H42" s="125"/>
      <c r="I42" s="125"/>
      <c r="J42" s="125"/>
      <c r="K42" s="125"/>
    </row>
    <row r="43" spans="1:11" x14ac:dyDescent="0.35">
      <c r="A43" s="72" t="s">
        <v>173</v>
      </c>
      <c r="B43" s="76">
        <f>ROW()</f>
        <v>43</v>
      </c>
      <c r="C43" s="76"/>
      <c r="D43" s="165" t="s">
        <v>574</v>
      </c>
      <c r="E43" s="190" t="s">
        <v>757</v>
      </c>
      <c r="F43" s="125"/>
      <c r="G43" s="125"/>
      <c r="H43" s="125"/>
      <c r="I43" s="125"/>
      <c r="J43" s="125"/>
      <c r="K43" s="125"/>
    </row>
    <row r="44" spans="1:11" x14ac:dyDescent="0.35">
      <c r="A44" s="72" t="s">
        <v>173</v>
      </c>
      <c r="B44" s="76">
        <f>ROW()</f>
        <v>44</v>
      </c>
      <c r="C44" s="76"/>
      <c r="D44" s="165" t="s">
        <v>574</v>
      </c>
      <c r="E44" s="76"/>
      <c r="F44" s="153">
        <f>IF(SUM(F40:F42)=0,F43,SUM(F40:F42))</f>
        <v>0</v>
      </c>
      <c r="G44" s="153">
        <f t="shared" ref="G44:K44" si="8">IF(SUM(G40:G42)=0,G43,SUM(G40:G42))</f>
        <v>0</v>
      </c>
      <c r="H44" s="153">
        <f t="shared" si="8"/>
        <v>0</v>
      </c>
      <c r="I44" s="153">
        <f t="shared" si="8"/>
        <v>0</v>
      </c>
      <c r="J44" s="153">
        <f t="shared" si="8"/>
        <v>0</v>
      </c>
      <c r="K44" s="153">
        <f t="shared" si="8"/>
        <v>0</v>
      </c>
    </row>
    <row r="45" spans="1:11" x14ac:dyDescent="0.35">
      <c r="A45" s="72" t="s">
        <v>173</v>
      </c>
      <c r="B45" s="76">
        <f>ROW()</f>
        <v>45</v>
      </c>
      <c r="C45" s="76"/>
      <c r="D45" s="76" t="s">
        <v>578</v>
      </c>
      <c r="E45" s="76" t="s">
        <v>579</v>
      </c>
      <c r="F45" s="125"/>
      <c r="G45" s="125"/>
      <c r="H45" s="125"/>
      <c r="I45" s="125"/>
      <c r="J45" s="125"/>
      <c r="K45" s="125"/>
    </row>
    <row r="46" spans="1:11" x14ac:dyDescent="0.35">
      <c r="A46" s="72" t="s">
        <v>173</v>
      </c>
      <c r="B46" s="76">
        <f>ROW()</f>
        <v>46</v>
      </c>
      <c r="C46" s="76"/>
      <c r="D46" s="76" t="s">
        <v>578</v>
      </c>
      <c r="E46" s="76" t="s">
        <v>580</v>
      </c>
      <c r="F46" s="125"/>
      <c r="G46" s="125"/>
      <c r="H46" s="125"/>
      <c r="I46" s="125"/>
      <c r="J46" s="125"/>
      <c r="K46" s="125"/>
    </row>
    <row r="47" spans="1:11" x14ac:dyDescent="0.35">
      <c r="A47" s="72" t="s">
        <v>173</v>
      </c>
      <c r="B47" s="76">
        <f>ROW()</f>
        <v>47</v>
      </c>
      <c r="C47" s="76"/>
      <c r="D47" s="165" t="s">
        <v>578</v>
      </c>
      <c r="E47" s="190" t="s">
        <v>757</v>
      </c>
      <c r="F47" s="125"/>
      <c r="G47" s="125"/>
      <c r="H47" s="125"/>
      <c r="I47" s="125"/>
      <c r="J47" s="125"/>
      <c r="K47" s="125"/>
    </row>
    <row r="48" spans="1:11" x14ac:dyDescent="0.35">
      <c r="A48" s="72" t="s">
        <v>173</v>
      </c>
      <c r="B48" s="76">
        <f>ROW()</f>
        <v>48</v>
      </c>
      <c r="C48" s="76"/>
      <c r="D48" s="165" t="s">
        <v>578</v>
      </c>
      <c r="E48" s="76"/>
      <c r="F48" s="153">
        <f>IF(SUM(F45:F46)=0,F47,SUM(F45:F46))</f>
        <v>0</v>
      </c>
      <c r="G48" s="153">
        <f>IF(SUM(G45:G46)=0,G47,SUM(G45:G46))</f>
        <v>0</v>
      </c>
      <c r="H48" s="153">
        <f>IF(SUM(H45:H46)=0,H47,SUM(H45:H46))</f>
        <v>0</v>
      </c>
      <c r="I48" s="153">
        <f t="shared" ref="I48:K48" si="9">IF(SUM(I45:I46)=0,I47,SUM(I45:I46))</f>
        <v>0</v>
      </c>
      <c r="J48" s="153">
        <f t="shared" si="9"/>
        <v>0</v>
      </c>
      <c r="K48" s="153">
        <f t="shared" si="9"/>
        <v>0</v>
      </c>
    </row>
    <row r="49" spans="1:11" x14ac:dyDescent="0.35">
      <c r="A49" s="72" t="s">
        <v>173</v>
      </c>
      <c r="B49" s="76">
        <f>ROW()</f>
        <v>49</v>
      </c>
      <c r="C49" s="76"/>
      <c r="D49" s="76" t="s">
        <v>581</v>
      </c>
      <c r="E49" s="76" t="s">
        <v>582</v>
      </c>
      <c r="F49" s="125"/>
      <c r="G49" s="125"/>
      <c r="H49" s="125"/>
      <c r="I49" s="125"/>
      <c r="J49" s="125"/>
      <c r="K49" s="125"/>
    </row>
    <row r="50" spans="1:11" x14ac:dyDescent="0.35">
      <c r="A50" s="72" t="s">
        <v>173</v>
      </c>
      <c r="B50" s="76">
        <f>ROW()</f>
        <v>50</v>
      </c>
      <c r="C50" s="76"/>
      <c r="D50" s="76" t="s">
        <v>581</v>
      </c>
      <c r="E50" s="76" t="s">
        <v>583</v>
      </c>
      <c r="F50" s="125"/>
      <c r="G50" s="125"/>
      <c r="H50" s="125"/>
      <c r="I50" s="125"/>
      <c r="J50" s="125"/>
      <c r="K50" s="125"/>
    </row>
    <row r="51" spans="1:11" x14ac:dyDescent="0.35">
      <c r="A51" s="72" t="s">
        <v>173</v>
      </c>
      <c r="B51" s="76">
        <f>ROW()</f>
        <v>51</v>
      </c>
      <c r="C51" s="76"/>
      <c r="D51" s="76" t="s">
        <v>581</v>
      </c>
      <c r="E51" s="76" t="s">
        <v>584</v>
      </c>
      <c r="F51" s="125"/>
      <c r="G51" s="125"/>
      <c r="H51" s="125"/>
      <c r="I51" s="125"/>
      <c r="J51" s="125"/>
      <c r="K51" s="125"/>
    </row>
    <row r="52" spans="1:11" x14ac:dyDescent="0.35">
      <c r="A52" s="72" t="s">
        <v>173</v>
      </c>
      <c r="B52" s="76">
        <f>ROW()</f>
        <v>52</v>
      </c>
      <c r="C52" s="76"/>
      <c r="D52" s="165" t="s">
        <v>581</v>
      </c>
      <c r="E52" s="190" t="s">
        <v>757</v>
      </c>
      <c r="F52" s="125"/>
      <c r="G52" s="125"/>
      <c r="H52" s="125"/>
      <c r="I52" s="125"/>
      <c r="J52" s="125"/>
      <c r="K52" s="125"/>
    </row>
    <row r="53" spans="1:11" x14ac:dyDescent="0.35">
      <c r="A53" s="72" t="s">
        <v>173</v>
      </c>
      <c r="B53" s="76">
        <f>ROW()</f>
        <v>53</v>
      </c>
      <c r="C53" s="76"/>
      <c r="D53" s="165" t="s">
        <v>581</v>
      </c>
      <c r="E53" s="76"/>
      <c r="F53" s="153">
        <f>IF(SUM(F49:F51)=0,F52,SUM(F49:F51))</f>
        <v>0</v>
      </c>
      <c r="G53" s="153">
        <f t="shared" ref="G53:K53" si="10">IF(SUM(G49:G51)=0,G52,SUM(G49:G51))</f>
        <v>0</v>
      </c>
      <c r="H53" s="153">
        <f t="shared" si="10"/>
        <v>0</v>
      </c>
      <c r="I53" s="153">
        <f t="shared" si="10"/>
        <v>0</v>
      </c>
      <c r="J53" s="153">
        <f t="shared" si="10"/>
        <v>0</v>
      </c>
      <c r="K53" s="153">
        <f t="shared" si="10"/>
        <v>0</v>
      </c>
    </row>
    <row r="54" spans="1:11" x14ac:dyDescent="0.35">
      <c r="A54" s="72" t="s">
        <v>173</v>
      </c>
      <c r="B54" s="76">
        <f>ROW()</f>
        <v>54</v>
      </c>
      <c r="C54" s="76"/>
      <c r="D54" s="76" t="s">
        <v>585</v>
      </c>
      <c r="E54" s="76" t="s">
        <v>586</v>
      </c>
      <c r="F54" s="125"/>
      <c r="G54" s="125"/>
      <c r="H54" s="125"/>
      <c r="I54" s="125"/>
      <c r="J54" s="125"/>
      <c r="K54" s="125"/>
    </row>
    <row r="55" spans="1:11" x14ac:dyDescent="0.35">
      <c r="A55" s="72" t="s">
        <v>173</v>
      </c>
      <c r="B55" s="76">
        <f>ROW()</f>
        <v>55</v>
      </c>
      <c r="C55" s="76"/>
      <c r="D55" s="76" t="s">
        <v>585</v>
      </c>
      <c r="E55" s="76" t="s">
        <v>587</v>
      </c>
      <c r="F55" s="125"/>
      <c r="G55" s="125"/>
      <c r="H55" s="125"/>
      <c r="I55" s="125"/>
      <c r="J55" s="125"/>
      <c r="K55" s="125"/>
    </row>
    <row r="56" spans="1:11" x14ac:dyDescent="0.35">
      <c r="A56" s="72" t="s">
        <v>173</v>
      </c>
      <c r="B56" s="76">
        <f>ROW()</f>
        <v>56</v>
      </c>
      <c r="C56" s="76"/>
      <c r="D56" s="76" t="s">
        <v>585</v>
      </c>
      <c r="E56" s="76" t="s">
        <v>588</v>
      </c>
      <c r="F56" s="125"/>
      <c r="G56" s="125"/>
      <c r="H56" s="125"/>
      <c r="I56" s="125"/>
      <c r="J56" s="125"/>
      <c r="K56" s="125"/>
    </row>
    <row r="57" spans="1:11" x14ac:dyDescent="0.35">
      <c r="A57" s="72" t="s">
        <v>173</v>
      </c>
      <c r="B57" s="76">
        <f>ROW()</f>
        <v>57</v>
      </c>
      <c r="C57" s="76"/>
      <c r="D57" s="76" t="s">
        <v>585</v>
      </c>
      <c r="E57" s="76" t="s">
        <v>589</v>
      </c>
      <c r="F57" s="125"/>
      <c r="G57" s="125"/>
      <c r="H57" s="125"/>
      <c r="I57" s="125"/>
      <c r="J57" s="125"/>
      <c r="K57" s="125"/>
    </row>
    <row r="58" spans="1:11" x14ac:dyDescent="0.35">
      <c r="A58" s="72" t="s">
        <v>173</v>
      </c>
      <c r="B58" s="76">
        <f>ROW()</f>
        <v>58</v>
      </c>
      <c r="C58" s="76"/>
      <c r="D58" s="165" t="s">
        <v>585</v>
      </c>
      <c r="E58" s="190" t="s">
        <v>757</v>
      </c>
      <c r="F58" s="125"/>
      <c r="G58" s="125"/>
      <c r="H58" s="125"/>
      <c r="I58" s="125"/>
      <c r="J58" s="125"/>
      <c r="K58" s="125"/>
    </row>
    <row r="59" spans="1:11" x14ac:dyDescent="0.35">
      <c r="A59" s="72" t="s">
        <v>173</v>
      </c>
      <c r="B59" s="76">
        <f>ROW()</f>
        <v>59</v>
      </c>
      <c r="C59" s="76"/>
      <c r="D59" s="165" t="s">
        <v>585</v>
      </c>
      <c r="E59" s="76"/>
      <c r="F59" s="153">
        <f>IF(SUM(F54:F57)=0,F58,SUM(F54:F57))</f>
        <v>0</v>
      </c>
      <c r="G59" s="153">
        <f>IF(SUM(G54:G57)=0,G58,SUM(G54:G57))</f>
        <v>0</v>
      </c>
      <c r="H59" s="153">
        <f t="shared" ref="H59:K59" si="11">IF(SUM(H54:H57)=0,H58,SUM(H54:H57))</f>
        <v>0</v>
      </c>
      <c r="I59" s="153">
        <f t="shared" si="11"/>
        <v>0</v>
      </c>
      <c r="J59" s="153">
        <f t="shared" si="11"/>
        <v>0</v>
      </c>
      <c r="K59" s="153">
        <f t="shared" si="11"/>
        <v>0</v>
      </c>
    </row>
    <row r="60" spans="1:11" x14ac:dyDescent="0.35">
      <c r="A60" s="72" t="s">
        <v>173</v>
      </c>
      <c r="B60" s="76">
        <f>ROW()</f>
        <v>60</v>
      </c>
      <c r="C60" s="76"/>
      <c r="D60" s="76" t="s">
        <v>590</v>
      </c>
      <c r="E60" s="76"/>
      <c r="F60" s="125"/>
      <c r="G60" s="125"/>
      <c r="H60" s="125"/>
      <c r="I60" s="125"/>
      <c r="J60" s="125"/>
      <c r="K60" s="125"/>
    </row>
    <row r="61" spans="1:11" x14ac:dyDescent="0.35">
      <c r="A61" s="72" t="s">
        <v>173</v>
      </c>
      <c r="B61" s="76">
        <f>ROW()</f>
        <v>61</v>
      </c>
      <c r="C61" s="76"/>
      <c r="D61" s="165" t="s">
        <v>591</v>
      </c>
      <c r="E61" s="76"/>
      <c r="F61" s="153">
        <f>F44+F48+F53+F59+F60</f>
        <v>0</v>
      </c>
      <c r="G61" s="153">
        <f t="shared" ref="G61:K61" si="12">G44+G48+G53+G59+G60</f>
        <v>0</v>
      </c>
      <c r="H61" s="153">
        <f t="shared" si="12"/>
        <v>0</v>
      </c>
      <c r="I61" s="153">
        <f t="shared" si="12"/>
        <v>0</v>
      </c>
      <c r="J61" s="153">
        <f t="shared" si="12"/>
        <v>0</v>
      </c>
      <c r="K61" s="153">
        <f t="shared" si="12"/>
        <v>0</v>
      </c>
    </row>
    <row r="62" spans="1:11" x14ac:dyDescent="0.35">
      <c r="A62" s="72" t="s">
        <v>173</v>
      </c>
      <c r="B62" s="76">
        <f>ROW()</f>
        <v>62</v>
      </c>
      <c r="C62" s="76"/>
      <c r="D62" s="76" t="s">
        <v>758</v>
      </c>
      <c r="E62" s="76" t="s">
        <v>593</v>
      </c>
      <c r="F62" s="125"/>
      <c r="G62" s="125"/>
      <c r="H62" s="125"/>
      <c r="I62" s="125"/>
      <c r="J62" s="125"/>
      <c r="K62" s="125"/>
    </row>
    <row r="63" spans="1:11" x14ac:dyDescent="0.35">
      <c r="A63" s="72" t="s">
        <v>173</v>
      </c>
      <c r="B63" s="76">
        <f>ROW()</f>
        <v>63</v>
      </c>
      <c r="C63" s="76"/>
      <c r="D63" s="76" t="s">
        <v>758</v>
      </c>
      <c r="E63" s="76" t="s">
        <v>594</v>
      </c>
      <c r="F63" s="125"/>
      <c r="G63" s="125"/>
      <c r="H63" s="125"/>
      <c r="I63" s="125"/>
      <c r="J63" s="125"/>
      <c r="K63" s="125"/>
    </row>
    <row r="64" spans="1:11" x14ac:dyDescent="0.35">
      <c r="A64" s="72" t="s">
        <v>173</v>
      </c>
      <c r="B64" s="76">
        <f>ROW()</f>
        <v>64</v>
      </c>
      <c r="C64" s="76"/>
      <c r="D64" s="76" t="s">
        <v>758</v>
      </c>
      <c r="E64" s="190" t="s">
        <v>757</v>
      </c>
      <c r="F64" s="125"/>
      <c r="G64" s="125"/>
      <c r="H64" s="125"/>
      <c r="I64" s="125"/>
      <c r="J64" s="125"/>
      <c r="K64" s="125"/>
    </row>
    <row r="65" spans="1:13" x14ac:dyDescent="0.35">
      <c r="A65" s="72" t="s">
        <v>173</v>
      </c>
      <c r="B65" s="76">
        <f>ROW()</f>
        <v>65</v>
      </c>
      <c r="C65" s="76"/>
      <c r="D65" s="165" t="s">
        <v>758</v>
      </c>
      <c r="E65" s="76"/>
      <c r="F65" s="153">
        <f t="shared" ref="F65:K65" si="13">IF(SUM(F62:F63)=0,F64,SUM(F62:F63))</f>
        <v>0</v>
      </c>
      <c r="G65" s="153">
        <f t="shared" si="13"/>
        <v>0</v>
      </c>
      <c r="H65" s="153">
        <f t="shared" si="13"/>
        <v>0</v>
      </c>
      <c r="I65" s="153">
        <f t="shared" si="13"/>
        <v>0</v>
      </c>
      <c r="J65" s="153">
        <f t="shared" si="13"/>
        <v>0</v>
      </c>
      <c r="K65" s="153">
        <f t="shared" si="13"/>
        <v>0</v>
      </c>
      <c r="M65" s="207"/>
    </row>
    <row r="66" spans="1:13" x14ac:dyDescent="0.35">
      <c r="A66" s="72" t="s">
        <v>173</v>
      </c>
      <c r="B66" s="76">
        <f>ROW()</f>
        <v>66</v>
      </c>
      <c r="C66" s="76"/>
      <c r="D66" s="165" t="s">
        <v>596</v>
      </c>
      <c r="E66" s="76"/>
      <c r="F66" s="153">
        <f t="shared" ref="F66:K66" si="14">F61+F65</f>
        <v>0</v>
      </c>
      <c r="G66" s="153">
        <f t="shared" si="14"/>
        <v>0</v>
      </c>
      <c r="H66" s="153">
        <f t="shared" si="14"/>
        <v>0</v>
      </c>
      <c r="I66" s="153">
        <f t="shared" si="14"/>
        <v>0</v>
      </c>
      <c r="J66" s="153">
        <f t="shared" si="14"/>
        <v>0</v>
      </c>
      <c r="K66" s="153">
        <f t="shared" si="14"/>
        <v>0</v>
      </c>
      <c r="M66" s="207"/>
    </row>
    <row r="67" spans="1:13" x14ac:dyDescent="0.35">
      <c r="A67" s="72" t="s">
        <v>173</v>
      </c>
      <c r="B67" s="76">
        <f>ROW()</f>
        <v>67</v>
      </c>
      <c r="C67" s="76" t="s">
        <v>344</v>
      </c>
      <c r="D67" s="76" t="s">
        <v>759</v>
      </c>
      <c r="E67" s="76" t="s">
        <v>597</v>
      </c>
      <c r="F67" s="157"/>
      <c r="G67" s="157"/>
      <c r="H67" s="157"/>
      <c r="I67" s="157"/>
      <c r="J67" s="157"/>
      <c r="K67" s="157"/>
    </row>
    <row r="68" spans="1:13" x14ac:dyDescent="0.35">
      <c r="A68" s="72" t="s">
        <v>173</v>
      </c>
      <c r="B68" s="76">
        <f>ROW()</f>
        <v>68</v>
      </c>
      <c r="C68" s="76" t="s">
        <v>347</v>
      </c>
      <c r="D68" s="76" t="s">
        <v>759</v>
      </c>
      <c r="E68" s="76" t="s">
        <v>598</v>
      </c>
      <c r="F68" s="153">
        <f>F110</f>
        <v>0</v>
      </c>
      <c r="G68" s="153">
        <f t="shared" ref="G68:K68" si="15">G110</f>
        <v>0</v>
      </c>
      <c r="H68" s="153">
        <f t="shared" si="15"/>
        <v>0</v>
      </c>
      <c r="I68" s="153">
        <f t="shared" si="15"/>
        <v>0</v>
      </c>
      <c r="J68" s="153">
        <f t="shared" si="15"/>
        <v>0</v>
      </c>
      <c r="K68" s="153">
        <f t="shared" si="15"/>
        <v>0</v>
      </c>
    </row>
    <row r="69" spans="1:13" x14ac:dyDescent="0.35">
      <c r="A69" s="72" t="s">
        <v>173</v>
      </c>
      <c r="B69" s="76">
        <f>ROW()</f>
        <v>69</v>
      </c>
      <c r="C69" s="76"/>
      <c r="D69" s="165" t="s">
        <v>768</v>
      </c>
      <c r="E69" s="76"/>
      <c r="F69" s="153">
        <f>F66+F67-F68</f>
        <v>0</v>
      </c>
      <c r="G69" s="153">
        <f t="shared" ref="G69:K69" si="16">G66+G67-G68</f>
        <v>0</v>
      </c>
      <c r="H69" s="153">
        <f t="shared" si="16"/>
        <v>0</v>
      </c>
      <c r="I69" s="153">
        <f t="shared" si="16"/>
        <v>0</v>
      </c>
      <c r="J69" s="153">
        <f>J66+J67-J68</f>
        <v>0</v>
      </c>
      <c r="K69" s="153">
        <f t="shared" si="16"/>
        <v>0</v>
      </c>
    </row>
    <row r="70" spans="1:13" x14ac:dyDescent="0.35">
      <c r="A70" s="72" t="s">
        <v>173</v>
      </c>
      <c r="B70" s="76">
        <f>ROW()</f>
        <v>70</v>
      </c>
      <c r="C70" s="76"/>
      <c r="D70" s="76" t="s">
        <v>345</v>
      </c>
      <c r="E70" s="76"/>
      <c r="F70" s="125"/>
      <c r="G70" s="125"/>
      <c r="H70" s="125"/>
      <c r="I70" s="125"/>
      <c r="J70" s="125"/>
      <c r="K70" s="125"/>
    </row>
    <row r="73" spans="1:13" ht="21" x14ac:dyDescent="0.5">
      <c r="A73" s="73" t="s">
        <v>173</v>
      </c>
    </row>
    <row r="74" spans="1:13" ht="113.5" customHeight="1" x14ac:dyDescent="0.35">
      <c r="A74" s="3" t="s">
        <v>21</v>
      </c>
      <c r="B74" s="3" t="s">
        <v>299</v>
      </c>
      <c r="C74" s="3" t="s">
        <v>317</v>
      </c>
      <c r="D74" s="3" t="s">
        <v>300</v>
      </c>
      <c r="E74" s="3" t="s">
        <v>301</v>
      </c>
      <c r="F74" s="3" t="s">
        <v>769</v>
      </c>
      <c r="G74" s="3" t="s">
        <v>770</v>
      </c>
      <c r="H74" s="3" t="s">
        <v>771</v>
      </c>
      <c r="I74" s="3" t="s">
        <v>772</v>
      </c>
      <c r="J74" s="3" t="s">
        <v>773</v>
      </c>
      <c r="K74" s="3" t="s">
        <v>774</v>
      </c>
    </row>
    <row r="75" spans="1:13" x14ac:dyDescent="0.35">
      <c r="A75" s="72" t="s">
        <v>173</v>
      </c>
      <c r="B75" s="76">
        <f>ROW()</f>
        <v>75</v>
      </c>
      <c r="C75" s="76"/>
      <c r="D75" s="76" t="s">
        <v>574</v>
      </c>
      <c r="E75" s="76" t="s">
        <v>575</v>
      </c>
      <c r="F75" s="153">
        <f t="shared" ref="F75:K77" si="17">F4-F40</f>
        <v>0</v>
      </c>
      <c r="G75" s="153">
        <f t="shared" si="17"/>
        <v>0</v>
      </c>
      <c r="H75" s="153">
        <f t="shared" si="17"/>
        <v>0</v>
      </c>
      <c r="I75" s="153">
        <f t="shared" si="17"/>
        <v>0</v>
      </c>
      <c r="J75" s="153">
        <f t="shared" si="17"/>
        <v>0</v>
      </c>
      <c r="K75" s="153">
        <f t="shared" si="17"/>
        <v>0</v>
      </c>
    </row>
    <row r="76" spans="1:13" x14ac:dyDescent="0.35">
      <c r="A76" s="72" t="s">
        <v>173</v>
      </c>
      <c r="B76" s="76">
        <f>ROW()</f>
        <v>76</v>
      </c>
      <c r="C76" s="76"/>
      <c r="D76" s="76" t="s">
        <v>574</v>
      </c>
      <c r="E76" s="76" t="s">
        <v>756</v>
      </c>
      <c r="F76" s="153">
        <f t="shared" si="17"/>
        <v>0</v>
      </c>
      <c r="G76" s="153">
        <f t="shared" si="17"/>
        <v>0</v>
      </c>
      <c r="H76" s="153">
        <f t="shared" si="17"/>
        <v>0</v>
      </c>
      <c r="I76" s="153">
        <f t="shared" si="17"/>
        <v>0</v>
      </c>
      <c r="J76" s="153">
        <f t="shared" si="17"/>
        <v>0</v>
      </c>
      <c r="K76" s="153">
        <f t="shared" si="17"/>
        <v>0</v>
      </c>
    </row>
    <row r="77" spans="1:13" x14ac:dyDescent="0.35">
      <c r="A77" s="72" t="s">
        <v>173</v>
      </c>
      <c r="B77" s="76">
        <f>ROW()</f>
        <v>77</v>
      </c>
      <c r="C77" s="76"/>
      <c r="D77" s="76" t="s">
        <v>574</v>
      </c>
      <c r="E77" s="76" t="s">
        <v>577</v>
      </c>
      <c r="F77" s="153">
        <f t="shared" si="17"/>
        <v>0</v>
      </c>
      <c r="G77" s="153">
        <f t="shared" si="17"/>
        <v>0</v>
      </c>
      <c r="H77" s="153">
        <f t="shared" si="17"/>
        <v>0</v>
      </c>
      <c r="I77" s="153">
        <f t="shared" si="17"/>
        <v>0</v>
      </c>
      <c r="J77" s="153">
        <f t="shared" si="17"/>
        <v>0</v>
      </c>
      <c r="K77" s="153">
        <f t="shared" si="17"/>
        <v>0</v>
      </c>
    </row>
    <row r="78" spans="1:13" x14ac:dyDescent="0.35">
      <c r="A78" s="72" t="s">
        <v>173</v>
      </c>
      <c r="B78" s="76">
        <f>ROW()</f>
        <v>78</v>
      </c>
      <c r="C78" s="76"/>
      <c r="D78" s="165" t="s">
        <v>574</v>
      </c>
      <c r="E78" s="76"/>
      <c r="F78" s="153">
        <f t="shared" ref="F78:K80" si="18">F8-F44</f>
        <v>0</v>
      </c>
      <c r="G78" s="153">
        <f t="shared" si="18"/>
        <v>0</v>
      </c>
      <c r="H78" s="153">
        <f t="shared" si="18"/>
        <v>0</v>
      </c>
      <c r="I78" s="153">
        <f t="shared" si="18"/>
        <v>0</v>
      </c>
      <c r="J78" s="153">
        <f t="shared" si="18"/>
        <v>0</v>
      </c>
      <c r="K78" s="153">
        <f t="shared" si="18"/>
        <v>0</v>
      </c>
    </row>
    <row r="79" spans="1:13" x14ac:dyDescent="0.35">
      <c r="A79" s="72" t="s">
        <v>173</v>
      </c>
      <c r="B79" s="76">
        <f>ROW()</f>
        <v>79</v>
      </c>
      <c r="C79" s="76"/>
      <c r="D79" s="76" t="s">
        <v>578</v>
      </c>
      <c r="E79" s="76" t="s">
        <v>579</v>
      </c>
      <c r="F79" s="153">
        <f t="shared" si="18"/>
        <v>0</v>
      </c>
      <c r="G79" s="153">
        <f t="shared" si="18"/>
        <v>0</v>
      </c>
      <c r="H79" s="153">
        <f t="shared" si="18"/>
        <v>0</v>
      </c>
      <c r="I79" s="153">
        <f t="shared" si="18"/>
        <v>0</v>
      </c>
      <c r="J79" s="153">
        <f t="shared" si="18"/>
        <v>0</v>
      </c>
      <c r="K79" s="153">
        <f t="shared" si="18"/>
        <v>0</v>
      </c>
    </row>
    <row r="80" spans="1:13" x14ac:dyDescent="0.35">
      <c r="A80" s="72" t="s">
        <v>173</v>
      </c>
      <c r="B80" s="76">
        <f>ROW()</f>
        <v>80</v>
      </c>
      <c r="C80" s="76"/>
      <c r="D80" s="76" t="s">
        <v>578</v>
      </c>
      <c r="E80" s="76" t="s">
        <v>580</v>
      </c>
      <c r="F80" s="153">
        <f t="shared" si="18"/>
        <v>0</v>
      </c>
      <c r="G80" s="153">
        <f t="shared" si="18"/>
        <v>0</v>
      </c>
      <c r="H80" s="153">
        <f t="shared" si="18"/>
        <v>0</v>
      </c>
      <c r="I80" s="153">
        <f t="shared" si="18"/>
        <v>0</v>
      </c>
      <c r="J80" s="153">
        <f t="shared" si="18"/>
        <v>0</v>
      </c>
      <c r="K80" s="153">
        <f t="shared" si="18"/>
        <v>0</v>
      </c>
    </row>
    <row r="81" spans="1:11" x14ac:dyDescent="0.35">
      <c r="A81" s="72" t="s">
        <v>173</v>
      </c>
      <c r="B81" s="76">
        <f>ROW()</f>
        <v>81</v>
      </c>
      <c r="C81" s="76"/>
      <c r="D81" s="165" t="s">
        <v>578</v>
      </c>
      <c r="E81" s="76"/>
      <c r="F81" s="153">
        <f t="shared" ref="F81:K84" si="19">F12-F48</f>
        <v>0</v>
      </c>
      <c r="G81" s="153">
        <f t="shared" si="19"/>
        <v>0</v>
      </c>
      <c r="H81" s="153">
        <f t="shared" si="19"/>
        <v>0</v>
      </c>
      <c r="I81" s="153">
        <f t="shared" si="19"/>
        <v>0</v>
      </c>
      <c r="J81" s="153">
        <f t="shared" si="19"/>
        <v>0</v>
      </c>
      <c r="K81" s="153">
        <f t="shared" si="19"/>
        <v>0</v>
      </c>
    </row>
    <row r="82" spans="1:11" x14ac:dyDescent="0.35">
      <c r="A82" s="72" t="s">
        <v>173</v>
      </c>
      <c r="B82" s="76">
        <f>ROW()</f>
        <v>82</v>
      </c>
      <c r="C82" s="76"/>
      <c r="D82" s="76" t="s">
        <v>581</v>
      </c>
      <c r="E82" s="76" t="s">
        <v>582</v>
      </c>
      <c r="F82" s="153">
        <f t="shared" si="19"/>
        <v>0</v>
      </c>
      <c r="G82" s="153">
        <f t="shared" si="19"/>
        <v>0</v>
      </c>
      <c r="H82" s="153">
        <f t="shared" si="19"/>
        <v>0</v>
      </c>
      <c r="I82" s="153">
        <f t="shared" si="19"/>
        <v>0</v>
      </c>
      <c r="J82" s="153">
        <f t="shared" si="19"/>
        <v>0</v>
      </c>
      <c r="K82" s="153">
        <f t="shared" si="19"/>
        <v>0</v>
      </c>
    </row>
    <row r="83" spans="1:11" x14ac:dyDescent="0.35">
      <c r="A83" s="72" t="s">
        <v>173</v>
      </c>
      <c r="B83" s="76">
        <f>ROW()</f>
        <v>83</v>
      </c>
      <c r="C83" s="76"/>
      <c r="D83" s="76" t="s">
        <v>581</v>
      </c>
      <c r="E83" s="76" t="s">
        <v>583</v>
      </c>
      <c r="F83" s="153">
        <f t="shared" si="19"/>
        <v>0</v>
      </c>
      <c r="G83" s="153">
        <f t="shared" si="19"/>
        <v>0</v>
      </c>
      <c r="H83" s="153">
        <f t="shared" si="19"/>
        <v>0</v>
      </c>
      <c r="I83" s="153">
        <f t="shared" si="19"/>
        <v>0</v>
      </c>
      <c r="J83" s="153">
        <f t="shared" si="19"/>
        <v>0</v>
      </c>
      <c r="K83" s="153">
        <f t="shared" si="19"/>
        <v>0</v>
      </c>
    </row>
    <row r="84" spans="1:11" x14ac:dyDescent="0.35">
      <c r="A84" s="72" t="s">
        <v>173</v>
      </c>
      <c r="B84" s="76">
        <f>ROW()</f>
        <v>84</v>
      </c>
      <c r="C84" s="76"/>
      <c r="D84" s="76" t="s">
        <v>581</v>
      </c>
      <c r="E84" s="76" t="s">
        <v>584</v>
      </c>
      <c r="F84" s="153">
        <f t="shared" si="19"/>
        <v>0</v>
      </c>
      <c r="G84" s="153">
        <f t="shared" si="19"/>
        <v>0</v>
      </c>
      <c r="H84" s="153">
        <f t="shared" si="19"/>
        <v>0</v>
      </c>
      <c r="I84" s="153">
        <f t="shared" si="19"/>
        <v>0</v>
      </c>
      <c r="J84" s="153">
        <f t="shared" si="19"/>
        <v>0</v>
      </c>
      <c r="K84" s="153">
        <f t="shared" si="19"/>
        <v>0</v>
      </c>
    </row>
    <row r="85" spans="1:11" x14ac:dyDescent="0.35">
      <c r="A85" s="72" t="s">
        <v>173</v>
      </c>
      <c r="B85" s="76">
        <f>ROW()</f>
        <v>85</v>
      </c>
      <c r="C85" s="76"/>
      <c r="D85" s="165" t="s">
        <v>581</v>
      </c>
      <c r="E85" s="76"/>
      <c r="F85" s="153">
        <f t="shared" ref="F85:K89" si="20">F17-F53</f>
        <v>0</v>
      </c>
      <c r="G85" s="153">
        <f t="shared" si="20"/>
        <v>0</v>
      </c>
      <c r="H85" s="153">
        <f t="shared" si="20"/>
        <v>0</v>
      </c>
      <c r="I85" s="153">
        <f t="shared" si="20"/>
        <v>0</v>
      </c>
      <c r="J85" s="153">
        <f t="shared" si="20"/>
        <v>0</v>
      </c>
      <c r="K85" s="153">
        <f t="shared" si="20"/>
        <v>0</v>
      </c>
    </row>
    <row r="86" spans="1:11" x14ac:dyDescent="0.35">
      <c r="A86" s="72" t="s">
        <v>173</v>
      </c>
      <c r="B86" s="76">
        <f>ROW()</f>
        <v>86</v>
      </c>
      <c r="C86" s="76"/>
      <c r="D86" s="76" t="s">
        <v>585</v>
      </c>
      <c r="E86" s="76" t="s">
        <v>586</v>
      </c>
      <c r="F86" s="153">
        <f t="shared" si="20"/>
        <v>0</v>
      </c>
      <c r="G86" s="153">
        <f t="shared" si="20"/>
        <v>0</v>
      </c>
      <c r="H86" s="153">
        <f t="shared" si="20"/>
        <v>0</v>
      </c>
      <c r="I86" s="153">
        <f t="shared" si="20"/>
        <v>0</v>
      </c>
      <c r="J86" s="153">
        <f t="shared" si="20"/>
        <v>0</v>
      </c>
      <c r="K86" s="153">
        <f t="shared" si="20"/>
        <v>0</v>
      </c>
    </row>
    <row r="87" spans="1:11" x14ac:dyDescent="0.35">
      <c r="A87" s="72" t="s">
        <v>173</v>
      </c>
      <c r="B87" s="76">
        <f>ROW()</f>
        <v>87</v>
      </c>
      <c r="C87" s="76"/>
      <c r="D87" s="76" t="s">
        <v>585</v>
      </c>
      <c r="E87" s="76" t="s">
        <v>587</v>
      </c>
      <c r="F87" s="153">
        <f t="shared" si="20"/>
        <v>0</v>
      </c>
      <c r="G87" s="153">
        <f t="shared" si="20"/>
        <v>0</v>
      </c>
      <c r="H87" s="153">
        <f t="shared" si="20"/>
        <v>0</v>
      </c>
      <c r="I87" s="153">
        <f t="shared" si="20"/>
        <v>0</v>
      </c>
      <c r="J87" s="153">
        <f t="shared" si="20"/>
        <v>0</v>
      </c>
      <c r="K87" s="153">
        <f t="shared" si="20"/>
        <v>0</v>
      </c>
    </row>
    <row r="88" spans="1:11" x14ac:dyDescent="0.35">
      <c r="A88" s="72" t="s">
        <v>173</v>
      </c>
      <c r="B88" s="76">
        <f>ROW()</f>
        <v>88</v>
      </c>
      <c r="C88" s="76"/>
      <c r="D88" s="76" t="s">
        <v>585</v>
      </c>
      <c r="E88" s="76" t="s">
        <v>588</v>
      </c>
      <c r="F88" s="153">
        <f t="shared" si="20"/>
        <v>0</v>
      </c>
      <c r="G88" s="153">
        <f t="shared" si="20"/>
        <v>0</v>
      </c>
      <c r="H88" s="153">
        <f t="shared" si="20"/>
        <v>0</v>
      </c>
      <c r="I88" s="153">
        <f t="shared" si="20"/>
        <v>0</v>
      </c>
      <c r="J88" s="153">
        <f t="shared" si="20"/>
        <v>0</v>
      </c>
      <c r="K88" s="153">
        <f t="shared" si="20"/>
        <v>0</v>
      </c>
    </row>
    <row r="89" spans="1:11" x14ac:dyDescent="0.35">
      <c r="A89" s="72" t="s">
        <v>173</v>
      </c>
      <c r="B89" s="76">
        <f>ROW()</f>
        <v>89</v>
      </c>
      <c r="C89" s="76"/>
      <c r="D89" s="76" t="s">
        <v>585</v>
      </c>
      <c r="E89" s="76" t="s">
        <v>589</v>
      </c>
      <c r="F89" s="153">
        <f t="shared" si="20"/>
        <v>0</v>
      </c>
      <c r="G89" s="153">
        <f t="shared" si="20"/>
        <v>0</v>
      </c>
      <c r="H89" s="153">
        <f t="shared" si="20"/>
        <v>0</v>
      </c>
      <c r="I89" s="153">
        <f t="shared" si="20"/>
        <v>0</v>
      </c>
      <c r="J89" s="153">
        <f t="shared" si="20"/>
        <v>0</v>
      </c>
      <c r="K89" s="153">
        <f t="shared" si="20"/>
        <v>0</v>
      </c>
    </row>
    <row r="90" spans="1:11" x14ac:dyDescent="0.35">
      <c r="A90" s="72" t="s">
        <v>173</v>
      </c>
      <c r="B90" s="76">
        <f>ROW()</f>
        <v>90</v>
      </c>
      <c r="C90" s="76"/>
      <c r="D90" s="165" t="s">
        <v>585</v>
      </c>
      <c r="E90" s="76"/>
      <c r="F90" s="153">
        <f t="shared" ref="F90:K94" si="21">F23-F59</f>
        <v>0</v>
      </c>
      <c r="G90" s="153">
        <f t="shared" si="21"/>
        <v>0</v>
      </c>
      <c r="H90" s="153">
        <f t="shared" si="21"/>
        <v>0</v>
      </c>
      <c r="I90" s="153">
        <f t="shared" si="21"/>
        <v>0</v>
      </c>
      <c r="J90" s="153">
        <f t="shared" si="21"/>
        <v>0</v>
      </c>
      <c r="K90" s="153">
        <f t="shared" si="21"/>
        <v>0</v>
      </c>
    </row>
    <row r="91" spans="1:11" x14ac:dyDescent="0.35">
      <c r="A91" s="72" t="s">
        <v>173</v>
      </c>
      <c r="B91" s="76">
        <f>ROW()</f>
        <v>91</v>
      </c>
      <c r="C91" s="76"/>
      <c r="D91" s="76" t="s">
        <v>590</v>
      </c>
      <c r="E91" s="76"/>
      <c r="F91" s="153">
        <f t="shared" si="21"/>
        <v>0</v>
      </c>
      <c r="G91" s="153">
        <f t="shared" si="21"/>
        <v>0</v>
      </c>
      <c r="H91" s="153">
        <f t="shared" si="21"/>
        <v>0</v>
      </c>
      <c r="I91" s="153">
        <f t="shared" si="21"/>
        <v>0</v>
      </c>
      <c r="J91" s="153">
        <f t="shared" si="21"/>
        <v>0</v>
      </c>
      <c r="K91" s="153">
        <f t="shared" si="21"/>
        <v>0</v>
      </c>
    </row>
    <row r="92" spans="1:11" x14ac:dyDescent="0.35">
      <c r="A92" s="72" t="s">
        <v>173</v>
      </c>
      <c r="B92" s="76">
        <f>ROW()</f>
        <v>92</v>
      </c>
      <c r="C92" s="76"/>
      <c r="D92" s="165" t="s">
        <v>591</v>
      </c>
      <c r="E92" s="76"/>
      <c r="F92" s="153">
        <f t="shared" si="21"/>
        <v>0</v>
      </c>
      <c r="G92" s="153">
        <f t="shared" si="21"/>
        <v>0</v>
      </c>
      <c r="H92" s="153">
        <f t="shared" si="21"/>
        <v>0</v>
      </c>
      <c r="I92" s="153">
        <f t="shared" si="21"/>
        <v>0</v>
      </c>
      <c r="J92" s="153">
        <f t="shared" si="21"/>
        <v>0</v>
      </c>
      <c r="K92" s="153">
        <f t="shared" si="21"/>
        <v>0</v>
      </c>
    </row>
    <row r="93" spans="1:11" x14ac:dyDescent="0.35">
      <c r="A93" s="72" t="s">
        <v>173</v>
      </c>
      <c r="B93" s="76">
        <f>ROW()</f>
        <v>93</v>
      </c>
      <c r="C93" s="76"/>
      <c r="D93" s="76" t="s">
        <v>758</v>
      </c>
      <c r="E93" s="76" t="s">
        <v>593</v>
      </c>
      <c r="F93" s="153">
        <f t="shared" si="21"/>
        <v>0</v>
      </c>
      <c r="G93" s="153">
        <f t="shared" si="21"/>
        <v>0</v>
      </c>
      <c r="H93" s="153">
        <f t="shared" si="21"/>
        <v>0</v>
      </c>
      <c r="I93" s="153">
        <f t="shared" si="21"/>
        <v>0</v>
      </c>
      <c r="J93" s="153">
        <f t="shared" si="21"/>
        <v>0</v>
      </c>
      <c r="K93" s="153">
        <f t="shared" si="21"/>
        <v>0</v>
      </c>
    </row>
    <row r="94" spans="1:11" x14ac:dyDescent="0.35">
      <c r="A94" s="72" t="s">
        <v>173</v>
      </c>
      <c r="B94" s="76">
        <f>ROW()</f>
        <v>94</v>
      </c>
      <c r="C94" s="76"/>
      <c r="D94" s="76" t="s">
        <v>758</v>
      </c>
      <c r="E94" s="76" t="s">
        <v>594</v>
      </c>
      <c r="F94" s="153">
        <f t="shared" si="21"/>
        <v>0</v>
      </c>
      <c r="G94" s="153">
        <f t="shared" si="21"/>
        <v>0</v>
      </c>
      <c r="H94" s="153">
        <f t="shared" si="21"/>
        <v>0</v>
      </c>
      <c r="I94" s="153">
        <f t="shared" si="21"/>
        <v>0</v>
      </c>
      <c r="J94" s="153">
        <f t="shared" si="21"/>
        <v>0</v>
      </c>
      <c r="K94" s="153">
        <f t="shared" si="21"/>
        <v>0</v>
      </c>
    </row>
    <row r="95" spans="1:11" x14ac:dyDescent="0.35">
      <c r="A95" s="72" t="s">
        <v>173</v>
      </c>
      <c r="B95" s="76">
        <f>ROW()</f>
        <v>95</v>
      </c>
      <c r="C95" s="76"/>
      <c r="D95" s="165" t="s">
        <v>758</v>
      </c>
      <c r="E95" s="76"/>
      <c r="F95" s="153">
        <f t="shared" ref="F95:K100" si="22">F29-F65</f>
        <v>0</v>
      </c>
      <c r="G95" s="153">
        <f>G29-G65</f>
        <v>0</v>
      </c>
      <c r="H95" s="153">
        <f t="shared" si="22"/>
        <v>0</v>
      </c>
      <c r="I95" s="153">
        <f t="shared" si="22"/>
        <v>0</v>
      </c>
      <c r="J95" s="153">
        <f t="shared" si="22"/>
        <v>0</v>
      </c>
      <c r="K95" s="153">
        <f t="shared" si="22"/>
        <v>0</v>
      </c>
    </row>
    <row r="96" spans="1:11" x14ac:dyDescent="0.35">
      <c r="A96" s="72" t="s">
        <v>173</v>
      </c>
      <c r="B96" s="76">
        <f>ROW()</f>
        <v>96</v>
      </c>
      <c r="C96" s="76"/>
      <c r="D96" s="165" t="s">
        <v>596</v>
      </c>
      <c r="E96" s="76"/>
      <c r="F96" s="153">
        <f t="shared" si="22"/>
        <v>0</v>
      </c>
      <c r="G96" s="153">
        <f t="shared" si="22"/>
        <v>0</v>
      </c>
      <c r="H96" s="153">
        <f t="shared" si="22"/>
        <v>0</v>
      </c>
      <c r="I96" s="153">
        <f t="shared" si="22"/>
        <v>0</v>
      </c>
      <c r="J96" s="153">
        <f t="shared" si="22"/>
        <v>0</v>
      </c>
      <c r="K96" s="153">
        <f t="shared" si="22"/>
        <v>0</v>
      </c>
    </row>
    <row r="97" spans="1:11" x14ac:dyDescent="0.35">
      <c r="A97" s="72" t="s">
        <v>173</v>
      </c>
      <c r="B97" s="76">
        <f>ROW()</f>
        <v>97</v>
      </c>
      <c r="C97" s="76" t="s">
        <v>344</v>
      </c>
      <c r="D97" s="76" t="s">
        <v>759</v>
      </c>
      <c r="E97" s="76" t="s">
        <v>597</v>
      </c>
      <c r="F97" s="153">
        <f t="shared" si="22"/>
        <v>0</v>
      </c>
      <c r="G97" s="153">
        <f t="shared" si="22"/>
        <v>0</v>
      </c>
      <c r="H97" s="153">
        <f t="shared" si="22"/>
        <v>0</v>
      </c>
      <c r="I97" s="153">
        <f t="shared" si="22"/>
        <v>0</v>
      </c>
      <c r="J97" s="153">
        <f t="shared" si="22"/>
        <v>0</v>
      </c>
      <c r="K97" s="153">
        <f t="shared" si="22"/>
        <v>0</v>
      </c>
    </row>
    <row r="98" spans="1:11" x14ac:dyDescent="0.35">
      <c r="A98" s="72" t="s">
        <v>173</v>
      </c>
      <c r="B98" s="76">
        <f>ROW()</f>
        <v>98</v>
      </c>
      <c r="C98" s="76" t="s">
        <v>347</v>
      </c>
      <c r="D98" s="76" t="s">
        <v>759</v>
      </c>
      <c r="E98" s="76" t="s">
        <v>598</v>
      </c>
      <c r="F98" s="153">
        <f t="shared" si="22"/>
        <v>0</v>
      </c>
      <c r="G98" s="153">
        <f t="shared" si="22"/>
        <v>0</v>
      </c>
      <c r="H98" s="153">
        <f t="shared" si="22"/>
        <v>0</v>
      </c>
      <c r="I98" s="153">
        <f t="shared" si="22"/>
        <v>0</v>
      </c>
      <c r="J98" s="153">
        <f t="shared" si="22"/>
        <v>0</v>
      </c>
      <c r="K98" s="153">
        <f t="shared" si="22"/>
        <v>0</v>
      </c>
    </row>
    <row r="99" spans="1:11" x14ac:dyDescent="0.35">
      <c r="A99" s="72" t="s">
        <v>173</v>
      </c>
      <c r="B99" s="76">
        <f>ROW()</f>
        <v>99</v>
      </c>
      <c r="C99" s="76"/>
      <c r="D99" s="165" t="s">
        <v>768</v>
      </c>
      <c r="E99" s="76"/>
      <c r="F99" s="153">
        <f t="shared" si="22"/>
        <v>0</v>
      </c>
      <c r="G99" s="153">
        <f t="shared" si="22"/>
        <v>0</v>
      </c>
      <c r="H99" s="153">
        <f t="shared" si="22"/>
        <v>0</v>
      </c>
      <c r="I99" s="153">
        <f t="shared" si="22"/>
        <v>0</v>
      </c>
      <c r="J99" s="153">
        <f t="shared" si="22"/>
        <v>0</v>
      </c>
      <c r="K99" s="153">
        <f t="shared" si="22"/>
        <v>0</v>
      </c>
    </row>
    <row r="100" spans="1:11" x14ac:dyDescent="0.35">
      <c r="A100" s="72" t="s">
        <v>173</v>
      </c>
      <c r="B100" s="76">
        <f>ROW()</f>
        <v>100</v>
      </c>
      <c r="C100" s="76"/>
      <c r="D100" s="76" t="s">
        <v>345</v>
      </c>
      <c r="E100" s="76"/>
      <c r="F100" s="153">
        <f t="shared" si="22"/>
        <v>0</v>
      </c>
      <c r="G100" s="153">
        <f t="shared" si="22"/>
        <v>0</v>
      </c>
      <c r="H100" s="153">
        <f t="shared" si="22"/>
        <v>0</v>
      </c>
      <c r="I100" s="153">
        <f t="shared" si="22"/>
        <v>0</v>
      </c>
      <c r="J100" s="153">
        <f t="shared" si="22"/>
        <v>0</v>
      </c>
      <c r="K100" s="153">
        <f t="shared" si="22"/>
        <v>0</v>
      </c>
    </row>
    <row r="103" spans="1:11" ht="21" x14ac:dyDescent="0.5">
      <c r="A103" s="73" t="s">
        <v>180</v>
      </c>
    </row>
    <row r="104" spans="1:11" ht="94.5" customHeight="1" x14ac:dyDescent="0.35">
      <c r="A104" s="3" t="s">
        <v>21</v>
      </c>
      <c r="B104" s="3" t="s">
        <v>299</v>
      </c>
      <c r="C104" s="3" t="s">
        <v>317</v>
      </c>
      <c r="D104" s="3" t="s">
        <v>300</v>
      </c>
      <c r="E104" s="3" t="s">
        <v>301</v>
      </c>
      <c r="F104" s="3" t="s">
        <v>762</v>
      </c>
      <c r="G104" s="3" t="s">
        <v>763</v>
      </c>
      <c r="H104" s="3" t="s">
        <v>764</v>
      </c>
      <c r="I104" s="3" t="s">
        <v>753</v>
      </c>
      <c r="J104" s="3" t="s">
        <v>766</v>
      </c>
      <c r="K104" s="3" t="s">
        <v>767</v>
      </c>
    </row>
    <row r="105" spans="1:11" x14ac:dyDescent="0.35">
      <c r="A105" s="72" t="s">
        <v>180</v>
      </c>
      <c r="B105" s="76">
        <f>ROW()</f>
        <v>105</v>
      </c>
      <c r="C105" s="76"/>
      <c r="D105" s="76" t="s">
        <v>574</v>
      </c>
      <c r="E105" s="76"/>
      <c r="F105" s="125"/>
      <c r="G105" s="125"/>
      <c r="H105" s="125"/>
      <c r="I105" s="125"/>
      <c r="J105" s="125"/>
      <c r="K105" s="125"/>
    </row>
    <row r="106" spans="1:11" x14ac:dyDescent="0.35">
      <c r="A106" s="72" t="s">
        <v>180</v>
      </c>
      <c r="B106" s="76">
        <f>ROW()</f>
        <v>106</v>
      </c>
      <c r="C106" s="76"/>
      <c r="D106" s="76" t="s">
        <v>578</v>
      </c>
      <c r="E106" s="76"/>
      <c r="F106" s="125"/>
      <c r="G106" s="125"/>
      <c r="H106" s="125"/>
      <c r="I106" s="125"/>
      <c r="J106" s="125"/>
      <c r="K106" s="125"/>
    </row>
    <row r="107" spans="1:11" x14ac:dyDescent="0.35">
      <c r="A107" s="72" t="s">
        <v>180</v>
      </c>
      <c r="B107" s="76">
        <f>ROW()</f>
        <v>107</v>
      </c>
      <c r="C107" s="76"/>
      <c r="D107" s="76" t="s">
        <v>581</v>
      </c>
      <c r="E107" s="76"/>
      <c r="F107" s="125"/>
      <c r="G107" s="125"/>
      <c r="H107" s="125"/>
      <c r="I107" s="125"/>
      <c r="J107" s="125"/>
      <c r="K107" s="125"/>
    </row>
    <row r="108" spans="1:11" x14ac:dyDescent="0.35">
      <c r="A108" s="72" t="s">
        <v>180</v>
      </c>
      <c r="B108" s="76">
        <f>ROW()</f>
        <v>108</v>
      </c>
      <c r="C108" s="76"/>
      <c r="D108" s="76" t="s">
        <v>585</v>
      </c>
      <c r="E108" s="76"/>
      <c r="F108" s="125"/>
      <c r="G108" s="125"/>
      <c r="H108" s="125"/>
      <c r="I108" s="125"/>
      <c r="J108" s="125"/>
      <c r="K108" s="125"/>
    </row>
    <row r="109" spans="1:11" x14ac:dyDescent="0.35">
      <c r="A109" s="72" t="s">
        <v>180</v>
      </c>
      <c r="B109" s="76">
        <f>ROW()</f>
        <v>109</v>
      </c>
      <c r="C109" s="76"/>
      <c r="D109" s="76" t="s">
        <v>590</v>
      </c>
      <c r="E109" s="76"/>
      <c r="F109" s="125"/>
      <c r="G109" s="125"/>
      <c r="H109" s="125"/>
      <c r="I109" s="125"/>
      <c r="J109" s="125"/>
      <c r="K109" s="125"/>
    </row>
    <row r="110" spans="1:11" x14ac:dyDescent="0.35">
      <c r="A110" s="72" t="s">
        <v>180</v>
      </c>
      <c r="B110" s="76">
        <f>ROW()</f>
        <v>110</v>
      </c>
      <c r="C110" s="76"/>
      <c r="D110" s="165" t="s">
        <v>402</v>
      </c>
      <c r="E110" s="76"/>
      <c r="F110" s="124">
        <f t="shared" ref="F110" si="23">SUM(F105:F109)</f>
        <v>0</v>
      </c>
      <c r="G110" s="124">
        <f t="shared" ref="G110" si="24">SUM(G105:G109)</f>
        <v>0</v>
      </c>
      <c r="H110" s="124">
        <f t="shared" ref="H110" si="25">SUM(H105:H109)</f>
        <v>0</v>
      </c>
      <c r="I110" s="124">
        <f t="shared" ref="I110" si="26">SUM(I105:I109)</f>
        <v>0</v>
      </c>
      <c r="J110" s="124">
        <f t="shared" ref="J110" si="27">SUM(J105:J109)</f>
        <v>0</v>
      </c>
      <c r="K110" s="124">
        <f t="shared" ref="K110" si="28">SUM(K105:K109)</f>
        <v>0</v>
      </c>
    </row>
  </sheetData>
  <sheetProtection sheet="1" formatCells="0" formatColumns="0" formatRows="0" insertColumns="0" insertRows="0" insertHyperlinks="0" deleteColumns="0" deleteRows="0" sort="0" autoFilter="0" pivotTables="0"/>
  <pageMargins left="0.25" right="0.25" top="0.75" bottom="0.75" header="0.3" footer="0.3"/>
  <pageSetup paperSize="9" scale="50" fitToHeight="0" orientation="landscape" r:id="rId1"/>
  <rowBreaks count="2" manualBreakCount="2">
    <brk id="36" max="10" man="1"/>
    <brk id="71" max="10" man="1"/>
  </rowBreaks>
  <ignoredErrors>
    <ignoredError sqref="F78:F100" calculatedColumn="1"/>
  </ignoredErrors>
  <tableParts count="4">
    <tablePart r:id="rId2"/>
    <tablePart r:id="rId3"/>
    <tablePart r:id="rId4"/>
    <tablePart r:id="rId5"/>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13F6B-2983-4B23-91FD-3CEA905F4454}">
  <sheetPr codeName="Sheet18">
    <pageSetUpPr fitToPage="1"/>
  </sheetPr>
  <dimension ref="A1:J55"/>
  <sheetViews>
    <sheetView showGridLines="0" topLeftCell="A24" zoomScale="85" zoomScaleNormal="85" zoomScaleSheetLayoutView="70" workbookViewId="0">
      <selection activeCell="A37" sqref="A37"/>
    </sheetView>
  </sheetViews>
  <sheetFormatPr defaultColWidth="9" defaultRowHeight="14.5" x14ac:dyDescent="0.35"/>
  <cols>
    <col min="1" max="1" width="38.26953125" style="72" customWidth="1"/>
    <col min="2" max="2" width="7.26953125" style="72" customWidth="1"/>
    <col min="3" max="3" width="55.453125" style="72" customWidth="1"/>
    <col min="4" max="4" width="36.81640625" style="72" customWidth="1"/>
    <col min="5" max="8" width="20.54296875" style="72" customWidth="1"/>
    <col min="9" max="9" width="24" style="72" customWidth="1"/>
    <col min="10" max="10" width="23.26953125" style="72" customWidth="1"/>
    <col min="11" max="11" width="2.7265625" style="72" customWidth="1"/>
    <col min="12" max="16384" width="9" style="72"/>
  </cols>
  <sheetData>
    <row r="1" spans="1:10" ht="23.5" x14ac:dyDescent="0.35">
      <c r="A1" s="71" t="s">
        <v>775</v>
      </c>
    </row>
    <row r="2" spans="1:10" ht="21" x14ac:dyDescent="0.5">
      <c r="A2" s="73" t="s">
        <v>184</v>
      </c>
    </row>
    <row r="3" spans="1:10" ht="94.5" customHeight="1" x14ac:dyDescent="0.35">
      <c r="A3" s="3" t="s">
        <v>21</v>
      </c>
      <c r="B3" s="3" t="s">
        <v>299</v>
      </c>
      <c r="C3" s="3" t="s">
        <v>300</v>
      </c>
      <c r="D3" s="3" t="s">
        <v>301</v>
      </c>
      <c r="E3" s="3" t="s">
        <v>750</v>
      </c>
      <c r="F3" s="3" t="s">
        <v>751</v>
      </c>
      <c r="G3" s="3" t="s">
        <v>752</v>
      </c>
      <c r="H3" s="3" t="s">
        <v>753</v>
      </c>
      <c r="I3" s="3" t="s">
        <v>754</v>
      </c>
      <c r="J3" s="3" t="s">
        <v>755</v>
      </c>
    </row>
    <row r="4" spans="1:10" s="76" customFormat="1" x14ac:dyDescent="0.35">
      <c r="A4" s="72" t="s">
        <v>184</v>
      </c>
      <c r="B4" s="76">
        <f>ROW()</f>
        <v>4</v>
      </c>
      <c r="C4" s="76" t="s">
        <v>540</v>
      </c>
      <c r="D4" s="76" t="s">
        <v>541</v>
      </c>
      <c r="E4" s="125"/>
      <c r="F4" s="125"/>
      <c r="G4" s="125"/>
      <c r="H4" s="125"/>
      <c r="I4" s="125"/>
      <c r="J4" s="125"/>
    </row>
    <row r="5" spans="1:10" x14ac:dyDescent="0.35">
      <c r="A5" s="72" t="s">
        <v>184</v>
      </c>
      <c r="B5" s="76">
        <f>ROW()</f>
        <v>5</v>
      </c>
      <c r="C5" s="76" t="s">
        <v>540</v>
      </c>
      <c r="D5" s="76" t="s">
        <v>542</v>
      </c>
      <c r="E5" s="125"/>
      <c r="F5" s="125"/>
      <c r="G5" s="125"/>
      <c r="H5" s="125"/>
      <c r="I5" s="125"/>
      <c r="J5" s="125"/>
    </row>
    <row r="6" spans="1:10" x14ac:dyDescent="0.35">
      <c r="A6" s="72" t="s">
        <v>184</v>
      </c>
      <c r="B6" s="76">
        <f>ROW()</f>
        <v>6</v>
      </c>
      <c r="C6" s="165" t="s">
        <v>540</v>
      </c>
      <c r="D6" s="190" t="s">
        <v>757</v>
      </c>
      <c r="E6" s="125"/>
      <c r="F6" s="125"/>
      <c r="G6" s="125"/>
      <c r="H6" s="125"/>
      <c r="I6" s="125"/>
      <c r="J6" s="125"/>
    </row>
    <row r="7" spans="1:10" x14ac:dyDescent="0.35">
      <c r="A7" s="72" t="s">
        <v>184</v>
      </c>
      <c r="B7" s="76">
        <f>ROW()</f>
        <v>7</v>
      </c>
      <c r="C7" s="165" t="s">
        <v>543</v>
      </c>
      <c r="D7" s="76"/>
      <c r="E7" s="153">
        <f>IF(SUM(E4:E5)=0,E6,SUM(E4:E5))</f>
        <v>0</v>
      </c>
      <c r="F7" s="153">
        <f t="shared" ref="F7:J7" si="0">IF(SUM(F4:F5)=0,F6,SUM(F4:F5))</f>
        <v>0</v>
      </c>
      <c r="G7" s="153">
        <f t="shared" si="0"/>
        <v>0</v>
      </c>
      <c r="H7" s="153">
        <f t="shared" si="0"/>
        <v>0</v>
      </c>
      <c r="I7" s="153">
        <f t="shared" si="0"/>
        <v>0</v>
      </c>
      <c r="J7" s="153">
        <f t="shared" si="0"/>
        <v>0</v>
      </c>
    </row>
    <row r="8" spans="1:10" x14ac:dyDescent="0.35">
      <c r="A8" s="72" t="s">
        <v>184</v>
      </c>
      <c r="B8" s="76">
        <f>ROW()</f>
        <v>8</v>
      </c>
      <c r="C8" s="76" t="s">
        <v>545</v>
      </c>
      <c r="D8" s="76" t="s">
        <v>546</v>
      </c>
      <c r="E8" s="125"/>
      <c r="F8" s="125"/>
      <c r="G8" s="125"/>
      <c r="H8" s="125"/>
      <c r="I8" s="125"/>
      <c r="J8" s="125"/>
    </row>
    <row r="9" spans="1:10" x14ac:dyDescent="0.35">
      <c r="A9" s="72" t="s">
        <v>184</v>
      </c>
      <c r="B9" s="76">
        <f>ROW()</f>
        <v>9</v>
      </c>
      <c r="C9" s="76" t="s">
        <v>545</v>
      </c>
      <c r="D9" s="76" t="s">
        <v>547</v>
      </c>
      <c r="E9" s="125"/>
      <c r="F9" s="125"/>
      <c r="G9" s="125"/>
      <c r="H9" s="125"/>
      <c r="I9" s="125"/>
      <c r="J9" s="125"/>
    </row>
    <row r="10" spans="1:10" x14ac:dyDescent="0.35">
      <c r="A10" s="72" t="s">
        <v>184</v>
      </c>
      <c r="B10" s="76">
        <f>ROW()</f>
        <v>10</v>
      </c>
      <c r="C10" s="76" t="s">
        <v>545</v>
      </c>
      <c r="D10" s="76" t="s">
        <v>548</v>
      </c>
      <c r="E10" s="125"/>
      <c r="F10" s="125"/>
      <c r="G10" s="125"/>
      <c r="H10" s="125"/>
      <c r="I10" s="125"/>
      <c r="J10" s="125"/>
    </row>
    <row r="11" spans="1:10" x14ac:dyDescent="0.35">
      <c r="A11" s="72" t="s">
        <v>184</v>
      </c>
      <c r="B11" s="76">
        <f>ROW()</f>
        <v>11</v>
      </c>
      <c r="C11" s="165" t="s">
        <v>545</v>
      </c>
      <c r="D11" s="190" t="s">
        <v>757</v>
      </c>
      <c r="E11" s="125"/>
      <c r="F11" s="125"/>
      <c r="G11" s="125"/>
      <c r="H11" s="125"/>
      <c r="I11" s="125"/>
      <c r="J11" s="125"/>
    </row>
    <row r="12" spans="1:10" x14ac:dyDescent="0.35">
      <c r="A12" s="72" t="s">
        <v>184</v>
      </c>
      <c r="B12" s="76">
        <f>ROW()</f>
        <v>12</v>
      </c>
      <c r="C12" s="165" t="s">
        <v>549</v>
      </c>
      <c r="D12" s="76"/>
      <c r="E12" s="153">
        <f>IF(SUM(E8:E10)=0,E11,SUM(E8:E10))</f>
        <v>0</v>
      </c>
      <c r="F12" s="153">
        <f t="shared" ref="F12:J12" si="1">IF(SUM(F8:F10)=0,F11,SUM(F8:F10))</f>
        <v>0</v>
      </c>
      <c r="G12" s="153">
        <f t="shared" si="1"/>
        <v>0</v>
      </c>
      <c r="H12" s="153">
        <f t="shared" si="1"/>
        <v>0</v>
      </c>
      <c r="I12" s="153">
        <f t="shared" si="1"/>
        <v>0</v>
      </c>
      <c r="J12" s="153">
        <f t="shared" si="1"/>
        <v>0</v>
      </c>
    </row>
    <row r="13" spans="1:10" x14ac:dyDescent="0.35">
      <c r="A13" s="72" t="s">
        <v>184</v>
      </c>
      <c r="B13" s="76">
        <f>ROW()</f>
        <v>13</v>
      </c>
      <c r="C13" s="76" t="s">
        <v>550</v>
      </c>
      <c r="D13" s="76" t="s">
        <v>551</v>
      </c>
      <c r="E13" s="125"/>
      <c r="F13" s="125"/>
      <c r="G13" s="125"/>
      <c r="H13" s="125"/>
      <c r="I13" s="125"/>
      <c r="J13" s="125"/>
    </row>
    <row r="14" spans="1:10" x14ac:dyDescent="0.35">
      <c r="A14" s="72" t="s">
        <v>184</v>
      </c>
      <c r="B14" s="76">
        <f>ROW()</f>
        <v>14</v>
      </c>
      <c r="C14" s="76" t="s">
        <v>550</v>
      </c>
      <c r="D14" s="76" t="s">
        <v>552</v>
      </c>
      <c r="E14" s="125"/>
      <c r="F14" s="125"/>
      <c r="G14" s="125"/>
      <c r="H14" s="125"/>
      <c r="I14" s="125"/>
      <c r="J14" s="125"/>
    </row>
    <row r="15" spans="1:10" x14ac:dyDescent="0.35">
      <c r="A15" s="72" t="s">
        <v>184</v>
      </c>
      <c r="B15" s="76">
        <f>ROW()</f>
        <v>15</v>
      </c>
      <c r="C15" s="76" t="s">
        <v>550</v>
      </c>
      <c r="D15" s="76" t="s">
        <v>553</v>
      </c>
      <c r="E15" s="125"/>
      <c r="F15" s="125"/>
      <c r="G15" s="125"/>
      <c r="H15" s="125"/>
      <c r="I15" s="125"/>
      <c r="J15" s="125"/>
    </row>
    <row r="16" spans="1:10" x14ac:dyDescent="0.35">
      <c r="A16" s="72" t="s">
        <v>184</v>
      </c>
      <c r="B16" s="76">
        <f>ROW()</f>
        <v>16</v>
      </c>
      <c r="C16" s="165" t="s">
        <v>550</v>
      </c>
      <c r="D16" s="190" t="s">
        <v>757</v>
      </c>
      <c r="E16" s="125"/>
      <c r="F16" s="125"/>
      <c r="G16" s="125"/>
      <c r="H16" s="125"/>
      <c r="I16" s="125"/>
      <c r="J16" s="125"/>
    </row>
    <row r="17" spans="1:10" x14ac:dyDescent="0.35">
      <c r="A17" s="72" t="s">
        <v>184</v>
      </c>
      <c r="B17" s="76">
        <f>ROW()</f>
        <v>17</v>
      </c>
      <c r="C17" s="165" t="s">
        <v>554</v>
      </c>
      <c r="D17" s="76"/>
      <c r="E17" s="153">
        <f>IF(SUM(E13:E15)=0,E16,SUM(E13:E15))</f>
        <v>0</v>
      </c>
      <c r="F17" s="153">
        <f t="shared" ref="F17:J17" si="2">IF(SUM(F13:F15)=0,F16,SUM(F13:F15))</f>
        <v>0</v>
      </c>
      <c r="G17" s="153">
        <f t="shared" si="2"/>
        <v>0</v>
      </c>
      <c r="H17" s="153">
        <f t="shared" si="2"/>
        <v>0</v>
      </c>
      <c r="I17" s="153">
        <f t="shared" si="2"/>
        <v>0</v>
      </c>
      <c r="J17" s="153">
        <f t="shared" si="2"/>
        <v>0</v>
      </c>
    </row>
    <row r="18" spans="1:10" x14ac:dyDescent="0.35">
      <c r="A18" s="72" t="s">
        <v>184</v>
      </c>
      <c r="B18" s="76">
        <f>ROW()</f>
        <v>18</v>
      </c>
      <c r="C18" s="165" t="s">
        <v>378</v>
      </c>
      <c r="D18" s="76"/>
      <c r="E18" s="153">
        <f>E7+E12+E17</f>
        <v>0</v>
      </c>
      <c r="F18" s="153">
        <f t="shared" ref="F18:I18" si="3">F7+F12+F17</f>
        <v>0</v>
      </c>
      <c r="G18" s="153">
        <f t="shared" si="3"/>
        <v>0</v>
      </c>
      <c r="H18" s="153">
        <f t="shared" si="3"/>
        <v>0</v>
      </c>
      <c r="I18" s="153">
        <f t="shared" si="3"/>
        <v>0</v>
      </c>
      <c r="J18" s="153">
        <f>J7+J12+J17</f>
        <v>0</v>
      </c>
    </row>
    <row r="19" spans="1:10" x14ac:dyDescent="0.35">
      <c r="A19" s="72" t="s">
        <v>184</v>
      </c>
      <c r="B19" s="76">
        <f>ROW()</f>
        <v>19</v>
      </c>
      <c r="C19" s="76" t="s">
        <v>776</v>
      </c>
      <c r="D19" s="76" t="s">
        <v>557</v>
      </c>
      <c r="E19" s="125"/>
      <c r="F19" s="125"/>
      <c r="G19" s="125"/>
      <c r="H19" s="125"/>
      <c r="I19" s="125"/>
      <c r="J19" s="125"/>
    </row>
    <row r="20" spans="1:10" x14ac:dyDescent="0.35">
      <c r="A20" s="72" t="s">
        <v>184</v>
      </c>
      <c r="B20" s="76">
        <f>ROW()</f>
        <v>20</v>
      </c>
      <c r="C20" s="76" t="s">
        <v>776</v>
      </c>
      <c r="D20" s="76" t="s">
        <v>620</v>
      </c>
      <c r="E20" s="125"/>
      <c r="F20" s="125"/>
      <c r="G20" s="125"/>
      <c r="H20" s="125"/>
      <c r="I20" s="125"/>
      <c r="J20" s="125"/>
    </row>
    <row r="23" spans="1:10" ht="21" x14ac:dyDescent="0.5">
      <c r="A23" s="191" t="s">
        <v>184</v>
      </c>
    </row>
    <row r="24" spans="1:10" ht="94.5" customHeight="1" x14ac:dyDescent="0.35">
      <c r="A24" s="3" t="s">
        <v>21</v>
      </c>
      <c r="B24" s="3" t="s">
        <v>299</v>
      </c>
      <c r="C24" s="3" t="s">
        <v>300</v>
      </c>
      <c r="D24" s="3" t="s">
        <v>301</v>
      </c>
      <c r="E24" s="3" t="s">
        <v>762</v>
      </c>
      <c r="F24" s="3" t="s">
        <v>763</v>
      </c>
      <c r="G24" s="3" t="s">
        <v>764</v>
      </c>
      <c r="H24" s="3" t="s">
        <v>765</v>
      </c>
      <c r="I24" s="3" t="s">
        <v>766</v>
      </c>
      <c r="J24" s="3" t="s">
        <v>767</v>
      </c>
    </row>
    <row r="25" spans="1:10" x14ac:dyDescent="0.35">
      <c r="A25" s="72" t="s">
        <v>184</v>
      </c>
      <c r="B25" s="76">
        <f>ROW()</f>
        <v>25</v>
      </c>
      <c r="C25" s="76" t="s">
        <v>540</v>
      </c>
      <c r="D25" s="76" t="s">
        <v>541</v>
      </c>
      <c r="E25" s="125"/>
      <c r="F25" s="125"/>
      <c r="G25" s="125"/>
      <c r="H25" s="125"/>
      <c r="I25" s="125"/>
      <c r="J25" s="125"/>
    </row>
    <row r="26" spans="1:10" x14ac:dyDescent="0.35">
      <c r="A26" s="72" t="s">
        <v>184</v>
      </c>
      <c r="B26" s="76">
        <f>ROW()</f>
        <v>26</v>
      </c>
      <c r="C26" s="76" t="s">
        <v>540</v>
      </c>
      <c r="D26" s="76" t="s">
        <v>542</v>
      </c>
      <c r="E26" s="125"/>
      <c r="F26" s="125"/>
      <c r="G26" s="125"/>
      <c r="H26" s="125"/>
      <c r="I26" s="125"/>
      <c r="J26" s="125"/>
    </row>
    <row r="27" spans="1:10" x14ac:dyDescent="0.35">
      <c r="A27" s="72" t="s">
        <v>184</v>
      </c>
      <c r="B27" s="76">
        <f>ROW()</f>
        <v>27</v>
      </c>
      <c r="C27" s="165" t="s">
        <v>540</v>
      </c>
      <c r="D27" s="190" t="s">
        <v>757</v>
      </c>
      <c r="E27" s="125"/>
      <c r="F27" s="125"/>
      <c r="G27" s="125"/>
      <c r="H27" s="125"/>
      <c r="I27" s="125"/>
      <c r="J27" s="125"/>
    </row>
    <row r="28" spans="1:10" x14ac:dyDescent="0.35">
      <c r="A28" s="72" t="s">
        <v>184</v>
      </c>
      <c r="B28" s="76">
        <f>ROW()</f>
        <v>28</v>
      </c>
      <c r="C28" s="165" t="s">
        <v>543</v>
      </c>
      <c r="D28" s="76"/>
      <c r="E28" s="153">
        <f>IF(SUM(E25:E26)=0,E27,SUM(E25:E26))</f>
        <v>0</v>
      </c>
      <c r="F28" s="153">
        <f>IF(SUM(F25:F26)=0,F27,SUM(F25:F26))</f>
        <v>0</v>
      </c>
      <c r="G28" s="153">
        <f t="shared" ref="G28:J28" si="4">IF(SUM(G25:G26)=0,G27,SUM(G25:G26))</f>
        <v>0</v>
      </c>
      <c r="H28" s="153">
        <f t="shared" si="4"/>
        <v>0</v>
      </c>
      <c r="I28" s="153">
        <f>IF(SUM(I25:I26)=0,I27,SUM(I25:I26))</f>
        <v>0</v>
      </c>
      <c r="J28" s="153">
        <f t="shared" si="4"/>
        <v>0</v>
      </c>
    </row>
    <row r="29" spans="1:10" x14ac:dyDescent="0.35">
      <c r="A29" s="72" t="s">
        <v>184</v>
      </c>
      <c r="B29" s="76">
        <f>ROW()</f>
        <v>29</v>
      </c>
      <c r="C29" s="76" t="s">
        <v>545</v>
      </c>
      <c r="D29" s="76" t="s">
        <v>546</v>
      </c>
      <c r="E29" s="125"/>
      <c r="F29" s="125"/>
      <c r="G29" s="125"/>
      <c r="H29" s="125"/>
      <c r="I29" s="125"/>
      <c r="J29" s="125"/>
    </row>
    <row r="30" spans="1:10" x14ac:dyDescent="0.35">
      <c r="A30" s="72" t="s">
        <v>184</v>
      </c>
      <c r="B30" s="76">
        <f>ROW()</f>
        <v>30</v>
      </c>
      <c r="C30" s="76" t="s">
        <v>545</v>
      </c>
      <c r="D30" s="76" t="s">
        <v>547</v>
      </c>
      <c r="E30" s="125"/>
      <c r="F30" s="125"/>
      <c r="G30" s="125"/>
      <c r="H30" s="125"/>
      <c r="I30" s="125"/>
      <c r="J30" s="125"/>
    </row>
    <row r="31" spans="1:10" x14ac:dyDescent="0.35">
      <c r="A31" s="72" t="s">
        <v>184</v>
      </c>
      <c r="B31" s="76">
        <f>ROW()</f>
        <v>31</v>
      </c>
      <c r="C31" s="76" t="s">
        <v>545</v>
      </c>
      <c r="D31" s="76" t="s">
        <v>548</v>
      </c>
      <c r="E31" s="125"/>
      <c r="F31" s="125"/>
      <c r="G31" s="125"/>
      <c r="H31" s="125"/>
      <c r="I31" s="125"/>
      <c r="J31" s="125"/>
    </row>
    <row r="32" spans="1:10" x14ac:dyDescent="0.35">
      <c r="A32" s="72" t="s">
        <v>184</v>
      </c>
      <c r="B32" s="76">
        <f>ROW()</f>
        <v>32</v>
      </c>
      <c r="C32" s="165" t="s">
        <v>545</v>
      </c>
      <c r="D32" s="190" t="s">
        <v>757</v>
      </c>
      <c r="E32" s="125"/>
      <c r="F32" s="125"/>
      <c r="G32" s="125"/>
      <c r="H32" s="125"/>
      <c r="I32" s="125"/>
      <c r="J32" s="125"/>
    </row>
    <row r="33" spans="1:10" x14ac:dyDescent="0.35">
      <c r="A33" s="72" t="s">
        <v>184</v>
      </c>
      <c r="B33" s="76">
        <f>ROW()</f>
        <v>33</v>
      </c>
      <c r="C33" s="165" t="s">
        <v>549</v>
      </c>
      <c r="D33" s="76"/>
      <c r="E33" s="153">
        <f>IF(SUM(E29:E31)=0,E32,SUM(E29:E31))</f>
        <v>0</v>
      </c>
      <c r="F33" s="153">
        <f t="shared" ref="F33:J33" si="5">IF(SUM(F29:F31)=0,F32,SUM(F29:F31))</f>
        <v>0</v>
      </c>
      <c r="G33" s="153">
        <f t="shared" si="5"/>
        <v>0</v>
      </c>
      <c r="H33" s="153">
        <f t="shared" si="5"/>
        <v>0</v>
      </c>
      <c r="I33" s="153">
        <f t="shared" si="5"/>
        <v>0</v>
      </c>
      <c r="J33" s="153">
        <f t="shared" si="5"/>
        <v>0</v>
      </c>
    </row>
    <row r="34" spans="1:10" x14ac:dyDescent="0.35">
      <c r="A34" s="72" t="s">
        <v>184</v>
      </c>
      <c r="B34" s="76">
        <f>ROW()</f>
        <v>34</v>
      </c>
      <c r="C34" s="76" t="s">
        <v>550</v>
      </c>
      <c r="D34" s="76" t="s">
        <v>551</v>
      </c>
      <c r="E34" s="125"/>
      <c r="F34" s="125"/>
      <c r="G34" s="125"/>
      <c r="H34" s="125"/>
      <c r="I34" s="125"/>
      <c r="J34" s="125"/>
    </row>
    <row r="35" spans="1:10" x14ac:dyDescent="0.35">
      <c r="A35" s="72" t="s">
        <v>184</v>
      </c>
      <c r="B35" s="76">
        <f>ROW()</f>
        <v>35</v>
      </c>
      <c r="C35" s="76" t="s">
        <v>550</v>
      </c>
      <c r="D35" s="76" t="s">
        <v>552</v>
      </c>
      <c r="E35" s="125"/>
      <c r="F35" s="125"/>
      <c r="G35" s="125"/>
      <c r="H35" s="125"/>
      <c r="I35" s="125"/>
      <c r="J35" s="125"/>
    </row>
    <row r="36" spans="1:10" x14ac:dyDescent="0.35">
      <c r="A36" s="72" t="s">
        <v>184</v>
      </c>
      <c r="B36" s="76">
        <f>ROW()</f>
        <v>36</v>
      </c>
      <c r="C36" s="76" t="s">
        <v>550</v>
      </c>
      <c r="D36" s="76" t="s">
        <v>553</v>
      </c>
      <c r="E36" s="125"/>
      <c r="F36" s="125"/>
      <c r="G36" s="125"/>
      <c r="H36" s="125"/>
      <c r="I36" s="125"/>
      <c r="J36" s="125"/>
    </row>
    <row r="37" spans="1:10" x14ac:dyDescent="0.35">
      <c r="A37" s="72" t="s">
        <v>184</v>
      </c>
      <c r="B37" s="76">
        <f>ROW()</f>
        <v>37</v>
      </c>
      <c r="C37" s="165" t="s">
        <v>550</v>
      </c>
      <c r="D37" s="190" t="s">
        <v>757</v>
      </c>
      <c r="E37" s="125"/>
      <c r="F37" s="125"/>
      <c r="G37" s="125"/>
      <c r="H37" s="125"/>
      <c r="I37" s="125"/>
      <c r="J37" s="125"/>
    </row>
    <row r="38" spans="1:10" x14ac:dyDescent="0.35">
      <c r="A38" s="72" t="s">
        <v>184</v>
      </c>
      <c r="B38" s="76">
        <f>ROW()</f>
        <v>38</v>
      </c>
      <c r="C38" s="165" t="s">
        <v>554</v>
      </c>
      <c r="D38" s="76"/>
      <c r="E38" s="153">
        <f>IF(SUM(E34:E36)=0,E37,SUM(E34:E36))</f>
        <v>0</v>
      </c>
      <c r="F38" s="153">
        <f t="shared" ref="F38:J38" si="6">IF(SUM(F34:F36)=0,F37,SUM(F34:F36))</f>
        <v>0</v>
      </c>
      <c r="G38" s="153">
        <f t="shared" si="6"/>
        <v>0</v>
      </c>
      <c r="H38" s="153">
        <f t="shared" si="6"/>
        <v>0</v>
      </c>
      <c r="I38" s="153">
        <f t="shared" si="6"/>
        <v>0</v>
      </c>
      <c r="J38" s="153">
        <f t="shared" si="6"/>
        <v>0</v>
      </c>
    </row>
    <row r="39" spans="1:10" x14ac:dyDescent="0.35">
      <c r="A39" s="72" t="s">
        <v>184</v>
      </c>
      <c r="B39" s="76">
        <f>ROW()</f>
        <v>39</v>
      </c>
      <c r="C39" s="165" t="s">
        <v>378</v>
      </c>
      <c r="D39" s="76"/>
      <c r="E39" s="153">
        <f>E28+E33+E38</f>
        <v>0</v>
      </c>
      <c r="F39" s="153">
        <f t="shared" ref="F39:J39" si="7">F28+F33+F38</f>
        <v>0</v>
      </c>
      <c r="G39" s="153">
        <f t="shared" si="7"/>
        <v>0</v>
      </c>
      <c r="H39" s="153">
        <f t="shared" si="7"/>
        <v>0</v>
      </c>
      <c r="I39" s="153">
        <f t="shared" si="7"/>
        <v>0</v>
      </c>
      <c r="J39" s="153">
        <f t="shared" si="7"/>
        <v>0</v>
      </c>
    </row>
    <row r="40" spans="1:10" x14ac:dyDescent="0.35">
      <c r="B40" s="76"/>
      <c r="C40" s="76"/>
      <c r="D40" s="190"/>
    </row>
    <row r="42" spans="1:10" ht="21" x14ac:dyDescent="0.5">
      <c r="A42" s="73" t="s">
        <v>184</v>
      </c>
    </row>
    <row r="43" spans="1:10" ht="123" customHeight="1" x14ac:dyDescent="0.35">
      <c r="A43" s="3" t="s">
        <v>21</v>
      </c>
      <c r="B43" s="3" t="s">
        <v>299</v>
      </c>
      <c r="C43" s="3" t="s">
        <v>300</v>
      </c>
      <c r="D43" s="3" t="s">
        <v>301</v>
      </c>
      <c r="E43" s="3" t="s">
        <v>777</v>
      </c>
      <c r="F43" s="3" t="s">
        <v>778</v>
      </c>
      <c r="G43" s="3" t="s">
        <v>779</v>
      </c>
      <c r="H43" s="3" t="s">
        <v>780</v>
      </c>
      <c r="I43" s="3" t="s">
        <v>781</v>
      </c>
      <c r="J43" s="3" t="s">
        <v>782</v>
      </c>
    </row>
    <row r="44" spans="1:10" x14ac:dyDescent="0.35">
      <c r="A44" s="72" t="s">
        <v>184</v>
      </c>
      <c r="B44" s="76">
        <f>ROW()</f>
        <v>44</v>
      </c>
      <c r="C44" s="76" t="s">
        <v>540</v>
      </c>
      <c r="D44" s="76" t="s">
        <v>541</v>
      </c>
      <c r="E44" s="153">
        <f>E4-E25</f>
        <v>0</v>
      </c>
      <c r="F44" s="153">
        <f t="shared" ref="F44:J44" si="8">F4-F25</f>
        <v>0</v>
      </c>
      <c r="G44" s="153">
        <f t="shared" si="8"/>
        <v>0</v>
      </c>
      <c r="H44" s="153">
        <f t="shared" si="8"/>
        <v>0</v>
      </c>
      <c r="I44" s="153">
        <f t="shared" si="8"/>
        <v>0</v>
      </c>
      <c r="J44" s="153">
        <f t="shared" si="8"/>
        <v>0</v>
      </c>
    </row>
    <row r="45" spans="1:10" x14ac:dyDescent="0.35">
      <c r="A45" s="72" t="s">
        <v>184</v>
      </c>
      <c r="B45" s="76">
        <f>ROW()</f>
        <v>45</v>
      </c>
      <c r="C45" s="76" t="s">
        <v>540</v>
      </c>
      <c r="D45" s="76" t="s">
        <v>542</v>
      </c>
      <c r="E45" s="153">
        <f>E5-E26</f>
        <v>0</v>
      </c>
      <c r="F45" s="153">
        <f t="shared" ref="F45:J45" si="9">F5-F26</f>
        <v>0</v>
      </c>
      <c r="G45" s="153">
        <f t="shared" si="9"/>
        <v>0</v>
      </c>
      <c r="H45" s="153">
        <f t="shared" si="9"/>
        <v>0</v>
      </c>
      <c r="I45" s="153">
        <f t="shared" si="9"/>
        <v>0</v>
      </c>
      <c r="J45" s="153">
        <f t="shared" si="9"/>
        <v>0</v>
      </c>
    </row>
    <row r="46" spans="1:10" x14ac:dyDescent="0.35">
      <c r="A46" s="72" t="s">
        <v>184</v>
      </c>
      <c r="B46" s="76">
        <f>ROW()</f>
        <v>46</v>
      </c>
      <c r="C46" s="165" t="s">
        <v>543</v>
      </c>
      <c r="D46" s="76"/>
      <c r="E46" s="153">
        <f>E7-E28</f>
        <v>0</v>
      </c>
      <c r="F46" s="153">
        <f t="shared" ref="F46:J46" si="10">F7-F28</f>
        <v>0</v>
      </c>
      <c r="G46" s="153">
        <f t="shared" si="10"/>
        <v>0</v>
      </c>
      <c r="H46" s="153">
        <f t="shared" si="10"/>
        <v>0</v>
      </c>
      <c r="I46" s="153">
        <f t="shared" si="10"/>
        <v>0</v>
      </c>
      <c r="J46" s="153">
        <f t="shared" si="10"/>
        <v>0</v>
      </c>
    </row>
    <row r="47" spans="1:10" x14ac:dyDescent="0.35">
      <c r="A47" s="72" t="s">
        <v>184</v>
      </c>
      <c r="B47" s="76">
        <f>ROW()</f>
        <v>47</v>
      </c>
      <c r="C47" s="76" t="s">
        <v>545</v>
      </c>
      <c r="D47" s="76" t="s">
        <v>546</v>
      </c>
      <c r="E47" s="153">
        <f>E8-E29</f>
        <v>0</v>
      </c>
      <c r="F47" s="153">
        <f t="shared" ref="F47:J47" si="11">F8-F29</f>
        <v>0</v>
      </c>
      <c r="G47" s="153">
        <f t="shared" si="11"/>
        <v>0</v>
      </c>
      <c r="H47" s="153">
        <f t="shared" si="11"/>
        <v>0</v>
      </c>
      <c r="I47" s="153">
        <f t="shared" si="11"/>
        <v>0</v>
      </c>
      <c r="J47" s="153">
        <f t="shared" si="11"/>
        <v>0</v>
      </c>
    </row>
    <row r="48" spans="1:10" x14ac:dyDescent="0.35">
      <c r="A48" s="72" t="s">
        <v>184</v>
      </c>
      <c r="B48" s="76">
        <f>ROW()</f>
        <v>48</v>
      </c>
      <c r="C48" s="76" t="s">
        <v>545</v>
      </c>
      <c r="D48" s="76" t="s">
        <v>547</v>
      </c>
      <c r="E48" s="153">
        <f>E9-E30</f>
        <v>0</v>
      </c>
      <c r="F48" s="153">
        <f t="shared" ref="F48:J48" si="12">F9-F30</f>
        <v>0</v>
      </c>
      <c r="G48" s="153">
        <f t="shared" si="12"/>
        <v>0</v>
      </c>
      <c r="H48" s="153">
        <f t="shared" si="12"/>
        <v>0</v>
      </c>
      <c r="I48" s="153">
        <f t="shared" si="12"/>
        <v>0</v>
      </c>
      <c r="J48" s="153">
        <f t="shared" si="12"/>
        <v>0</v>
      </c>
    </row>
    <row r="49" spans="1:10" x14ac:dyDescent="0.35">
      <c r="A49" s="72" t="s">
        <v>184</v>
      </c>
      <c r="B49" s="76">
        <f>ROW()</f>
        <v>49</v>
      </c>
      <c r="C49" s="76" t="s">
        <v>545</v>
      </c>
      <c r="D49" s="76" t="s">
        <v>548</v>
      </c>
      <c r="E49" s="153">
        <f>E10-E31</f>
        <v>0</v>
      </c>
      <c r="F49" s="153">
        <f t="shared" ref="F49:J49" si="13">F10-F31</f>
        <v>0</v>
      </c>
      <c r="G49" s="153">
        <f t="shared" si="13"/>
        <v>0</v>
      </c>
      <c r="H49" s="153">
        <f t="shared" si="13"/>
        <v>0</v>
      </c>
      <c r="I49" s="153">
        <f t="shared" si="13"/>
        <v>0</v>
      </c>
      <c r="J49" s="153">
        <f t="shared" si="13"/>
        <v>0</v>
      </c>
    </row>
    <row r="50" spans="1:10" x14ac:dyDescent="0.35">
      <c r="A50" s="72" t="s">
        <v>184</v>
      </c>
      <c r="B50" s="76">
        <f>ROW()</f>
        <v>50</v>
      </c>
      <c r="C50" s="165" t="s">
        <v>549</v>
      </c>
      <c r="D50" s="76"/>
      <c r="E50" s="153">
        <f>E12-E33</f>
        <v>0</v>
      </c>
      <c r="F50" s="153">
        <f t="shared" ref="F50:J50" si="14">F12-F33</f>
        <v>0</v>
      </c>
      <c r="G50" s="153">
        <f t="shared" si="14"/>
        <v>0</v>
      </c>
      <c r="H50" s="153">
        <f t="shared" si="14"/>
        <v>0</v>
      </c>
      <c r="I50" s="153">
        <f t="shared" si="14"/>
        <v>0</v>
      </c>
      <c r="J50" s="153">
        <f t="shared" si="14"/>
        <v>0</v>
      </c>
    </row>
    <row r="51" spans="1:10" x14ac:dyDescent="0.35">
      <c r="A51" s="72" t="s">
        <v>184</v>
      </c>
      <c r="B51" s="76">
        <f>ROW()</f>
        <v>51</v>
      </c>
      <c r="C51" s="76" t="s">
        <v>550</v>
      </c>
      <c r="D51" s="76" t="s">
        <v>551</v>
      </c>
      <c r="E51" s="153">
        <f>E13-E34</f>
        <v>0</v>
      </c>
      <c r="F51" s="153">
        <f t="shared" ref="F51:J51" si="15">F13-F34</f>
        <v>0</v>
      </c>
      <c r="G51" s="153">
        <f t="shared" si="15"/>
        <v>0</v>
      </c>
      <c r="H51" s="153">
        <f t="shared" si="15"/>
        <v>0</v>
      </c>
      <c r="I51" s="153">
        <f t="shared" si="15"/>
        <v>0</v>
      </c>
      <c r="J51" s="153">
        <f t="shared" si="15"/>
        <v>0</v>
      </c>
    </row>
    <row r="52" spans="1:10" x14ac:dyDescent="0.35">
      <c r="A52" s="72" t="s">
        <v>184</v>
      </c>
      <c r="B52" s="76">
        <f>ROW()</f>
        <v>52</v>
      </c>
      <c r="C52" s="76" t="s">
        <v>550</v>
      </c>
      <c r="D52" s="76" t="s">
        <v>552</v>
      </c>
      <c r="E52" s="153">
        <f>E14-E35</f>
        <v>0</v>
      </c>
      <c r="F52" s="153">
        <f t="shared" ref="F52:J52" si="16">F14-F35</f>
        <v>0</v>
      </c>
      <c r="G52" s="153">
        <f t="shared" si="16"/>
        <v>0</v>
      </c>
      <c r="H52" s="153">
        <f t="shared" si="16"/>
        <v>0</v>
      </c>
      <c r="I52" s="153">
        <f t="shared" si="16"/>
        <v>0</v>
      </c>
      <c r="J52" s="153">
        <f t="shared" si="16"/>
        <v>0</v>
      </c>
    </row>
    <row r="53" spans="1:10" x14ac:dyDescent="0.35">
      <c r="A53" s="72" t="s">
        <v>184</v>
      </c>
      <c r="B53" s="76">
        <f>ROW()</f>
        <v>53</v>
      </c>
      <c r="C53" s="76" t="s">
        <v>550</v>
      </c>
      <c r="D53" s="76" t="s">
        <v>553</v>
      </c>
      <c r="E53" s="153">
        <f>E15-E36</f>
        <v>0</v>
      </c>
      <c r="F53" s="153">
        <f t="shared" ref="F53:J53" si="17">F15-F36</f>
        <v>0</v>
      </c>
      <c r="G53" s="153">
        <f t="shared" si="17"/>
        <v>0</v>
      </c>
      <c r="H53" s="153">
        <f t="shared" si="17"/>
        <v>0</v>
      </c>
      <c r="I53" s="153">
        <f t="shared" si="17"/>
        <v>0</v>
      </c>
      <c r="J53" s="153">
        <f t="shared" si="17"/>
        <v>0</v>
      </c>
    </row>
    <row r="54" spans="1:10" x14ac:dyDescent="0.35">
      <c r="A54" s="72" t="s">
        <v>184</v>
      </c>
      <c r="B54" s="76">
        <f>ROW()</f>
        <v>54</v>
      </c>
      <c r="C54" s="165" t="s">
        <v>554</v>
      </c>
      <c r="D54" s="76"/>
      <c r="E54" s="153">
        <f>E17-E38</f>
        <v>0</v>
      </c>
      <c r="F54" s="153">
        <f t="shared" ref="F54:J54" si="18">F17-F38</f>
        <v>0</v>
      </c>
      <c r="G54" s="153">
        <f t="shared" si="18"/>
        <v>0</v>
      </c>
      <c r="H54" s="153">
        <f t="shared" si="18"/>
        <v>0</v>
      </c>
      <c r="I54" s="153">
        <f t="shared" si="18"/>
        <v>0</v>
      </c>
      <c r="J54" s="153">
        <f t="shared" si="18"/>
        <v>0</v>
      </c>
    </row>
    <row r="55" spans="1:10" x14ac:dyDescent="0.35">
      <c r="A55" s="72" t="s">
        <v>184</v>
      </c>
      <c r="B55" s="76">
        <f>ROW()</f>
        <v>55</v>
      </c>
      <c r="C55" s="165" t="s">
        <v>378</v>
      </c>
      <c r="D55" s="76"/>
      <c r="E55" s="153">
        <f>E18-E39</f>
        <v>0</v>
      </c>
      <c r="F55" s="153">
        <f t="shared" ref="F55:J55" si="19">F18-F39</f>
        <v>0</v>
      </c>
      <c r="G55" s="153">
        <f t="shared" si="19"/>
        <v>0</v>
      </c>
      <c r="H55" s="153">
        <f t="shared" si="19"/>
        <v>0</v>
      </c>
      <c r="I55" s="153">
        <f t="shared" si="19"/>
        <v>0</v>
      </c>
      <c r="J55" s="153">
        <f t="shared" si="19"/>
        <v>0</v>
      </c>
    </row>
  </sheetData>
  <sheetProtection sheet="1" formatCells="0" formatColumns="0" formatRows="0" insertColumns="0" insertRows="0" insertHyperlinks="0" deleteColumns="0" deleteRows="0" sort="0" autoFilter="0" pivotTables="0"/>
  <pageMargins left="0.25" right="0.25" top="0.75" bottom="0.75" header="0.3" footer="0.3"/>
  <pageSetup paperSize="9" scale="53" fitToHeight="0" orientation="landscape" r:id="rId1"/>
  <rowBreaks count="1" manualBreakCount="1">
    <brk id="40" max="9" man="1"/>
  </rowBreaks>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2ED8E-6669-4BA7-9A6F-680A043E9755}">
  <sheetPr codeName="Sheet24">
    <tabColor rgb="FFFF0000"/>
  </sheetPr>
  <dimension ref="A1:H61"/>
  <sheetViews>
    <sheetView workbookViewId="0"/>
  </sheetViews>
  <sheetFormatPr defaultRowHeight="14.5" x14ac:dyDescent="0.35"/>
  <cols>
    <col min="1" max="1" width="24.1796875" bestFit="1" customWidth="1"/>
    <col min="2" max="2" width="18.54296875" bestFit="1" customWidth="1"/>
    <col min="3" max="3" width="12" customWidth="1"/>
    <col min="4" max="4" width="11.453125" customWidth="1"/>
    <col min="5" max="5" width="13.453125" bestFit="1" customWidth="1"/>
    <col min="6" max="7" width="141" bestFit="1" customWidth="1"/>
    <col min="8" max="8" width="13.81640625" customWidth="1"/>
  </cols>
  <sheetData>
    <row r="1" spans="1:8" x14ac:dyDescent="0.35">
      <c r="A1" s="41" t="s">
        <v>16</v>
      </c>
      <c r="B1" s="41" t="s">
        <v>17</v>
      </c>
      <c r="C1" s="41" t="s">
        <v>18</v>
      </c>
      <c r="D1" s="41" t="s">
        <v>19</v>
      </c>
      <c r="E1" s="41" t="s">
        <v>20</v>
      </c>
      <c r="F1" s="41" t="s">
        <v>21</v>
      </c>
      <c r="G1" s="41" t="s">
        <v>22</v>
      </c>
      <c r="H1" s="41" t="s">
        <v>23</v>
      </c>
    </row>
    <row r="2" spans="1:8" x14ac:dyDescent="0.35">
      <c r="A2" t="s">
        <v>24</v>
      </c>
      <c r="B2" t="s">
        <v>25</v>
      </c>
      <c r="C2">
        <v>4</v>
      </c>
      <c r="D2">
        <v>0</v>
      </c>
      <c r="E2" t="s">
        <v>26</v>
      </c>
      <c r="H2" t="e">
        <f>LEFT(Table_List[[#This Row],[Title]],SEARCH(":",Table_List[[#This Row],[Title]]) - 1)</f>
        <v>#VALUE!</v>
      </c>
    </row>
    <row r="3" spans="1:8" x14ac:dyDescent="0.35">
      <c r="A3" t="s">
        <v>27</v>
      </c>
      <c r="B3" t="s">
        <v>28</v>
      </c>
      <c r="C3">
        <v>17</v>
      </c>
      <c r="D3">
        <v>25</v>
      </c>
      <c r="E3" t="s">
        <v>29</v>
      </c>
      <c r="G3" t="s">
        <v>30</v>
      </c>
    </row>
    <row r="4" spans="1:8" x14ac:dyDescent="0.35">
      <c r="A4" t="s">
        <v>31</v>
      </c>
      <c r="B4" t="s">
        <v>32</v>
      </c>
      <c r="C4">
        <v>7</v>
      </c>
      <c r="D4">
        <v>0</v>
      </c>
      <c r="E4" t="s">
        <v>33</v>
      </c>
    </row>
    <row r="5" spans="1:8" x14ac:dyDescent="0.35">
      <c r="A5" t="s">
        <v>34</v>
      </c>
      <c r="B5" t="s">
        <v>35</v>
      </c>
      <c r="C5">
        <v>5</v>
      </c>
      <c r="E5" t="s">
        <v>36</v>
      </c>
      <c r="F5" t="s">
        <v>37</v>
      </c>
      <c r="G5" t="s">
        <v>37</v>
      </c>
    </row>
    <row r="6" spans="1:8" x14ac:dyDescent="0.35">
      <c r="A6" t="s">
        <v>34</v>
      </c>
      <c r="B6" t="s">
        <v>38</v>
      </c>
      <c r="C6">
        <v>12</v>
      </c>
      <c r="D6">
        <v>0</v>
      </c>
      <c r="E6" t="s">
        <v>39</v>
      </c>
      <c r="F6" t="s">
        <v>40</v>
      </c>
      <c r="G6" t="s">
        <v>40</v>
      </c>
    </row>
    <row r="7" spans="1:8" x14ac:dyDescent="0.35">
      <c r="A7" t="s">
        <v>34</v>
      </c>
      <c r="B7" t="s">
        <v>41</v>
      </c>
      <c r="C7">
        <v>5</v>
      </c>
      <c r="E7" t="s">
        <v>42</v>
      </c>
      <c r="F7" t="s">
        <v>40</v>
      </c>
      <c r="G7" t="s">
        <v>40</v>
      </c>
    </row>
    <row r="8" spans="1:8" x14ac:dyDescent="0.35">
      <c r="A8" t="s">
        <v>43</v>
      </c>
      <c r="B8" t="s">
        <v>44</v>
      </c>
      <c r="C8">
        <v>13</v>
      </c>
      <c r="D8">
        <v>0</v>
      </c>
      <c r="E8" t="s">
        <v>45</v>
      </c>
      <c r="F8" t="s">
        <v>46</v>
      </c>
      <c r="G8" t="s">
        <v>46</v>
      </c>
    </row>
    <row r="9" spans="1:8" x14ac:dyDescent="0.35">
      <c r="A9" t="s">
        <v>43</v>
      </c>
      <c r="B9" t="s">
        <v>47</v>
      </c>
      <c r="C9">
        <v>5</v>
      </c>
      <c r="D9">
        <v>0</v>
      </c>
      <c r="E9" t="s">
        <v>48</v>
      </c>
      <c r="F9" t="s">
        <v>49</v>
      </c>
      <c r="G9" t="s">
        <v>50</v>
      </c>
    </row>
    <row r="10" spans="1:8" x14ac:dyDescent="0.35">
      <c r="A10" t="s">
        <v>43</v>
      </c>
      <c r="B10" t="s">
        <v>51</v>
      </c>
      <c r="C10">
        <v>1</v>
      </c>
      <c r="D10">
        <v>0</v>
      </c>
      <c r="E10" t="s">
        <v>52</v>
      </c>
      <c r="F10" t="s">
        <v>53</v>
      </c>
      <c r="G10" t="s">
        <v>53</v>
      </c>
    </row>
    <row r="11" spans="1:8" x14ac:dyDescent="0.35">
      <c r="A11" t="s">
        <v>54</v>
      </c>
      <c r="B11" t="s">
        <v>55</v>
      </c>
      <c r="C11">
        <v>20</v>
      </c>
      <c r="D11">
        <v>0</v>
      </c>
      <c r="E11" t="s">
        <v>56</v>
      </c>
      <c r="F11" t="s">
        <v>57</v>
      </c>
      <c r="G11" t="s">
        <v>57</v>
      </c>
    </row>
    <row r="12" spans="1:8" x14ac:dyDescent="0.35">
      <c r="A12" t="s">
        <v>54</v>
      </c>
      <c r="B12" t="s">
        <v>58</v>
      </c>
      <c r="C12">
        <v>1</v>
      </c>
      <c r="D12">
        <v>0</v>
      </c>
      <c r="E12" t="s">
        <v>59</v>
      </c>
      <c r="F12" t="s">
        <v>57</v>
      </c>
      <c r="G12" t="s">
        <v>57</v>
      </c>
    </row>
    <row r="13" spans="1:8" x14ac:dyDescent="0.35">
      <c r="A13" t="s">
        <v>54</v>
      </c>
      <c r="B13" t="s">
        <v>60</v>
      </c>
      <c r="C13">
        <v>4</v>
      </c>
      <c r="D13">
        <v>0</v>
      </c>
      <c r="E13" t="s">
        <v>61</v>
      </c>
      <c r="F13" t="s">
        <v>62</v>
      </c>
      <c r="G13" t="s">
        <v>62</v>
      </c>
    </row>
    <row r="14" spans="1:8" x14ac:dyDescent="0.35">
      <c r="A14" t="s">
        <v>54</v>
      </c>
      <c r="B14" t="s">
        <v>63</v>
      </c>
      <c r="C14">
        <v>7</v>
      </c>
      <c r="D14">
        <v>0</v>
      </c>
      <c r="E14" t="s">
        <v>64</v>
      </c>
      <c r="F14" t="s">
        <v>65</v>
      </c>
      <c r="G14" t="s">
        <v>65</v>
      </c>
    </row>
    <row r="15" spans="1:8" x14ac:dyDescent="0.35">
      <c r="A15" t="s">
        <v>66</v>
      </c>
      <c r="B15" t="s">
        <v>67</v>
      </c>
      <c r="C15">
        <v>8</v>
      </c>
      <c r="D15">
        <v>0</v>
      </c>
      <c r="E15" t="s">
        <v>68</v>
      </c>
      <c r="F15" t="s">
        <v>69</v>
      </c>
      <c r="G15" t="s">
        <v>69</v>
      </c>
    </row>
    <row r="16" spans="1:8" x14ac:dyDescent="0.35">
      <c r="A16" t="s">
        <v>66</v>
      </c>
      <c r="B16" t="s">
        <v>70</v>
      </c>
      <c r="C16">
        <v>14</v>
      </c>
      <c r="D16">
        <v>0</v>
      </c>
      <c r="E16" t="s">
        <v>71</v>
      </c>
      <c r="F16" t="s">
        <v>72</v>
      </c>
      <c r="G16" t="s">
        <v>72</v>
      </c>
    </row>
    <row r="17" spans="1:7" x14ac:dyDescent="0.35">
      <c r="A17" t="s">
        <v>66</v>
      </c>
      <c r="B17" t="s">
        <v>73</v>
      </c>
      <c r="C17">
        <v>2</v>
      </c>
      <c r="D17">
        <v>0</v>
      </c>
      <c r="E17" t="s">
        <v>74</v>
      </c>
      <c r="F17" t="s">
        <v>75</v>
      </c>
      <c r="G17" t="s">
        <v>75</v>
      </c>
    </row>
    <row r="18" spans="1:7" x14ac:dyDescent="0.35">
      <c r="A18" t="s">
        <v>66</v>
      </c>
      <c r="B18" t="s">
        <v>76</v>
      </c>
      <c r="C18">
        <v>4</v>
      </c>
      <c r="D18">
        <v>0</v>
      </c>
      <c r="E18" t="s">
        <v>77</v>
      </c>
      <c r="F18" t="s">
        <v>75</v>
      </c>
      <c r="G18" t="s">
        <v>75</v>
      </c>
    </row>
    <row r="19" spans="1:7" x14ac:dyDescent="0.35">
      <c r="A19" t="s">
        <v>66</v>
      </c>
      <c r="B19" t="s">
        <v>78</v>
      </c>
      <c r="C19">
        <v>5</v>
      </c>
      <c r="D19">
        <v>0</v>
      </c>
      <c r="E19" t="s">
        <v>79</v>
      </c>
      <c r="F19" t="s">
        <v>80</v>
      </c>
      <c r="G19" t="s">
        <v>80</v>
      </c>
    </row>
    <row r="20" spans="1:7" x14ac:dyDescent="0.35">
      <c r="A20" t="s">
        <v>66</v>
      </c>
      <c r="B20" t="s">
        <v>81</v>
      </c>
      <c r="C20">
        <v>1</v>
      </c>
      <c r="D20">
        <v>0</v>
      </c>
      <c r="E20" t="s">
        <v>82</v>
      </c>
      <c r="F20" t="s">
        <v>80</v>
      </c>
      <c r="G20" t="s">
        <v>80</v>
      </c>
    </row>
    <row r="21" spans="1:7" x14ac:dyDescent="0.35">
      <c r="A21" t="s">
        <v>66</v>
      </c>
      <c r="B21" t="s">
        <v>83</v>
      </c>
      <c r="C21">
        <v>3</v>
      </c>
      <c r="D21">
        <v>0</v>
      </c>
      <c r="E21" t="s">
        <v>84</v>
      </c>
      <c r="F21" t="s">
        <v>85</v>
      </c>
      <c r="G21" t="s">
        <v>85</v>
      </c>
    </row>
    <row r="22" spans="1:7" x14ac:dyDescent="0.35">
      <c r="A22" t="s">
        <v>66</v>
      </c>
      <c r="B22" t="s">
        <v>86</v>
      </c>
      <c r="C22">
        <v>8</v>
      </c>
      <c r="D22">
        <v>0</v>
      </c>
      <c r="E22" t="s">
        <v>87</v>
      </c>
      <c r="F22" t="s">
        <v>88</v>
      </c>
      <c r="G22" t="s">
        <v>88</v>
      </c>
    </row>
    <row r="23" spans="1:7" x14ac:dyDescent="0.35">
      <c r="A23" t="s">
        <v>66</v>
      </c>
      <c r="B23" t="s">
        <v>89</v>
      </c>
      <c r="C23">
        <v>1</v>
      </c>
      <c r="D23">
        <v>0</v>
      </c>
      <c r="E23" t="s">
        <v>90</v>
      </c>
      <c r="F23" t="s">
        <v>75</v>
      </c>
      <c r="G23" t="s">
        <v>75</v>
      </c>
    </row>
    <row r="24" spans="1:7" x14ac:dyDescent="0.35">
      <c r="A24" t="s">
        <v>66</v>
      </c>
      <c r="B24" t="s">
        <v>91</v>
      </c>
      <c r="C24">
        <v>24</v>
      </c>
      <c r="D24">
        <v>0</v>
      </c>
      <c r="E24" t="s">
        <v>92</v>
      </c>
      <c r="F24" t="s">
        <v>93</v>
      </c>
      <c r="G24" t="s">
        <v>93</v>
      </c>
    </row>
    <row r="25" spans="1:7" x14ac:dyDescent="0.35">
      <c r="A25" t="s">
        <v>94</v>
      </c>
      <c r="B25" t="s">
        <v>95</v>
      </c>
      <c r="C25">
        <v>55</v>
      </c>
      <c r="D25">
        <v>0</v>
      </c>
      <c r="E25" t="s">
        <v>96</v>
      </c>
      <c r="F25" t="s">
        <v>97</v>
      </c>
      <c r="G25" t="s">
        <v>97</v>
      </c>
    </row>
    <row r="26" spans="1:7" x14ac:dyDescent="0.35">
      <c r="A26" t="s">
        <v>94</v>
      </c>
      <c r="B26" t="s">
        <v>98</v>
      </c>
      <c r="C26">
        <v>11</v>
      </c>
      <c r="D26">
        <v>0</v>
      </c>
      <c r="E26" t="s">
        <v>99</v>
      </c>
      <c r="F26" t="s">
        <v>100</v>
      </c>
      <c r="G26" t="s">
        <v>100</v>
      </c>
    </row>
    <row r="27" spans="1:7" x14ac:dyDescent="0.35">
      <c r="A27" t="s">
        <v>101</v>
      </c>
      <c r="B27" t="s">
        <v>102</v>
      </c>
      <c r="C27">
        <v>16</v>
      </c>
      <c r="D27">
        <v>0</v>
      </c>
      <c r="E27" t="s">
        <v>103</v>
      </c>
      <c r="F27" t="s">
        <v>104</v>
      </c>
      <c r="G27" t="s">
        <v>104</v>
      </c>
    </row>
    <row r="28" spans="1:7" x14ac:dyDescent="0.35">
      <c r="A28" t="s">
        <v>101</v>
      </c>
      <c r="B28" t="s">
        <v>105</v>
      </c>
      <c r="C28">
        <v>2</v>
      </c>
      <c r="D28">
        <v>0</v>
      </c>
      <c r="E28" t="s">
        <v>106</v>
      </c>
      <c r="F28" t="s">
        <v>107</v>
      </c>
      <c r="G28" t="s">
        <v>107</v>
      </c>
    </row>
    <row r="29" spans="1:7" x14ac:dyDescent="0.35">
      <c r="A29" t="s">
        <v>108</v>
      </c>
      <c r="B29" t="s">
        <v>109</v>
      </c>
      <c r="C29">
        <v>36</v>
      </c>
      <c r="D29">
        <v>0</v>
      </c>
      <c r="E29" t="s">
        <v>110</v>
      </c>
      <c r="F29" t="s">
        <v>111</v>
      </c>
      <c r="G29" t="s">
        <v>111</v>
      </c>
    </row>
    <row r="30" spans="1:7" x14ac:dyDescent="0.35">
      <c r="A30" t="s">
        <v>108</v>
      </c>
      <c r="B30" t="s">
        <v>112</v>
      </c>
      <c r="C30">
        <v>3</v>
      </c>
      <c r="D30">
        <v>0</v>
      </c>
      <c r="E30" t="s">
        <v>113</v>
      </c>
      <c r="F30" t="s">
        <v>114</v>
      </c>
      <c r="G30" t="s">
        <v>114</v>
      </c>
    </row>
    <row r="31" spans="1:7" x14ac:dyDescent="0.35">
      <c r="A31" t="s">
        <v>108</v>
      </c>
      <c r="B31" t="s">
        <v>115</v>
      </c>
      <c r="C31">
        <v>12</v>
      </c>
      <c r="D31">
        <v>0</v>
      </c>
      <c r="E31" t="s">
        <v>116</v>
      </c>
      <c r="F31" t="s">
        <v>117</v>
      </c>
      <c r="G31" t="s">
        <v>117</v>
      </c>
    </row>
    <row r="32" spans="1:7" x14ac:dyDescent="0.35">
      <c r="A32" t="s">
        <v>118</v>
      </c>
      <c r="B32" t="s">
        <v>119</v>
      </c>
      <c r="C32">
        <v>31</v>
      </c>
      <c r="D32">
        <v>0</v>
      </c>
      <c r="E32" t="s">
        <v>120</v>
      </c>
      <c r="F32" t="s">
        <v>121</v>
      </c>
      <c r="G32" t="s">
        <v>121</v>
      </c>
    </row>
    <row r="33" spans="1:7" x14ac:dyDescent="0.35">
      <c r="A33" t="s">
        <v>118</v>
      </c>
      <c r="B33" t="s">
        <v>122</v>
      </c>
      <c r="C33">
        <v>6</v>
      </c>
      <c r="D33">
        <v>0</v>
      </c>
      <c r="E33" t="s">
        <v>123</v>
      </c>
      <c r="F33" t="s">
        <v>124</v>
      </c>
      <c r="G33" t="s">
        <v>124</v>
      </c>
    </row>
    <row r="34" spans="1:7" x14ac:dyDescent="0.35">
      <c r="A34" t="s">
        <v>118</v>
      </c>
      <c r="B34" t="s">
        <v>125</v>
      </c>
      <c r="C34">
        <v>1</v>
      </c>
      <c r="D34">
        <v>0</v>
      </c>
      <c r="E34" t="s">
        <v>126</v>
      </c>
      <c r="F34" t="s">
        <v>127</v>
      </c>
      <c r="G34" t="s">
        <v>127</v>
      </c>
    </row>
    <row r="35" spans="1:7" x14ac:dyDescent="0.35">
      <c r="A35" t="s">
        <v>128</v>
      </c>
      <c r="B35" t="s">
        <v>129</v>
      </c>
      <c r="C35">
        <v>6</v>
      </c>
      <c r="D35">
        <v>0</v>
      </c>
      <c r="E35" t="s">
        <v>130</v>
      </c>
      <c r="F35" t="s">
        <v>131</v>
      </c>
      <c r="G35" t="s">
        <v>131</v>
      </c>
    </row>
    <row r="36" spans="1:7" x14ac:dyDescent="0.35">
      <c r="A36" t="s">
        <v>128</v>
      </c>
      <c r="B36" t="s">
        <v>132</v>
      </c>
      <c r="C36">
        <v>22</v>
      </c>
      <c r="D36">
        <v>0</v>
      </c>
      <c r="E36" t="s">
        <v>133</v>
      </c>
      <c r="F36" t="s">
        <v>134</v>
      </c>
      <c r="G36" t="s">
        <v>134</v>
      </c>
    </row>
    <row r="37" spans="1:7" x14ac:dyDescent="0.35">
      <c r="A37" t="s">
        <v>128</v>
      </c>
      <c r="B37" t="s">
        <v>135</v>
      </c>
      <c r="C37">
        <v>12</v>
      </c>
      <c r="D37">
        <v>0</v>
      </c>
      <c r="E37" t="s">
        <v>136</v>
      </c>
      <c r="F37" t="s">
        <v>137</v>
      </c>
      <c r="G37" t="s">
        <v>137</v>
      </c>
    </row>
    <row r="38" spans="1:7" x14ac:dyDescent="0.35">
      <c r="A38" t="s">
        <v>128</v>
      </c>
      <c r="B38" t="s">
        <v>138</v>
      </c>
      <c r="C38">
        <v>2</v>
      </c>
      <c r="D38">
        <v>0</v>
      </c>
      <c r="E38" t="s">
        <v>139</v>
      </c>
      <c r="F38" t="s">
        <v>140</v>
      </c>
      <c r="G38" t="s">
        <v>140</v>
      </c>
    </row>
    <row r="39" spans="1:7" x14ac:dyDescent="0.35">
      <c r="A39" t="s">
        <v>141</v>
      </c>
      <c r="B39" t="s">
        <v>142</v>
      </c>
      <c r="C39">
        <v>7</v>
      </c>
      <c r="D39">
        <v>0</v>
      </c>
      <c r="E39" t="s">
        <v>143</v>
      </c>
      <c r="F39" t="s">
        <v>144</v>
      </c>
      <c r="G39" t="s">
        <v>144</v>
      </c>
    </row>
    <row r="40" spans="1:7" x14ac:dyDescent="0.35">
      <c r="A40" t="s">
        <v>141</v>
      </c>
      <c r="B40" t="s">
        <v>145</v>
      </c>
      <c r="C40">
        <v>6</v>
      </c>
      <c r="D40">
        <v>0.28999999999999204</v>
      </c>
      <c r="E40" t="s">
        <v>146</v>
      </c>
      <c r="F40" t="s">
        <v>147</v>
      </c>
      <c r="G40" t="s">
        <v>147</v>
      </c>
    </row>
    <row r="41" spans="1:7" x14ac:dyDescent="0.35">
      <c r="A41" t="s">
        <v>141</v>
      </c>
      <c r="B41" t="s">
        <v>148</v>
      </c>
      <c r="C41">
        <v>6</v>
      </c>
      <c r="D41">
        <v>12.29000000000002</v>
      </c>
      <c r="E41" t="s">
        <v>149</v>
      </c>
      <c r="F41" t="s">
        <v>150</v>
      </c>
      <c r="G41" t="s">
        <v>150</v>
      </c>
    </row>
    <row r="42" spans="1:7" x14ac:dyDescent="0.35">
      <c r="A42" t="s">
        <v>141</v>
      </c>
      <c r="B42" t="s">
        <v>151</v>
      </c>
      <c r="C42">
        <v>9</v>
      </c>
      <c r="D42">
        <v>9.9999999997635314E-4</v>
      </c>
      <c r="E42" t="s">
        <v>152</v>
      </c>
      <c r="F42" t="s">
        <v>153</v>
      </c>
      <c r="G42" t="s">
        <v>153</v>
      </c>
    </row>
    <row r="43" spans="1:7" x14ac:dyDescent="0.35">
      <c r="A43" t="s">
        <v>154</v>
      </c>
      <c r="B43" t="s">
        <v>155</v>
      </c>
      <c r="C43">
        <v>3</v>
      </c>
      <c r="D43">
        <v>0</v>
      </c>
      <c r="E43" t="s">
        <v>156</v>
      </c>
      <c r="F43" t="s">
        <v>157</v>
      </c>
      <c r="G43" t="s">
        <v>157</v>
      </c>
    </row>
    <row r="44" spans="1:7" x14ac:dyDescent="0.35">
      <c r="A44" t="s">
        <v>154</v>
      </c>
      <c r="B44" t="s">
        <v>158</v>
      </c>
      <c r="C44">
        <v>5</v>
      </c>
      <c r="D44">
        <v>0</v>
      </c>
      <c r="E44" t="s">
        <v>159</v>
      </c>
      <c r="F44" t="s">
        <v>160</v>
      </c>
      <c r="G44" t="s">
        <v>160</v>
      </c>
    </row>
    <row r="45" spans="1:7" x14ac:dyDescent="0.35">
      <c r="A45" t="s">
        <v>154</v>
      </c>
      <c r="B45" t="s">
        <v>161</v>
      </c>
      <c r="C45">
        <v>16</v>
      </c>
      <c r="D45">
        <v>0</v>
      </c>
      <c r="E45" t="s">
        <v>162</v>
      </c>
      <c r="F45" t="s">
        <v>163</v>
      </c>
      <c r="G45" t="s">
        <v>163</v>
      </c>
    </row>
    <row r="46" spans="1:7" x14ac:dyDescent="0.35">
      <c r="A46" t="s">
        <v>154</v>
      </c>
      <c r="B46" t="s">
        <v>164</v>
      </c>
      <c r="C46">
        <v>25</v>
      </c>
      <c r="D46">
        <v>0</v>
      </c>
      <c r="E46" t="s">
        <v>165</v>
      </c>
      <c r="F46" t="s">
        <v>157</v>
      </c>
      <c r="G46" t="s">
        <v>157</v>
      </c>
    </row>
    <row r="47" spans="1:7" x14ac:dyDescent="0.35">
      <c r="A47" t="s">
        <v>166</v>
      </c>
      <c r="B47" t="s">
        <v>167</v>
      </c>
      <c r="C47">
        <v>38</v>
      </c>
      <c r="D47">
        <v>0</v>
      </c>
      <c r="E47" t="s">
        <v>168</v>
      </c>
      <c r="F47" t="s">
        <v>169</v>
      </c>
      <c r="G47" t="s">
        <v>169</v>
      </c>
    </row>
    <row r="48" spans="1:7" x14ac:dyDescent="0.35">
      <c r="A48" t="s">
        <v>170</v>
      </c>
      <c r="B48" t="s">
        <v>171</v>
      </c>
      <c r="C48">
        <v>32</v>
      </c>
      <c r="D48">
        <v>0</v>
      </c>
      <c r="E48" t="s">
        <v>172</v>
      </c>
      <c r="F48" t="s">
        <v>173</v>
      </c>
      <c r="G48" t="s">
        <v>173</v>
      </c>
    </row>
    <row r="49" spans="1:7" x14ac:dyDescent="0.35">
      <c r="A49" t="s">
        <v>170</v>
      </c>
      <c r="B49" t="s">
        <v>174</v>
      </c>
      <c r="C49">
        <v>31</v>
      </c>
      <c r="D49">
        <v>0</v>
      </c>
      <c r="E49" t="s">
        <v>175</v>
      </c>
      <c r="F49" t="s">
        <v>173</v>
      </c>
      <c r="G49" t="s">
        <v>173</v>
      </c>
    </row>
    <row r="50" spans="1:7" x14ac:dyDescent="0.35">
      <c r="A50" t="s">
        <v>170</v>
      </c>
      <c r="B50" t="s">
        <v>176</v>
      </c>
      <c r="C50">
        <v>26</v>
      </c>
      <c r="D50">
        <v>0</v>
      </c>
      <c r="E50" t="s">
        <v>177</v>
      </c>
      <c r="F50" t="s">
        <v>173</v>
      </c>
      <c r="G50" t="s">
        <v>173</v>
      </c>
    </row>
    <row r="51" spans="1:7" x14ac:dyDescent="0.35">
      <c r="A51" t="s">
        <v>170</v>
      </c>
      <c r="B51" t="s">
        <v>178</v>
      </c>
      <c r="C51">
        <v>6</v>
      </c>
      <c r="D51">
        <v>0</v>
      </c>
      <c r="E51" t="s">
        <v>179</v>
      </c>
      <c r="F51" t="s">
        <v>180</v>
      </c>
      <c r="G51" t="s">
        <v>180</v>
      </c>
    </row>
    <row r="52" spans="1:7" x14ac:dyDescent="0.35">
      <c r="A52" t="s">
        <v>181</v>
      </c>
      <c r="B52" t="s">
        <v>182</v>
      </c>
      <c r="C52">
        <v>17</v>
      </c>
      <c r="D52">
        <v>0</v>
      </c>
      <c r="E52" t="s">
        <v>183</v>
      </c>
      <c r="F52" t="s">
        <v>184</v>
      </c>
      <c r="G52" t="s">
        <v>184</v>
      </c>
    </row>
    <row r="53" spans="1:7" x14ac:dyDescent="0.35">
      <c r="A53" t="s">
        <v>181</v>
      </c>
      <c r="B53" t="s">
        <v>185</v>
      </c>
      <c r="C53">
        <v>15</v>
      </c>
      <c r="D53">
        <v>0</v>
      </c>
      <c r="E53" t="s">
        <v>186</v>
      </c>
      <c r="F53" t="s">
        <v>184</v>
      </c>
      <c r="G53" t="s">
        <v>184</v>
      </c>
    </row>
    <row r="54" spans="1:7" x14ac:dyDescent="0.35">
      <c r="A54" t="s">
        <v>181</v>
      </c>
      <c r="B54" t="s">
        <v>187</v>
      </c>
      <c r="C54">
        <v>12</v>
      </c>
      <c r="D54">
        <v>0</v>
      </c>
      <c r="E54" t="s">
        <v>188</v>
      </c>
      <c r="F54" t="s">
        <v>184</v>
      </c>
      <c r="G54" t="s">
        <v>184</v>
      </c>
    </row>
    <row r="55" spans="1:7" x14ac:dyDescent="0.35">
      <c r="A55" t="s">
        <v>189</v>
      </c>
      <c r="B55" t="s">
        <v>190</v>
      </c>
      <c r="C55">
        <v>11</v>
      </c>
      <c r="D55">
        <v>0</v>
      </c>
      <c r="E55" t="s">
        <v>191</v>
      </c>
      <c r="F55" t="s">
        <v>192</v>
      </c>
      <c r="G55" t="s">
        <v>192</v>
      </c>
    </row>
    <row r="56" spans="1:7" x14ac:dyDescent="0.35">
      <c r="A56" t="s">
        <v>193</v>
      </c>
      <c r="B56" t="s">
        <v>194</v>
      </c>
      <c r="C56">
        <v>23</v>
      </c>
      <c r="D56">
        <v>0</v>
      </c>
      <c r="E56" t="s">
        <v>195</v>
      </c>
      <c r="F56" t="s">
        <v>196</v>
      </c>
      <c r="G56" t="s">
        <v>197</v>
      </c>
    </row>
    <row r="57" spans="1:7" x14ac:dyDescent="0.35">
      <c r="A57" t="s">
        <v>193</v>
      </c>
      <c r="B57" t="s">
        <v>198</v>
      </c>
      <c r="C57">
        <v>14</v>
      </c>
      <c r="D57">
        <v>0</v>
      </c>
      <c r="E57" t="s">
        <v>199</v>
      </c>
      <c r="F57" t="s">
        <v>200</v>
      </c>
      <c r="G57" t="s">
        <v>200</v>
      </c>
    </row>
    <row r="58" spans="1:7" x14ac:dyDescent="0.35">
      <c r="A58" t="s">
        <v>193</v>
      </c>
      <c r="B58" t="s">
        <v>201</v>
      </c>
      <c r="C58">
        <v>11</v>
      </c>
      <c r="D58">
        <v>0</v>
      </c>
      <c r="E58" t="s">
        <v>202</v>
      </c>
      <c r="F58" t="s">
        <v>200</v>
      </c>
      <c r="G58" t="s">
        <v>200</v>
      </c>
    </row>
    <row r="59" spans="1:7" x14ac:dyDescent="0.35">
      <c r="A59" t="s">
        <v>193</v>
      </c>
      <c r="B59" t="s">
        <v>203</v>
      </c>
      <c r="C59">
        <v>11</v>
      </c>
      <c r="D59">
        <v>0</v>
      </c>
      <c r="E59" t="s">
        <v>204</v>
      </c>
      <c r="F59" t="s">
        <v>200</v>
      </c>
      <c r="G59" t="s">
        <v>200</v>
      </c>
    </row>
    <row r="60" spans="1:7" x14ac:dyDescent="0.35">
      <c r="A60" t="s">
        <v>205</v>
      </c>
      <c r="B60" t="s">
        <v>206</v>
      </c>
      <c r="C60">
        <v>31</v>
      </c>
      <c r="D60">
        <v>0</v>
      </c>
      <c r="E60" t="s">
        <v>207</v>
      </c>
      <c r="F60" t="s">
        <v>208</v>
      </c>
      <c r="G60" t="s">
        <v>208</v>
      </c>
    </row>
    <row r="61" spans="1:7" x14ac:dyDescent="0.35">
      <c r="A61" t="s">
        <v>209</v>
      </c>
      <c r="B61" t="s">
        <v>210</v>
      </c>
      <c r="C61">
        <v>12</v>
      </c>
      <c r="D61">
        <v>0</v>
      </c>
      <c r="E61" t="s">
        <v>211</v>
      </c>
      <c r="F61" t="s">
        <v>212</v>
      </c>
      <c r="G61" t="s">
        <v>212</v>
      </c>
    </row>
  </sheetData>
  <pageMargins left="0.7" right="0.7" top="0.75" bottom="0.75" header="0.3" footer="0.3"/>
  <pageSetup paperSize="9" orientation="portrait"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240F0-6558-49B7-8FFD-CBD87BF85690}">
  <sheetPr codeName="Sheet19">
    <pageSetUpPr fitToPage="1"/>
  </sheetPr>
  <dimension ref="A1:Q17"/>
  <sheetViews>
    <sheetView showGridLines="0" zoomScale="85" zoomScaleNormal="85" zoomScaleSheetLayoutView="85" workbookViewId="0">
      <selection activeCell="A37" sqref="A37"/>
    </sheetView>
  </sheetViews>
  <sheetFormatPr defaultColWidth="9" defaultRowHeight="14.5" x14ac:dyDescent="0.35"/>
  <cols>
    <col min="1" max="1" width="38.26953125" style="72" customWidth="1"/>
    <col min="2" max="2" width="7" style="72" customWidth="1"/>
    <col min="3" max="3" width="26.26953125" style="72" customWidth="1"/>
    <col min="4" max="4" width="14.1796875" style="72" customWidth="1"/>
    <col min="5" max="5" width="23" style="72" customWidth="1"/>
    <col min="6" max="6" width="20" style="72" customWidth="1"/>
    <col min="7" max="7" width="21.7265625" style="72" customWidth="1"/>
    <col min="8" max="8" width="16.7265625" style="72" customWidth="1"/>
    <col min="9" max="10" width="19" style="72" customWidth="1"/>
    <col min="11" max="11" width="25" style="72" customWidth="1"/>
    <col min="12" max="12" width="27.54296875" style="72" customWidth="1"/>
    <col min="13" max="13" width="26.7265625" style="72" customWidth="1"/>
    <col min="14" max="14" width="21" style="72" customWidth="1"/>
    <col min="15" max="15" width="20" style="72" customWidth="1"/>
    <col min="16" max="16" width="19.453125" style="72" customWidth="1"/>
    <col min="17" max="17" width="18.26953125" style="72" customWidth="1"/>
    <col min="18" max="16384" width="9" style="72"/>
  </cols>
  <sheetData>
    <row r="1" spans="1:17" ht="23.5" x14ac:dyDescent="0.35">
      <c r="A1" s="71" t="s">
        <v>783</v>
      </c>
    </row>
    <row r="2" spans="1:17" ht="21" x14ac:dyDescent="0.5">
      <c r="A2" s="73" t="s">
        <v>192</v>
      </c>
    </row>
    <row r="3" spans="1:17" ht="113.5" customHeight="1" x14ac:dyDescent="0.35">
      <c r="A3" s="3" t="s">
        <v>21</v>
      </c>
      <c r="B3" s="3" t="s">
        <v>299</v>
      </c>
      <c r="C3" s="3" t="s">
        <v>784</v>
      </c>
      <c r="D3" s="3" t="s">
        <v>301</v>
      </c>
      <c r="E3" s="3" t="s">
        <v>785</v>
      </c>
      <c r="F3" s="3" t="s">
        <v>786</v>
      </c>
      <c r="G3" s="3" t="s">
        <v>787</v>
      </c>
      <c r="H3" s="3" t="s">
        <v>788</v>
      </c>
      <c r="I3" s="3" t="s">
        <v>789</v>
      </c>
      <c r="J3" s="3" t="s">
        <v>790</v>
      </c>
      <c r="K3" s="3" t="s">
        <v>791</v>
      </c>
      <c r="L3" s="3" t="s">
        <v>792</v>
      </c>
      <c r="M3" s="3" t="s">
        <v>793</v>
      </c>
      <c r="N3" s="3" t="s">
        <v>794</v>
      </c>
      <c r="O3" s="3" t="s">
        <v>795</v>
      </c>
      <c r="P3" s="3" t="s">
        <v>796</v>
      </c>
      <c r="Q3" s="3" t="s">
        <v>797</v>
      </c>
    </row>
    <row r="4" spans="1:17" x14ac:dyDescent="0.35">
      <c r="A4" s="72" t="s">
        <v>192</v>
      </c>
      <c r="B4" s="72">
        <f>ROW()</f>
        <v>4</v>
      </c>
      <c r="C4" s="121" t="s">
        <v>798</v>
      </c>
      <c r="D4" s="192"/>
      <c r="E4" s="121"/>
      <c r="F4" s="125"/>
      <c r="G4" s="125"/>
      <c r="H4" s="125"/>
      <c r="I4" s="125"/>
      <c r="J4" s="125"/>
      <c r="K4" s="125"/>
      <c r="L4" s="125"/>
      <c r="M4" s="125"/>
      <c r="N4" s="125"/>
      <c r="O4" s="125"/>
      <c r="P4" s="125"/>
      <c r="Q4" s="125"/>
    </row>
    <row r="5" spans="1:17" x14ac:dyDescent="0.35">
      <c r="A5" s="72" t="s">
        <v>192</v>
      </c>
      <c r="B5" s="72">
        <f>ROW()</f>
        <v>5</v>
      </c>
      <c r="C5" s="121" t="s">
        <v>798</v>
      </c>
      <c r="D5" s="192"/>
      <c r="E5" s="121"/>
      <c r="F5" s="125"/>
      <c r="G5" s="125"/>
      <c r="H5" s="125"/>
      <c r="I5" s="125"/>
      <c r="J5" s="125"/>
      <c r="K5" s="125"/>
      <c r="L5" s="125"/>
      <c r="M5" s="125"/>
      <c r="N5" s="125"/>
      <c r="O5" s="125"/>
      <c r="P5" s="125"/>
      <c r="Q5" s="125"/>
    </row>
    <row r="6" spans="1:17" x14ac:dyDescent="0.35">
      <c r="A6" s="72" t="s">
        <v>192</v>
      </c>
      <c r="B6" s="72">
        <f>ROW()</f>
        <v>6</v>
      </c>
      <c r="C6" s="121" t="s">
        <v>798</v>
      </c>
      <c r="D6" s="192"/>
      <c r="E6" s="121"/>
      <c r="F6" s="125"/>
      <c r="G6" s="125"/>
      <c r="H6" s="125"/>
      <c r="I6" s="125"/>
      <c r="J6" s="125"/>
      <c r="K6" s="125"/>
      <c r="L6" s="125"/>
      <c r="M6" s="125"/>
      <c r="N6" s="125"/>
      <c r="O6" s="125"/>
      <c r="P6" s="125"/>
      <c r="Q6" s="125"/>
    </row>
    <row r="7" spans="1:17" x14ac:dyDescent="0.35">
      <c r="A7" s="72" t="s">
        <v>192</v>
      </c>
      <c r="B7" s="72">
        <f>ROW()</f>
        <v>7</v>
      </c>
      <c r="C7" s="121" t="s">
        <v>798</v>
      </c>
      <c r="D7" s="192"/>
      <c r="E7" s="121"/>
      <c r="F7" s="125"/>
      <c r="G7" s="125"/>
      <c r="H7" s="125"/>
      <c r="I7" s="125"/>
      <c r="J7" s="125"/>
      <c r="K7" s="125"/>
      <c r="L7" s="125"/>
      <c r="M7" s="125"/>
      <c r="N7" s="125"/>
      <c r="O7" s="125"/>
      <c r="P7" s="125"/>
      <c r="Q7" s="125"/>
    </row>
    <row r="8" spans="1:17" x14ac:dyDescent="0.35">
      <c r="A8" s="72" t="s">
        <v>192</v>
      </c>
      <c r="B8" s="72">
        <f>ROW()</f>
        <v>8</v>
      </c>
      <c r="C8" s="121" t="s">
        <v>798</v>
      </c>
      <c r="D8" s="192"/>
      <c r="E8" s="121"/>
      <c r="F8" s="125"/>
      <c r="G8" s="125"/>
      <c r="H8" s="125"/>
      <c r="I8" s="125"/>
      <c r="J8" s="125"/>
      <c r="K8" s="125"/>
      <c r="L8" s="125"/>
      <c r="M8" s="125"/>
      <c r="N8" s="125"/>
      <c r="O8" s="125"/>
      <c r="P8" s="125"/>
      <c r="Q8" s="125"/>
    </row>
    <row r="9" spans="1:17" x14ac:dyDescent="0.35">
      <c r="A9" s="72" t="s">
        <v>192</v>
      </c>
      <c r="B9" s="72">
        <f>ROW()</f>
        <v>9</v>
      </c>
      <c r="C9" s="121" t="s">
        <v>798</v>
      </c>
      <c r="D9" s="192"/>
      <c r="E9" s="121"/>
      <c r="F9" s="125"/>
      <c r="G9" s="125"/>
      <c r="H9" s="125"/>
      <c r="I9" s="125"/>
      <c r="J9" s="125"/>
      <c r="K9" s="125"/>
      <c r="L9" s="125"/>
      <c r="M9" s="125"/>
      <c r="N9" s="125"/>
      <c r="O9" s="125"/>
      <c r="P9" s="125"/>
      <c r="Q9" s="125"/>
    </row>
    <row r="10" spans="1:17" x14ac:dyDescent="0.35">
      <c r="A10" s="72" t="s">
        <v>192</v>
      </c>
      <c r="B10" s="76">
        <f>ROW()</f>
        <v>10</v>
      </c>
      <c r="C10" s="121" t="s">
        <v>798</v>
      </c>
      <c r="D10" s="192"/>
      <c r="E10" s="121"/>
      <c r="F10" s="125"/>
      <c r="G10" s="125"/>
      <c r="H10" s="125"/>
      <c r="I10" s="125"/>
      <c r="J10" s="125"/>
      <c r="K10" s="125"/>
      <c r="L10" s="125"/>
      <c r="M10" s="125"/>
      <c r="N10" s="125"/>
      <c r="O10" s="125"/>
      <c r="P10" s="125"/>
      <c r="Q10" s="125"/>
    </row>
    <row r="11" spans="1:17" x14ac:dyDescent="0.35">
      <c r="A11" s="72" t="s">
        <v>192</v>
      </c>
      <c r="B11" s="72">
        <f>ROW()</f>
        <v>11</v>
      </c>
      <c r="C11" s="121" t="s">
        <v>798</v>
      </c>
      <c r="D11" s="192"/>
      <c r="E11" s="121"/>
      <c r="F11" s="125"/>
      <c r="G11" s="125"/>
      <c r="H11" s="125"/>
      <c r="I11" s="125"/>
      <c r="J11" s="125"/>
      <c r="K11" s="125"/>
      <c r="L11" s="125"/>
      <c r="M11" s="125"/>
      <c r="N11" s="125"/>
      <c r="O11" s="125"/>
      <c r="P11" s="125"/>
      <c r="Q11" s="125"/>
    </row>
    <row r="12" spans="1:17" x14ac:dyDescent="0.35">
      <c r="A12" s="72" t="s">
        <v>192</v>
      </c>
      <c r="B12" s="72">
        <f>ROW()</f>
        <v>12</v>
      </c>
      <c r="C12" s="121" t="s">
        <v>798</v>
      </c>
      <c r="D12" s="192"/>
      <c r="E12" s="121"/>
      <c r="F12" s="125"/>
      <c r="G12" s="125"/>
      <c r="H12" s="125"/>
      <c r="I12" s="125"/>
      <c r="J12" s="125"/>
      <c r="K12" s="125"/>
      <c r="L12" s="125"/>
      <c r="M12" s="125"/>
      <c r="N12" s="125"/>
      <c r="O12" s="125"/>
      <c r="P12" s="125"/>
      <c r="Q12" s="125"/>
    </row>
    <row r="13" spans="1:17" x14ac:dyDescent="0.35">
      <c r="A13" s="72" t="s">
        <v>192</v>
      </c>
      <c r="B13" s="72">
        <f>ROW()</f>
        <v>13</v>
      </c>
      <c r="C13" s="121" t="s">
        <v>798</v>
      </c>
      <c r="D13" s="192"/>
      <c r="E13" s="121"/>
      <c r="F13" s="125"/>
      <c r="G13" s="125"/>
      <c r="H13" s="125"/>
      <c r="I13" s="125"/>
      <c r="J13" s="125"/>
      <c r="K13" s="125"/>
      <c r="L13" s="125"/>
      <c r="M13" s="125"/>
      <c r="N13" s="125"/>
      <c r="O13" s="125"/>
      <c r="P13" s="125"/>
      <c r="Q13" s="125"/>
    </row>
    <row r="14" spans="1:17" x14ac:dyDescent="0.35">
      <c r="A14" s="72" t="s">
        <v>192</v>
      </c>
      <c r="B14" s="72">
        <f>ROW()</f>
        <v>14</v>
      </c>
      <c r="C14" s="77" t="s">
        <v>402</v>
      </c>
      <c r="D14" s="192"/>
      <c r="E14" s="154"/>
      <c r="F14" s="124">
        <f t="shared" ref="F14:Q14" si="0">SUM(F4:F13)</f>
        <v>0</v>
      </c>
      <c r="G14" s="124">
        <f t="shared" si="0"/>
        <v>0</v>
      </c>
      <c r="H14" s="124">
        <f t="shared" si="0"/>
        <v>0</v>
      </c>
      <c r="I14" s="124">
        <f t="shared" si="0"/>
        <v>0</v>
      </c>
      <c r="J14" s="124">
        <f t="shared" si="0"/>
        <v>0</v>
      </c>
      <c r="K14" s="124">
        <f t="shared" si="0"/>
        <v>0</v>
      </c>
      <c r="L14" s="124">
        <f t="shared" si="0"/>
        <v>0</v>
      </c>
      <c r="M14" s="124">
        <f t="shared" si="0"/>
        <v>0</v>
      </c>
      <c r="N14" s="124">
        <f t="shared" si="0"/>
        <v>0</v>
      </c>
      <c r="O14" s="124">
        <f t="shared" si="0"/>
        <v>0</v>
      </c>
      <c r="P14" s="124">
        <f t="shared" si="0"/>
        <v>0</v>
      </c>
      <c r="Q14" s="124">
        <f t="shared" si="0"/>
        <v>0</v>
      </c>
    </row>
    <row r="17" spans="1:1" x14ac:dyDescent="0.35">
      <c r="A17" s="162" t="s">
        <v>799</v>
      </c>
    </row>
  </sheetData>
  <sheetProtection sheet="1" formatCells="0" formatColumns="0" formatRows="0" insertColumns="0" insertRows="0" insertHyperlinks="0" deleteColumns="0" deleteRows="0" sort="0" autoFilter="0" pivotTables="0"/>
  <pageMargins left="0.25" right="0.25" top="0.75" bottom="0.75" header="0.3" footer="0.3"/>
  <pageSetup paperSize="9" scale="39" fitToHeight="0" orientation="landscape" r:id="rId1"/>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F766B-ACBE-4048-A3E5-61369C6961DB}">
  <sheetPr codeName="Sheet20">
    <pageSetUpPr fitToPage="1"/>
  </sheetPr>
  <dimension ref="A1:K78"/>
  <sheetViews>
    <sheetView showGridLines="0" zoomScale="85" zoomScaleNormal="85" zoomScaleSheetLayoutView="85" workbookViewId="0">
      <selection activeCell="A37" sqref="A37"/>
    </sheetView>
  </sheetViews>
  <sheetFormatPr defaultColWidth="9" defaultRowHeight="14.5" x14ac:dyDescent="0.35"/>
  <cols>
    <col min="1" max="1" width="40.54296875" style="72" customWidth="1"/>
    <col min="2" max="2" width="7.453125" style="72" customWidth="1"/>
    <col min="3" max="3" width="58.453125" style="72" customWidth="1"/>
    <col min="4" max="4" width="43.453125" style="72" customWidth="1"/>
    <col min="5" max="5" width="25.453125" style="72" customWidth="1"/>
    <col min="6" max="6" width="26.26953125" style="72" customWidth="1"/>
    <col min="7" max="11" width="23.7265625" style="72" customWidth="1"/>
    <col min="12" max="12" width="3.81640625" style="72" customWidth="1"/>
    <col min="13" max="16384" width="9" style="72"/>
  </cols>
  <sheetData>
    <row r="1" spans="1:10" ht="23.5" x14ac:dyDescent="0.35">
      <c r="A1" s="71" t="s">
        <v>800</v>
      </c>
    </row>
    <row r="2" spans="1:10" ht="21" x14ac:dyDescent="0.5">
      <c r="A2" s="73" t="s">
        <v>197</v>
      </c>
      <c r="C2" s="77"/>
    </row>
    <row r="3" spans="1:10" ht="78" customHeight="1" x14ac:dyDescent="0.35">
      <c r="A3" s="3" t="s">
        <v>21</v>
      </c>
      <c r="B3" s="3" t="s">
        <v>299</v>
      </c>
      <c r="C3" s="3" t="s">
        <v>300</v>
      </c>
      <c r="D3" s="3" t="s">
        <v>301</v>
      </c>
      <c r="E3" s="3" t="s">
        <v>801</v>
      </c>
      <c r="F3" s="3" t="s">
        <v>802</v>
      </c>
      <c r="G3" s="3" t="s">
        <v>803</v>
      </c>
      <c r="H3" s="3" t="s">
        <v>804</v>
      </c>
      <c r="I3" s="3" t="s">
        <v>805</v>
      </c>
      <c r="J3" s="3" t="s">
        <v>806</v>
      </c>
    </row>
    <row r="4" spans="1:10" x14ac:dyDescent="0.35">
      <c r="A4" s="72" t="s">
        <v>196</v>
      </c>
      <c r="B4" s="76">
        <f>ROW()</f>
        <v>4</v>
      </c>
      <c r="C4" s="76" t="s">
        <v>807</v>
      </c>
      <c r="D4" s="121" t="s">
        <v>808</v>
      </c>
      <c r="E4" s="193"/>
      <c r="F4" s="193"/>
      <c r="G4" s="193"/>
      <c r="H4" s="193"/>
      <c r="I4" s="177"/>
      <c r="J4" s="177"/>
    </row>
    <row r="5" spans="1:10" x14ac:dyDescent="0.35">
      <c r="A5" s="72" t="s">
        <v>196</v>
      </c>
      <c r="B5" s="76">
        <f>ROW()</f>
        <v>5</v>
      </c>
      <c r="C5" s="76" t="s">
        <v>807</v>
      </c>
      <c r="D5" s="121" t="s">
        <v>808</v>
      </c>
      <c r="E5" s="193"/>
      <c r="F5" s="193"/>
      <c r="G5" s="193"/>
      <c r="H5" s="193"/>
      <c r="I5" s="177"/>
      <c r="J5" s="177"/>
    </row>
    <row r="6" spans="1:10" x14ac:dyDescent="0.35">
      <c r="A6" s="72" t="s">
        <v>196</v>
      </c>
      <c r="B6" s="76">
        <f>ROW()</f>
        <v>6</v>
      </c>
      <c r="C6" s="76" t="s">
        <v>807</v>
      </c>
      <c r="D6" s="121" t="s">
        <v>808</v>
      </c>
      <c r="E6" s="193"/>
      <c r="F6" s="193"/>
      <c r="G6" s="193"/>
      <c r="H6" s="193"/>
      <c r="I6" s="177"/>
      <c r="J6" s="177"/>
    </row>
    <row r="7" spans="1:10" x14ac:dyDescent="0.35">
      <c r="A7" s="72" t="s">
        <v>196</v>
      </c>
      <c r="B7" s="76">
        <f>ROW()</f>
        <v>7</v>
      </c>
      <c r="C7" s="76" t="s">
        <v>807</v>
      </c>
      <c r="D7" s="121" t="s">
        <v>808</v>
      </c>
      <c r="E7" s="193"/>
      <c r="F7" s="193"/>
      <c r="G7" s="193"/>
      <c r="H7" s="193"/>
      <c r="I7" s="177"/>
      <c r="J7" s="177"/>
    </row>
    <row r="8" spans="1:10" x14ac:dyDescent="0.35">
      <c r="A8" s="72" t="s">
        <v>196</v>
      </c>
      <c r="B8" s="76">
        <f>ROW()</f>
        <v>8</v>
      </c>
      <c r="C8" s="76" t="s">
        <v>807</v>
      </c>
      <c r="D8" s="121" t="s">
        <v>808</v>
      </c>
      <c r="E8" s="193"/>
      <c r="F8" s="193"/>
      <c r="G8" s="193"/>
      <c r="H8" s="193"/>
      <c r="I8" s="177"/>
      <c r="J8" s="177"/>
    </row>
    <row r="9" spans="1:10" x14ac:dyDescent="0.35">
      <c r="A9" s="72" t="s">
        <v>196</v>
      </c>
      <c r="B9" s="76">
        <f>ROW()</f>
        <v>9</v>
      </c>
      <c r="C9" s="76" t="s">
        <v>807</v>
      </c>
      <c r="D9" s="121" t="s">
        <v>808</v>
      </c>
      <c r="E9" s="193"/>
      <c r="F9" s="193"/>
      <c r="G9" s="193"/>
      <c r="H9" s="193"/>
      <c r="I9" s="177"/>
      <c r="J9" s="177"/>
    </row>
    <row r="10" spans="1:10" x14ac:dyDescent="0.35">
      <c r="A10" s="72" t="s">
        <v>196</v>
      </c>
      <c r="B10" s="76">
        <f>ROW()</f>
        <v>10</v>
      </c>
      <c r="C10" s="76" t="s">
        <v>807</v>
      </c>
      <c r="D10" s="121" t="s">
        <v>808</v>
      </c>
      <c r="E10" s="193"/>
      <c r="F10" s="193"/>
      <c r="G10" s="193"/>
      <c r="H10" s="193"/>
      <c r="I10" s="177"/>
      <c r="J10" s="177"/>
    </row>
    <row r="11" spans="1:10" x14ac:dyDescent="0.35">
      <c r="A11" s="72" t="s">
        <v>196</v>
      </c>
      <c r="B11" s="76">
        <f>ROW()</f>
        <v>11</v>
      </c>
      <c r="C11" s="76" t="s">
        <v>807</v>
      </c>
      <c r="D11" s="121" t="s">
        <v>808</v>
      </c>
      <c r="E11" s="193"/>
      <c r="F11" s="193"/>
      <c r="G11" s="193"/>
      <c r="H11" s="193"/>
      <c r="I11" s="177"/>
      <c r="J11" s="177"/>
    </row>
    <row r="12" spans="1:10" x14ac:dyDescent="0.35">
      <c r="A12" s="72" t="s">
        <v>196</v>
      </c>
      <c r="B12" s="76">
        <f>ROW()</f>
        <v>12</v>
      </c>
      <c r="C12" s="76" t="s">
        <v>807</v>
      </c>
      <c r="D12" s="121" t="s">
        <v>808</v>
      </c>
      <c r="E12" s="193"/>
      <c r="F12" s="193"/>
      <c r="G12" s="193"/>
      <c r="H12" s="193"/>
      <c r="I12" s="177"/>
      <c r="J12" s="177"/>
    </row>
    <row r="13" spans="1:10" x14ac:dyDescent="0.35">
      <c r="A13" s="72" t="s">
        <v>196</v>
      </c>
      <c r="B13" s="76">
        <f>ROW()</f>
        <v>13</v>
      </c>
      <c r="C13" s="76" t="s">
        <v>807</v>
      </c>
      <c r="D13" s="121" t="s">
        <v>808</v>
      </c>
      <c r="E13" s="193"/>
      <c r="F13" s="193"/>
      <c r="G13" s="193"/>
      <c r="H13" s="193"/>
      <c r="I13" s="177"/>
      <c r="J13" s="177"/>
    </row>
    <row r="14" spans="1:10" x14ac:dyDescent="0.35">
      <c r="A14" s="72" t="s">
        <v>196</v>
      </c>
      <c r="B14" s="76">
        <f>ROW()</f>
        <v>14</v>
      </c>
      <c r="C14" s="76" t="s">
        <v>807</v>
      </c>
      <c r="D14" s="121" t="s">
        <v>808</v>
      </c>
      <c r="E14" s="193"/>
      <c r="F14" s="193"/>
      <c r="G14" s="193"/>
      <c r="H14" s="193"/>
      <c r="I14" s="177"/>
      <c r="J14" s="177"/>
    </row>
    <row r="15" spans="1:10" x14ac:dyDescent="0.35">
      <c r="A15" s="72" t="s">
        <v>196</v>
      </c>
      <c r="B15" s="76">
        <f>ROW()</f>
        <v>15</v>
      </c>
      <c r="C15" s="76" t="s">
        <v>807</v>
      </c>
      <c r="D15" s="121" t="s">
        <v>808</v>
      </c>
      <c r="E15" s="193"/>
      <c r="F15" s="193"/>
      <c r="G15" s="193"/>
      <c r="H15" s="193"/>
      <c r="I15" s="177"/>
      <c r="J15" s="177"/>
    </row>
    <row r="16" spans="1:10" x14ac:dyDescent="0.35">
      <c r="A16" s="72" t="s">
        <v>196</v>
      </c>
      <c r="B16" s="76">
        <f>ROW()</f>
        <v>16</v>
      </c>
      <c r="C16" s="76" t="s">
        <v>807</v>
      </c>
      <c r="D16" s="121" t="s">
        <v>808</v>
      </c>
      <c r="E16" s="193"/>
      <c r="F16" s="193"/>
      <c r="G16" s="193"/>
      <c r="H16" s="193"/>
      <c r="I16" s="177"/>
      <c r="J16" s="177"/>
    </row>
    <row r="17" spans="1:10" x14ac:dyDescent="0.35">
      <c r="A17" s="72" t="s">
        <v>196</v>
      </c>
      <c r="B17" s="76">
        <f>ROW()</f>
        <v>17</v>
      </c>
      <c r="C17" s="76" t="s">
        <v>807</v>
      </c>
      <c r="D17" s="121" t="s">
        <v>808</v>
      </c>
      <c r="E17" s="193"/>
      <c r="F17" s="193"/>
      <c r="G17" s="193"/>
      <c r="H17" s="193"/>
      <c r="I17" s="177"/>
      <c r="J17" s="177"/>
    </row>
    <row r="18" spans="1:10" x14ac:dyDescent="0.35">
      <c r="A18" s="72" t="s">
        <v>196</v>
      </c>
      <c r="B18" s="76">
        <f>ROW()</f>
        <v>18</v>
      </c>
      <c r="C18" s="76" t="s">
        <v>807</v>
      </c>
      <c r="D18" s="121" t="s">
        <v>808</v>
      </c>
      <c r="E18" s="193"/>
      <c r="F18" s="193"/>
      <c r="G18" s="193"/>
      <c r="H18" s="193"/>
      <c r="I18" s="177"/>
      <c r="J18" s="177"/>
    </row>
    <row r="19" spans="1:10" x14ac:dyDescent="0.35">
      <c r="A19" s="72" t="s">
        <v>196</v>
      </c>
      <c r="B19" s="76">
        <f>ROW()</f>
        <v>19</v>
      </c>
      <c r="C19" s="76" t="s">
        <v>807</v>
      </c>
      <c r="D19" s="121" t="s">
        <v>808</v>
      </c>
      <c r="E19" s="193"/>
      <c r="F19" s="193"/>
      <c r="G19" s="193"/>
      <c r="H19" s="193"/>
      <c r="I19" s="177"/>
      <c r="J19" s="177"/>
    </row>
    <row r="20" spans="1:10" x14ac:dyDescent="0.35">
      <c r="A20" s="72" t="s">
        <v>196</v>
      </c>
      <c r="B20" s="76">
        <f>ROW()</f>
        <v>20</v>
      </c>
      <c r="C20" s="194" t="s">
        <v>809</v>
      </c>
      <c r="D20" s="195"/>
      <c r="E20" s="153">
        <f t="shared" ref="E20:J20" si="0">SUM(E4:E19)</f>
        <v>0</v>
      </c>
      <c r="F20" s="153">
        <f t="shared" si="0"/>
        <v>0</v>
      </c>
      <c r="G20" s="153">
        <f t="shared" si="0"/>
        <v>0</v>
      </c>
      <c r="H20" s="153">
        <f t="shared" si="0"/>
        <v>0</v>
      </c>
      <c r="I20" s="153">
        <f t="shared" si="0"/>
        <v>0</v>
      </c>
      <c r="J20" s="153">
        <f t="shared" si="0"/>
        <v>0</v>
      </c>
    </row>
    <row r="21" spans="1:10" x14ac:dyDescent="0.35">
      <c r="A21" s="72" t="s">
        <v>196</v>
      </c>
      <c r="B21" s="76">
        <f>ROW()</f>
        <v>21</v>
      </c>
      <c r="C21" s="195" t="s">
        <v>810</v>
      </c>
      <c r="D21" s="76"/>
      <c r="E21" s="125"/>
      <c r="F21" s="125"/>
      <c r="G21" s="125"/>
      <c r="H21" s="125"/>
      <c r="I21" s="157"/>
      <c r="J21" s="157"/>
    </row>
    <row r="22" spans="1:10" x14ac:dyDescent="0.35">
      <c r="A22" s="72" t="s">
        <v>196</v>
      </c>
      <c r="B22" s="76">
        <f>ROW()</f>
        <v>22</v>
      </c>
      <c r="C22" s="195" t="s">
        <v>811</v>
      </c>
      <c r="D22" s="76"/>
      <c r="E22" s="125"/>
      <c r="F22" s="125"/>
      <c r="G22" s="125"/>
      <c r="H22" s="125"/>
      <c r="I22" s="157"/>
      <c r="J22" s="157"/>
    </row>
    <row r="23" spans="1:10" x14ac:dyDescent="0.35">
      <c r="A23" s="72" t="s">
        <v>196</v>
      </c>
      <c r="B23" s="76">
        <f>ROW()</f>
        <v>23</v>
      </c>
      <c r="C23" s="194" t="s">
        <v>812</v>
      </c>
      <c r="D23" s="195"/>
      <c r="E23" s="153">
        <f t="shared" ref="E23:J23" si="1">E20+E21+E22</f>
        <v>0</v>
      </c>
      <c r="F23" s="153">
        <f t="shared" si="1"/>
        <v>0</v>
      </c>
      <c r="G23" s="153">
        <f t="shared" si="1"/>
        <v>0</v>
      </c>
      <c r="H23" s="153">
        <f t="shared" si="1"/>
        <v>0</v>
      </c>
      <c r="I23" s="153">
        <f t="shared" si="1"/>
        <v>0</v>
      </c>
      <c r="J23" s="153">
        <f t="shared" si="1"/>
        <v>0</v>
      </c>
    </row>
    <row r="24" spans="1:10" x14ac:dyDescent="0.35">
      <c r="A24" s="72" t="s">
        <v>196</v>
      </c>
      <c r="B24" s="76">
        <f>ROW()</f>
        <v>24</v>
      </c>
      <c r="C24" s="195" t="s">
        <v>813</v>
      </c>
      <c r="D24" s="76"/>
      <c r="E24" s="125"/>
      <c r="F24" s="125"/>
      <c r="G24" s="125"/>
      <c r="H24" s="125"/>
      <c r="I24" s="157"/>
      <c r="J24" s="157"/>
    </row>
    <row r="25" spans="1:10" x14ac:dyDescent="0.35">
      <c r="A25" s="72" t="s">
        <v>196</v>
      </c>
      <c r="B25" s="76">
        <f>ROW()</f>
        <v>25</v>
      </c>
      <c r="C25" s="194" t="s">
        <v>814</v>
      </c>
      <c r="D25" s="76"/>
      <c r="E25" s="153" t="str">
        <f>IFERROR(E24/E20,"")</f>
        <v/>
      </c>
      <c r="F25" s="153" t="str">
        <f t="shared" ref="F25:J25" si="2">IFERROR(F24/F20,"")</f>
        <v/>
      </c>
      <c r="G25" s="153" t="str">
        <f t="shared" si="2"/>
        <v/>
      </c>
      <c r="H25" s="153" t="str">
        <f t="shared" si="2"/>
        <v/>
      </c>
      <c r="I25" s="153" t="str">
        <f t="shared" si="2"/>
        <v/>
      </c>
      <c r="J25" s="153" t="str">
        <f t="shared" si="2"/>
        <v/>
      </c>
    </row>
    <row r="26" spans="1:10" x14ac:dyDescent="0.35">
      <c r="A26" s="72" t="s">
        <v>196</v>
      </c>
      <c r="B26" s="76">
        <f>ROW()</f>
        <v>26</v>
      </c>
      <c r="C26" s="194" t="s">
        <v>815</v>
      </c>
      <c r="D26" s="76"/>
      <c r="E26" s="182" t="str">
        <f>IFERROR(E44*1000/E20,"")</f>
        <v/>
      </c>
      <c r="F26" s="182" t="str">
        <f>IFERROR(F45*1000/F20,"")</f>
        <v/>
      </c>
      <c r="G26" s="182" t="str">
        <f t="shared" ref="G26:J26" si="3">IFERROR(G45*1000/G20,"")</f>
        <v/>
      </c>
      <c r="H26" s="182" t="str">
        <f t="shared" si="3"/>
        <v/>
      </c>
      <c r="I26" s="182" t="str">
        <f t="shared" si="3"/>
        <v/>
      </c>
      <c r="J26" s="182" t="str">
        <f t="shared" si="3"/>
        <v/>
      </c>
    </row>
    <row r="28" spans="1:10" x14ac:dyDescent="0.35">
      <c r="A28" s="123" t="s">
        <v>816</v>
      </c>
    </row>
    <row r="31" spans="1:10" ht="21" x14ac:dyDescent="0.5">
      <c r="A31" s="73" t="s">
        <v>200</v>
      </c>
    </row>
    <row r="32" spans="1:10" ht="77.5" x14ac:dyDescent="0.35">
      <c r="A32" s="3" t="s">
        <v>21</v>
      </c>
      <c r="B32" s="3" t="s">
        <v>299</v>
      </c>
      <c r="C32" s="3" t="s">
        <v>300</v>
      </c>
      <c r="D32" s="3" t="s">
        <v>817</v>
      </c>
      <c r="E32" s="3" t="s">
        <v>818</v>
      </c>
      <c r="F32" s="3" t="s">
        <v>819</v>
      </c>
      <c r="G32" s="3" t="s">
        <v>820</v>
      </c>
      <c r="H32" s="3" t="s">
        <v>821</v>
      </c>
      <c r="I32" s="3" t="s">
        <v>822</v>
      </c>
      <c r="J32" s="3" t="s">
        <v>823</v>
      </c>
    </row>
    <row r="33" spans="1:11" x14ac:dyDescent="0.35">
      <c r="A33" s="72" t="s">
        <v>200</v>
      </c>
      <c r="B33" s="72">
        <f>ROW()</f>
        <v>33</v>
      </c>
      <c r="C33" s="72" t="s">
        <v>824</v>
      </c>
      <c r="D33" s="121" t="s">
        <v>798</v>
      </c>
      <c r="E33" s="177"/>
      <c r="F33" s="177"/>
      <c r="G33" s="177"/>
      <c r="H33" s="177"/>
      <c r="I33" s="177"/>
      <c r="J33" s="177"/>
    </row>
    <row r="34" spans="1:11" x14ac:dyDescent="0.35">
      <c r="A34" s="72" t="s">
        <v>200</v>
      </c>
      <c r="B34" s="72">
        <f>ROW()</f>
        <v>34</v>
      </c>
      <c r="C34" s="72" t="s">
        <v>824</v>
      </c>
      <c r="D34" s="121" t="s">
        <v>798</v>
      </c>
      <c r="E34" s="177"/>
      <c r="F34" s="177"/>
      <c r="G34" s="177"/>
      <c r="H34" s="177"/>
      <c r="I34" s="177"/>
      <c r="J34" s="177"/>
    </row>
    <row r="35" spans="1:11" x14ac:dyDescent="0.35">
      <c r="A35" s="72" t="s">
        <v>200</v>
      </c>
      <c r="B35" s="72">
        <f>ROW()</f>
        <v>35</v>
      </c>
      <c r="C35" s="72" t="s">
        <v>824</v>
      </c>
      <c r="D35" s="121" t="s">
        <v>798</v>
      </c>
      <c r="E35" s="177"/>
      <c r="F35" s="177"/>
      <c r="G35" s="177"/>
      <c r="H35" s="177"/>
      <c r="I35" s="177"/>
      <c r="J35" s="177"/>
    </row>
    <row r="36" spans="1:11" x14ac:dyDescent="0.35">
      <c r="A36" s="72" t="s">
        <v>200</v>
      </c>
      <c r="B36" s="72">
        <f>ROW()</f>
        <v>36</v>
      </c>
      <c r="C36" s="72" t="s">
        <v>824</v>
      </c>
      <c r="D36" s="121" t="s">
        <v>798</v>
      </c>
      <c r="E36" s="177"/>
      <c r="F36" s="177"/>
      <c r="G36" s="177"/>
      <c r="H36" s="177"/>
      <c r="I36" s="177"/>
      <c r="J36" s="177"/>
    </row>
    <row r="37" spans="1:11" x14ac:dyDescent="0.35">
      <c r="A37" s="72" t="s">
        <v>200</v>
      </c>
      <c r="B37" s="72">
        <f>ROW()</f>
        <v>37</v>
      </c>
      <c r="C37" s="72" t="s">
        <v>824</v>
      </c>
      <c r="D37" s="121" t="s">
        <v>798</v>
      </c>
      <c r="E37" s="177"/>
      <c r="F37" s="177"/>
      <c r="G37" s="177"/>
      <c r="H37" s="177"/>
      <c r="I37" s="177"/>
      <c r="J37" s="177"/>
    </row>
    <row r="38" spans="1:11" x14ac:dyDescent="0.35">
      <c r="A38" s="72" t="s">
        <v>200</v>
      </c>
      <c r="B38" s="72">
        <f>ROW()</f>
        <v>38</v>
      </c>
      <c r="C38" s="72" t="s">
        <v>824</v>
      </c>
      <c r="D38" s="121" t="s">
        <v>798</v>
      </c>
      <c r="E38" s="177"/>
      <c r="F38" s="177"/>
      <c r="G38" s="177"/>
      <c r="H38" s="177"/>
      <c r="I38" s="177"/>
      <c r="J38" s="177"/>
    </row>
    <row r="39" spans="1:11" x14ac:dyDescent="0.35">
      <c r="A39" s="72" t="s">
        <v>200</v>
      </c>
      <c r="B39" s="72">
        <f>ROW()</f>
        <v>39</v>
      </c>
      <c r="C39" s="72" t="s">
        <v>824</v>
      </c>
      <c r="D39" s="121" t="s">
        <v>798</v>
      </c>
      <c r="E39" s="177"/>
      <c r="F39" s="177"/>
      <c r="G39" s="177"/>
      <c r="H39" s="177"/>
      <c r="I39" s="177"/>
      <c r="J39" s="177"/>
    </row>
    <row r="40" spans="1:11" x14ac:dyDescent="0.35">
      <c r="A40" s="72" t="s">
        <v>200</v>
      </c>
      <c r="B40" s="72">
        <f>ROW()</f>
        <v>40</v>
      </c>
      <c r="C40" s="72" t="s">
        <v>824</v>
      </c>
      <c r="D40" s="121" t="s">
        <v>798</v>
      </c>
      <c r="E40" s="177"/>
      <c r="F40" s="177"/>
      <c r="G40" s="177"/>
      <c r="H40" s="177"/>
      <c r="I40" s="177"/>
      <c r="J40" s="177"/>
    </row>
    <row r="41" spans="1:11" x14ac:dyDescent="0.35">
      <c r="A41" s="72" t="s">
        <v>200</v>
      </c>
      <c r="B41" s="72">
        <f>ROW()</f>
        <v>41</v>
      </c>
      <c r="C41" s="72" t="s">
        <v>824</v>
      </c>
      <c r="D41" s="121" t="s">
        <v>798</v>
      </c>
      <c r="E41" s="177"/>
      <c r="F41" s="177"/>
      <c r="G41" s="177"/>
      <c r="H41" s="177"/>
      <c r="I41" s="177"/>
      <c r="J41" s="177"/>
    </row>
    <row r="42" spans="1:11" ht="15.75" customHeight="1" x14ac:dyDescent="0.35">
      <c r="A42" s="72" t="s">
        <v>200</v>
      </c>
      <c r="B42" s="72">
        <f>ROW()</f>
        <v>42</v>
      </c>
      <c r="C42" s="72" t="s">
        <v>824</v>
      </c>
      <c r="D42" s="121" t="s">
        <v>798</v>
      </c>
      <c r="E42" s="177"/>
      <c r="F42" s="177"/>
      <c r="G42" s="177"/>
      <c r="H42" s="177"/>
      <c r="I42" s="177"/>
      <c r="J42" s="177"/>
      <c r="K42" s="196"/>
    </row>
    <row r="43" spans="1:11" x14ac:dyDescent="0.35">
      <c r="A43" s="72" t="s">
        <v>200</v>
      </c>
      <c r="B43" s="72">
        <f>ROW()</f>
        <v>43</v>
      </c>
      <c r="C43" s="72" t="s">
        <v>824</v>
      </c>
      <c r="D43" s="77" t="s">
        <v>825</v>
      </c>
      <c r="E43" s="153">
        <f>SUM(E33:E42)</f>
        <v>0</v>
      </c>
      <c r="F43" s="153">
        <f t="shared" ref="F43:J43" si="4">SUM(F33:F42)</f>
        <v>0</v>
      </c>
      <c r="G43" s="153">
        <f t="shared" si="4"/>
        <v>0</v>
      </c>
      <c r="H43" s="153">
        <f t="shared" si="4"/>
        <v>0</v>
      </c>
      <c r="I43" s="153">
        <f t="shared" si="4"/>
        <v>0</v>
      </c>
      <c r="J43" s="153">
        <f t="shared" si="4"/>
        <v>0</v>
      </c>
    </row>
    <row r="44" spans="1:11" x14ac:dyDescent="0.35">
      <c r="A44" s="72" t="s">
        <v>200</v>
      </c>
      <c r="B44" s="72">
        <f>ROW()</f>
        <v>44</v>
      </c>
      <c r="C44" s="194" t="s">
        <v>826</v>
      </c>
      <c r="E44" s="125"/>
      <c r="F44" s="156"/>
      <c r="G44" s="156"/>
      <c r="H44" s="156"/>
      <c r="I44" s="156"/>
      <c r="J44" s="156"/>
    </row>
    <row r="45" spans="1:11" x14ac:dyDescent="0.35">
      <c r="A45" s="72" t="s">
        <v>200</v>
      </c>
      <c r="B45" s="72">
        <f>ROW()</f>
        <v>45</v>
      </c>
      <c r="C45" s="194" t="s">
        <v>827</v>
      </c>
      <c r="E45" s="156"/>
      <c r="F45" s="125"/>
      <c r="G45" s="125"/>
      <c r="H45" s="125"/>
      <c r="I45" s="157"/>
      <c r="J45" s="157"/>
    </row>
    <row r="46" spans="1:11" x14ac:dyDescent="0.35">
      <c r="A46" s="72" t="s">
        <v>200</v>
      </c>
      <c r="B46" s="72">
        <f>ROW()</f>
        <v>46</v>
      </c>
      <c r="C46" s="194" t="s">
        <v>828</v>
      </c>
      <c r="E46" s="179" t="str">
        <f>IFERROR(E44/E43,"")</f>
        <v/>
      </c>
      <c r="F46" s="179" t="str">
        <f>IFERROR(F45/F43,"")</f>
        <v/>
      </c>
      <c r="G46" s="179" t="str">
        <f t="shared" ref="G46:J46" si="5">IFERROR(G45/G43,"")</f>
        <v/>
      </c>
      <c r="H46" s="179" t="str">
        <f t="shared" si="5"/>
        <v/>
      </c>
      <c r="I46" s="179" t="str">
        <f t="shared" si="5"/>
        <v/>
      </c>
      <c r="J46" s="179" t="str">
        <f t="shared" si="5"/>
        <v/>
      </c>
    </row>
    <row r="49" spans="1:10" ht="21" x14ac:dyDescent="0.5">
      <c r="A49" s="73" t="s">
        <v>200</v>
      </c>
    </row>
    <row r="50" spans="1:10" ht="77.5" x14ac:dyDescent="0.35">
      <c r="A50" s="3" t="s">
        <v>21</v>
      </c>
      <c r="B50" s="3" t="s">
        <v>299</v>
      </c>
      <c r="C50" s="3" t="s">
        <v>300</v>
      </c>
      <c r="D50" s="3" t="s">
        <v>817</v>
      </c>
      <c r="E50" s="3" t="s">
        <v>818</v>
      </c>
      <c r="F50" s="3" t="s">
        <v>819</v>
      </c>
      <c r="G50" s="3" t="s">
        <v>820</v>
      </c>
      <c r="H50" s="3" t="s">
        <v>821</v>
      </c>
      <c r="I50" s="3" t="s">
        <v>822</v>
      </c>
      <c r="J50" s="3" t="s">
        <v>823</v>
      </c>
    </row>
    <row r="51" spans="1:10" x14ac:dyDescent="0.35">
      <c r="A51" s="72" t="s">
        <v>200</v>
      </c>
      <c r="B51" s="72">
        <f>ROW()</f>
        <v>51</v>
      </c>
      <c r="C51" s="72" t="s">
        <v>829</v>
      </c>
      <c r="D51" s="157" t="str">
        <f t="shared" ref="D51:D60" si="6">D33</f>
        <v>[POI area]</v>
      </c>
      <c r="E51" s="177"/>
      <c r="F51" s="177"/>
      <c r="G51" s="177"/>
      <c r="H51" s="177"/>
      <c r="I51" s="177"/>
      <c r="J51" s="177"/>
    </row>
    <row r="52" spans="1:10" x14ac:dyDescent="0.35">
      <c r="A52" s="72" t="s">
        <v>200</v>
      </c>
      <c r="B52" s="72">
        <f>ROW()</f>
        <v>52</v>
      </c>
      <c r="C52" s="72" t="s">
        <v>829</v>
      </c>
      <c r="D52" s="157" t="str">
        <f t="shared" si="6"/>
        <v>[POI area]</v>
      </c>
      <c r="E52" s="177"/>
      <c r="F52" s="177"/>
      <c r="G52" s="177"/>
      <c r="H52" s="177"/>
      <c r="I52" s="177"/>
      <c r="J52" s="177"/>
    </row>
    <row r="53" spans="1:10" x14ac:dyDescent="0.35">
      <c r="A53" s="72" t="s">
        <v>200</v>
      </c>
      <c r="B53" s="72">
        <f>ROW()</f>
        <v>53</v>
      </c>
      <c r="C53" s="72" t="s">
        <v>829</v>
      </c>
      <c r="D53" s="157" t="str">
        <f t="shared" si="6"/>
        <v>[POI area]</v>
      </c>
      <c r="E53" s="177"/>
      <c r="F53" s="177"/>
      <c r="G53" s="177"/>
      <c r="H53" s="177"/>
      <c r="I53" s="177"/>
      <c r="J53" s="177"/>
    </row>
    <row r="54" spans="1:10" x14ac:dyDescent="0.35">
      <c r="A54" s="72" t="s">
        <v>200</v>
      </c>
      <c r="B54" s="72">
        <f>ROW()</f>
        <v>54</v>
      </c>
      <c r="C54" s="72" t="s">
        <v>829</v>
      </c>
      <c r="D54" s="157" t="str">
        <f t="shared" si="6"/>
        <v>[POI area]</v>
      </c>
      <c r="E54" s="177"/>
      <c r="F54" s="177"/>
      <c r="G54" s="177"/>
      <c r="H54" s="177"/>
      <c r="I54" s="177"/>
      <c r="J54" s="177"/>
    </row>
    <row r="55" spans="1:10" x14ac:dyDescent="0.35">
      <c r="A55" s="72" t="s">
        <v>200</v>
      </c>
      <c r="B55" s="72">
        <f>ROW()</f>
        <v>55</v>
      </c>
      <c r="C55" s="72" t="s">
        <v>829</v>
      </c>
      <c r="D55" s="157" t="str">
        <f t="shared" si="6"/>
        <v>[POI area]</v>
      </c>
      <c r="E55" s="177"/>
      <c r="F55" s="177"/>
      <c r="G55" s="177"/>
      <c r="H55" s="177"/>
      <c r="I55" s="177"/>
      <c r="J55" s="177"/>
    </row>
    <row r="56" spans="1:10" x14ac:dyDescent="0.35">
      <c r="A56" s="72" t="s">
        <v>200</v>
      </c>
      <c r="B56" s="72">
        <f>ROW()</f>
        <v>56</v>
      </c>
      <c r="C56" s="72" t="s">
        <v>829</v>
      </c>
      <c r="D56" s="157" t="str">
        <f t="shared" si="6"/>
        <v>[POI area]</v>
      </c>
      <c r="E56" s="177"/>
      <c r="F56" s="177"/>
      <c r="G56" s="177"/>
      <c r="H56" s="177"/>
      <c r="I56" s="177"/>
      <c r="J56" s="177"/>
    </row>
    <row r="57" spans="1:10" x14ac:dyDescent="0.35">
      <c r="A57" s="72" t="s">
        <v>200</v>
      </c>
      <c r="B57" s="72">
        <f>ROW()</f>
        <v>57</v>
      </c>
      <c r="C57" s="72" t="s">
        <v>829</v>
      </c>
      <c r="D57" s="157" t="str">
        <f t="shared" si="6"/>
        <v>[POI area]</v>
      </c>
      <c r="E57" s="177"/>
      <c r="F57" s="177"/>
      <c r="G57" s="177"/>
      <c r="H57" s="177"/>
      <c r="I57" s="177"/>
      <c r="J57" s="177"/>
    </row>
    <row r="58" spans="1:10" x14ac:dyDescent="0.35">
      <c r="A58" s="72" t="s">
        <v>200</v>
      </c>
      <c r="B58" s="72">
        <f>ROW()</f>
        <v>58</v>
      </c>
      <c r="C58" s="72" t="s">
        <v>829</v>
      </c>
      <c r="D58" s="157" t="str">
        <f t="shared" si="6"/>
        <v>[POI area]</v>
      </c>
      <c r="E58" s="177"/>
      <c r="F58" s="177"/>
      <c r="G58" s="177"/>
      <c r="H58" s="177"/>
      <c r="I58" s="177"/>
      <c r="J58" s="177"/>
    </row>
    <row r="59" spans="1:10" x14ac:dyDescent="0.35">
      <c r="A59" s="72" t="s">
        <v>200</v>
      </c>
      <c r="B59" s="72">
        <f>ROW()</f>
        <v>59</v>
      </c>
      <c r="C59" s="72" t="s">
        <v>829</v>
      </c>
      <c r="D59" s="157" t="str">
        <f t="shared" si="6"/>
        <v>[POI area]</v>
      </c>
      <c r="E59" s="177"/>
      <c r="F59" s="177"/>
      <c r="G59" s="177"/>
      <c r="H59" s="177"/>
      <c r="I59" s="177"/>
      <c r="J59" s="177"/>
    </row>
    <row r="60" spans="1:10" x14ac:dyDescent="0.35">
      <c r="A60" s="72" t="s">
        <v>200</v>
      </c>
      <c r="B60" s="72">
        <f>ROW()</f>
        <v>60</v>
      </c>
      <c r="C60" s="72" t="s">
        <v>829</v>
      </c>
      <c r="D60" s="157" t="str">
        <f t="shared" si="6"/>
        <v>[POI area]</v>
      </c>
      <c r="E60" s="177"/>
      <c r="F60" s="177"/>
      <c r="G60" s="177"/>
      <c r="H60" s="177"/>
      <c r="I60" s="177"/>
      <c r="J60" s="177"/>
    </row>
    <row r="61" spans="1:10" x14ac:dyDescent="0.35">
      <c r="A61" s="72" t="s">
        <v>200</v>
      </c>
      <c r="B61" s="72">
        <f>ROW()</f>
        <v>61</v>
      </c>
      <c r="C61" s="72" t="s">
        <v>829</v>
      </c>
      <c r="D61" s="77" t="s">
        <v>402</v>
      </c>
      <c r="E61" s="153">
        <f t="shared" ref="E61:H61" si="7">SUM(E51:E60)</f>
        <v>0</v>
      </c>
      <c r="F61" s="153">
        <f t="shared" si="7"/>
        <v>0</v>
      </c>
      <c r="G61" s="153">
        <f t="shared" si="7"/>
        <v>0</v>
      </c>
      <c r="H61" s="153">
        <f t="shared" si="7"/>
        <v>0</v>
      </c>
      <c r="I61" s="153">
        <f t="shared" ref="I61" si="8">SUM(I51:I60)</f>
        <v>0</v>
      </c>
      <c r="J61" s="153">
        <f t="shared" ref="J61" si="9">SUM(J51:J60)</f>
        <v>0</v>
      </c>
    </row>
    <row r="64" spans="1:10" ht="21" x14ac:dyDescent="0.5">
      <c r="A64" s="73" t="s">
        <v>200</v>
      </c>
    </row>
    <row r="65" spans="1:10" ht="62" x14ac:dyDescent="0.35">
      <c r="A65" s="3" t="s">
        <v>21</v>
      </c>
      <c r="B65" s="3" t="s">
        <v>299</v>
      </c>
      <c r="C65" s="3" t="s">
        <v>300</v>
      </c>
      <c r="D65" s="3" t="s">
        <v>817</v>
      </c>
      <c r="E65" s="3" t="s">
        <v>830</v>
      </c>
      <c r="F65" s="3" t="s">
        <v>831</v>
      </c>
      <c r="G65" s="3" t="s">
        <v>832</v>
      </c>
      <c r="H65" s="3" t="s">
        <v>833</v>
      </c>
      <c r="I65" s="3" t="s">
        <v>834</v>
      </c>
      <c r="J65" s="3" t="s">
        <v>835</v>
      </c>
    </row>
    <row r="66" spans="1:10" x14ac:dyDescent="0.35">
      <c r="A66" s="72" t="s">
        <v>200</v>
      </c>
      <c r="B66" s="72">
        <f>ROW()</f>
        <v>66</v>
      </c>
      <c r="C66" s="72" t="s">
        <v>836</v>
      </c>
      <c r="D66" s="157" t="str">
        <f t="shared" ref="D66:D75" si="10">D51</f>
        <v>[POI area]</v>
      </c>
      <c r="E66" s="179" t="str">
        <f t="shared" ref="E66" si="11">IFERROR(E51/E33, "")</f>
        <v/>
      </c>
      <c r="F66" s="179" t="str">
        <f t="shared" ref="F66:J66" si="12">IFERROR(F51/F33, "")</f>
        <v/>
      </c>
      <c r="G66" s="179" t="str">
        <f t="shared" si="12"/>
        <v/>
      </c>
      <c r="H66" s="179" t="str">
        <f t="shared" si="12"/>
        <v/>
      </c>
      <c r="I66" s="179" t="str">
        <f t="shared" si="12"/>
        <v/>
      </c>
      <c r="J66" s="179" t="str">
        <f t="shared" si="12"/>
        <v/>
      </c>
    </row>
    <row r="67" spans="1:10" x14ac:dyDescent="0.35">
      <c r="A67" s="72" t="s">
        <v>200</v>
      </c>
      <c r="B67" s="72">
        <f>ROW()</f>
        <v>67</v>
      </c>
      <c r="C67" s="72" t="s">
        <v>836</v>
      </c>
      <c r="D67" s="157" t="str">
        <f t="shared" si="10"/>
        <v>[POI area]</v>
      </c>
      <c r="E67" s="179" t="str">
        <f t="shared" ref="E67:J67" si="13">IFERROR(E52/E34, "")</f>
        <v/>
      </c>
      <c r="F67" s="179" t="str">
        <f t="shared" si="13"/>
        <v/>
      </c>
      <c r="G67" s="179" t="str">
        <f t="shared" si="13"/>
        <v/>
      </c>
      <c r="H67" s="179" t="str">
        <f t="shared" si="13"/>
        <v/>
      </c>
      <c r="I67" s="179" t="str">
        <f t="shared" si="13"/>
        <v/>
      </c>
      <c r="J67" s="179" t="str">
        <f t="shared" si="13"/>
        <v/>
      </c>
    </row>
    <row r="68" spans="1:10" x14ac:dyDescent="0.35">
      <c r="A68" s="72" t="s">
        <v>200</v>
      </c>
      <c r="B68" s="72">
        <f>ROW()</f>
        <v>68</v>
      </c>
      <c r="C68" s="72" t="s">
        <v>836</v>
      </c>
      <c r="D68" s="157" t="str">
        <f t="shared" si="10"/>
        <v>[POI area]</v>
      </c>
      <c r="E68" s="179" t="str">
        <f t="shared" ref="E68:J68" si="14">IFERROR(E53/E35, "")</f>
        <v/>
      </c>
      <c r="F68" s="179" t="str">
        <f t="shared" si="14"/>
        <v/>
      </c>
      <c r="G68" s="179" t="str">
        <f t="shared" si="14"/>
        <v/>
      </c>
      <c r="H68" s="179" t="str">
        <f t="shared" si="14"/>
        <v/>
      </c>
      <c r="I68" s="179" t="str">
        <f t="shared" si="14"/>
        <v/>
      </c>
      <c r="J68" s="179" t="str">
        <f t="shared" si="14"/>
        <v/>
      </c>
    </row>
    <row r="69" spans="1:10" x14ac:dyDescent="0.35">
      <c r="A69" s="72" t="s">
        <v>200</v>
      </c>
      <c r="B69" s="72">
        <f>ROW()</f>
        <v>69</v>
      </c>
      <c r="C69" s="72" t="s">
        <v>836</v>
      </c>
      <c r="D69" s="157" t="str">
        <f t="shared" si="10"/>
        <v>[POI area]</v>
      </c>
      <c r="E69" s="179" t="str">
        <f t="shared" ref="E69:J69" si="15">IFERROR(E54/E36, "")</f>
        <v/>
      </c>
      <c r="F69" s="179" t="str">
        <f t="shared" si="15"/>
        <v/>
      </c>
      <c r="G69" s="179" t="str">
        <f t="shared" si="15"/>
        <v/>
      </c>
      <c r="H69" s="179" t="str">
        <f t="shared" si="15"/>
        <v/>
      </c>
      <c r="I69" s="179" t="str">
        <f t="shared" si="15"/>
        <v/>
      </c>
      <c r="J69" s="179" t="str">
        <f t="shared" si="15"/>
        <v/>
      </c>
    </row>
    <row r="70" spans="1:10" x14ac:dyDescent="0.35">
      <c r="A70" s="72" t="s">
        <v>200</v>
      </c>
      <c r="B70" s="72">
        <f>ROW()</f>
        <v>70</v>
      </c>
      <c r="C70" s="72" t="s">
        <v>836</v>
      </c>
      <c r="D70" s="157" t="str">
        <f t="shared" si="10"/>
        <v>[POI area]</v>
      </c>
      <c r="E70" s="179" t="str">
        <f t="shared" ref="E70:J70" si="16">IFERROR(E55/E37, "")</f>
        <v/>
      </c>
      <c r="F70" s="179" t="str">
        <f t="shared" si="16"/>
        <v/>
      </c>
      <c r="G70" s="179" t="str">
        <f t="shared" si="16"/>
        <v/>
      </c>
      <c r="H70" s="179" t="str">
        <f t="shared" si="16"/>
        <v/>
      </c>
      <c r="I70" s="179" t="str">
        <f t="shared" si="16"/>
        <v/>
      </c>
      <c r="J70" s="179" t="str">
        <f t="shared" si="16"/>
        <v/>
      </c>
    </row>
    <row r="71" spans="1:10" x14ac:dyDescent="0.35">
      <c r="A71" s="72" t="s">
        <v>200</v>
      </c>
      <c r="B71" s="72">
        <f>ROW()</f>
        <v>71</v>
      </c>
      <c r="C71" s="72" t="s">
        <v>836</v>
      </c>
      <c r="D71" s="157" t="str">
        <f t="shared" si="10"/>
        <v>[POI area]</v>
      </c>
      <c r="E71" s="179" t="str">
        <f t="shared" ref="E71:J71" si="17">IFERROR(E56/E38, "")</f>
        <v/>
      </c>
      <c r="F71" s="179" t="str">
        <f t="shared" si="17"/>
        <v/>
      </c>
      <c r="G71" s="179" t="str">
        <f t="shared" si="17"/>
        <v/>
      </c>
      <c r="H71" s="179" t="str">
        <f t="shared" si="17"/>
        <v/>
      </c>
      <c r="I71" s="179" t="str">
        <f t="shared" si="17"/>
        <v/>
      </c>
      <c r="J71" s="179" t="str">
        <f t="shared" si="17"/>
        <v/>
      </c>
    </row>
    <row r="72" spans="1:10" x14ac:dyDescent="0.35">
      <c r="A72" s="72" t="s">
        <v>200</v>
      </c>
      <c r="B72" s="72">
        <f>ROW()</f>
        <v>72</v>
      </c>
      <c r="C72" s="72" t="s">
        <v>836</v>
      </c>
      <c r="D72" s="157" t="str">
        <f t="shared" si="10"/>
        <v>[POI area]</v>
      </c>
      <c r="E72" s="179" t="str">
        <f t="shared" ref="E72:J72" si="18">IFERROR(E57/E39, "")</f>
        <v/>
      </c>
      <c r="F72" s="179" t="str">
        <f t="shared" si="18"/>
        <v/>
      </c>
      <c r="G72" s="179" t="str">
        <f t="shared" si="18"/>
        <v/>
      </c>
      <c r="H72" s="179" t="str">
        <f t="shared" si="18"/>
        <v/>
      </c>
      <c r="I72" s="179" t="str">
        <f t="shared" si="18"/>
        <v/>
      </c>
      <c r="J72" s="179" t="str">
        <f t="shared" si="18"/>
        <v/>
      </c>
    </row>
    <row r="73" spans="1:10" x14ac:dyDescent="0.35">
      <c r="A73" s="72" t="s">
        <v>200</v>
      </c>
      <c r="B73" s="72">
        <f>ROW()</f>
        <v>73</v>
      </c>
      <c r="C73" s="72" t="s">
        <v>836</v>
      </c>
      <c r="D73" s="157" t="str">
        <f t="shared" si="10"/>
        <v>[POI area]</v>
      </c>
      <c r="E73" s="179" t="str">
        <f t="shared" ref="E73:J73" si="19">IFERROR(E58/E40, "")</f>
        <v/>
      </c>
      <c r="F73" s="179" t="str">
        <f t="shared" si="19"/>
        <v/>
      </c>
      <c r="G73" s="179" t="str">
        <f t="shared" si="19"/>
        <v/>
      </c>
      <c r="H73" s="179" t="str">
        <f t="shared" si="19"/>
        <v/>
      </c>
      <c r="I73" s="179" t="str">
        <f t="shared" si="19"/>
        <v/>
      </c>
      <c r="J73" s="179" t="str">
        <f t="shared" si="19"/>
        <v/>
      </c>
    </row>
    <row r="74" spans="1:10" x14ac:dyDescent="0.35">
      <c r="A74" s="72" t="s">
        <v>200</v>
      </c>
      <c r="B74" s="72">
        <f>ROW()</f>
        <v>74</v>
      </c>
      <c r="C74" s="72" t="s">
        <v>836</v>
      </c>
      <c r="D74" s="157" t="str">
        <f t="shared" si="10"/>
        <v>[POI area]</v>
      </c>
      <c r="E74" s="179" t="str">
        <f t="shared" ref="E74:J74" si="20">IFERROR(E59/E41, "")</f>
        <v/>
      </c>
      <c r="F74" s="179" t="str">
        <f t="shared" si="20"/>
        <v/>
      </c>
      <c r="G74" s="179" t="str">
        <f t="shared" si="20"/>
        <v/>
      </c>
      <c r="H74" s="179" t="str">
        <f t="shared" si="20"/>
        <v/>
      </c>
      <c r="I74" s="179" t="str">
        <f t="shared" si="20"/>
        <v/>
      </c>
      <c r="J74" s="179" t="str">
        <f t="shared" si="20"/>
        <v/>
      </c>
    </row>
    <row r="75" spans="1:10" x14ac:dyDescent="0.35">
      <c r="A75" s="72" t="s">
        <v>200</v>
      </c>
      <c r="B75" s="72">
        <f>ROW()</f>
        <v>75</v>
      </c>
      <c r="C75" s="72" t="s">
        <v>836</v>
      </c>
      <c r="D75" s="157" t="str">
        <f t="shared" si="10"/>
        <v>[POI area]</v>
      </c>
      <c r="E75" s="179" t="str">
        <f t="shared" ref="E75:J75" si="21">IFERROR(E60/E42, "")</f>
        <v/>
      </c>
      <c r="F75" s="179" t="str">
        <f t="shared" si="21"/>
        <v/>
      </c>
      <c r="G75" s="179" t="str">
        <f t="shared" si="21"/>
        <v/>
      </c>
      <c r="H75" s="179" t="str">
        <f t="shared" si="21"/>
        <v/>
      </c>
      <c r="I75" s="179" t="str">
        <f t="shared" si="21"/>
        <v/>
      </c>
      <c r="J75" s="179" t="str">
        <f t="shared" si="21"/>
        <v/>
      </c>
    </row>
    <row r="76" spans="1:10" x14ac:dyDescent="0.35">
      <c r="A76" s="72" t="s">
        <v>200</v>
      </c>
      <c r="B76" s="72">
        <f>ROW()</f>
        <v>76</v>
      </c>
      <c r="C76" s="72" t="s">
        <v>836</v>
      </c>
      <c r="D76" s="194" t="s">
        <v>402</v>
      </c>
      <c r="E76" s="179" t="str">
        <f t="shared" ref="E76:J76" si="22">IFERROR(E61/E43, "")</f>
        <v/>
      </c>
      <c r="F76" s="179" t="str">
        <f t="shared" si="22"/>
        <v/>
      </c>
      <c r="G76" s="179" t="str">
        <f t="shared" si="22"/>
        <v/>
      </c>
      <c r="H76" s="179" t="str">
        <f t="shared" si="22"/>
        <v/>
      </c>
      <c r="I76" s="179" t="str">
        <f t="shared" si="22"/>
        <v/>
      </c>
      <c r="J76" s="179" t="str">
        <f t="shared" si="22"/>
        <v/>
      </c>
    </row>
    <row r="78" spans="1:10" x14ac:dyDescent="0.35">
      <c r="A78" s="123" t="s">
        <v>799</v>
      </c>
    </row>
  </sheetData>
  <sheetProtection sheet="1" formatCells="0" formatColumns="0" formatRows="0" insertColumns="0" insertRows="0" insertHyperlinks="0" deleteColumns="0" deleteRows="0" sort="0" autoFilter="0" pivotTables="0"/>
  <pageMargins left="0.25" right="0.25" top="0.75" bottom="0.75" header="0.3" footer="0.3"/>
  <pageSetup paperSize="9" scale="48" fitToHeight="0" orientation="landscape" r:id="rId1"/>
  <rowBreaks count="1" manualBreakCount="1">
    <brk id="47" max="9" man="1"/>
  </rowBreaks>
  <ignoredErrors>
    <ignoredError sqref="E61 F46 J20 J23 J25:J26 E20 E23 E25:E26" calculatedColumn="1"/>
  </ignoredErrors>
  <tableParts count="4">
    <tablePart r:id="rId2"/>
    <tablePart r:id="rId3"/>
    <tablePart r:id="rId4"/>
    <tablePart r:id="rId5"/>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EB9D3-EACB-4383-957C-CFBC70374F5B}">
  <sheetPr codeName="Sheet21">
    <pageSetUpPr fitToPage="1"/>
  </sheetPr>
  <dimension ref="A1:P34"/>
  <sheetViews>
    <sheetView showGridLines="0" topLeftCell="I1" zoomScale="85" zoomScaleNormal="85" zoomScaleSheetLayoutView="70" workbookViewId="0">
      <pane ySplit="3" topLeftCell="A4" activePane="bottomLeft" state="frozen"/>
      <selection activeCell="A37" sqref="A37"/>
      <selection pane="bottomLeft" activeCell="A37" sqref="A37"/>
    </sheetView>
  </sheetViews>
  <sheetFormatPr defaultColWidth="9" defaultRowHeight="14.5" x14ac:dyDescent="0.35"/>
  <cols>
    <col min="1" max="1" width="29.26953125" style="72" customWidth="1"/>
    <col min="2" max="2" width="12.453125" style="72" customWidth="1"/>
    <col min="3" max="3" width="24.1796875" style="72" customWidth="1"/>
    <col min="4" max="4" width="22" style="72" bestFit="1" customWidth="1"/>
    <col min="5" max="5" width="16.1796875" style="72" customWidth="1"/>
    <col min="6" max="6" width="30.81640625" style="72" customWidth="1"/>
    <col min="7" max="7" width="15.1796875" style="72" customWidth="1"/>
    <col min="8" max="8" width="42.54296875" style="72" bestFit="1" customWidth="1"/>
    <col min="9" max="9" width="85.81640625" style="72" customWidth="1"/>
    <col min="10" max="11" width="34.7265625" style="72" bestFit="1" customWidth="1"/>
    <col min="12" max="12" width="28.54296875" style="72" bestFit="1" customWidth="1"/>
    <col min="13" max="13" width="36.7265625" style="72" bestFit="1" customWidth="1"/>
    <col min="14" max="14" width="39.1796875" style="72" customWidth="1"/>
    <col min="15" max="15" width="37.1796875" style="72" customWidth="1"/>
    <col min="16" max="16" width="33.81640625" style="72" customWidth="1"/>
    <col min="17" max="17" width="3.26953125" style="72" customWidth="1"/>
    <col min="18" max="16384" width="9" style="72"/>
  </cols>
  <sheetData>
    <row r="1" spans="1:16" ht="23.5" x14ac:dyDescent="0.35">
      <c r="A1" s="71" t="s">
        <v>837</v>
      </c>
    </row>
    <row r="2" spans="1:16" ht="21" x14ac:dyDescent="0.5">
      <c r="A2" s="73" t="s">
        <v>208</v>
      </c>
    </row>
    <row r="3" spans="1:16" s="160" customFormat="1" ht="37.9" customHeight="1" x14ac:dyDescent="0.35">
      <c r="A3" s="3" t="s">
        <v>21</v>
      </c>
      <c r="B3" s="3" t="s">
        <v>838</v>
      </c>
      <c r="C3" s="3" t="s">
        <v>839</v>
      </c>
      <c r="D3" s="3" t="s">
        <v>840</v>
      </c>
      <c r="E3" s="3" t="s">
        <v>841</v>
      </c>
      <c r="F3" s="3" t="s">
        <v>842</v>
      </c>
      <c r="G3" s="3" t="s">
        <v>843</v>
      </c>
      <c r="H3" s="3" t="s">
        <v>844</v>
      </c>
      <c r="I3" s="3" t="s">
        <v>845</v>
      </c>
      <c r="J3" s="3" t="s">
        <v>846</v>
      </c>
      <c r="K3" s="3" t="s">
        <v>847</v>
      </c>
      <c r="L3" s="3" t="s">
        <v>848</v>
      </c>
      <c r="M3" s="3" t="s">
        <v>849</v>
      </c>
      <c r="N3" s="3" t="s">
        <v>850</v>
      </c>
      <c r="O3" s="3" t="s">
        <v>851</v>
      </c>
      <c r="P3" s="3" t="s">
        <v>852</v>
      </c>
    </row>
    <row r="4" spans="1:16" ht="116" x14ac:dyDescent="0.35">
      <c r="A4" s="197" t="s">
        <v>208</v>
      </c>
      <c r="B4" s="198">
        <v>1</v>
      </c>
      <c r="C4" s="197" t="s">
        <v>853</v>
      </c>
      <c r="D4" s="197" t="s">
        <v>854</v>
      </c>
      <c r="E4" s="199"/>
      <c r="F4" s="161"/>
      <c r="G4" s="199"/>
      <c r="H4" s="161"/>
      <c r="I4" s="197" t="s">
        <v>855</v>
      </c>
      <c r="J4" s="197" t="s">
        <v>856</v>
      </c>
      <c r="K4" s="197" t="s">
        <v>857</v>
      </c>
      <c r="L4" s="197" t="s">
        <v>858</v>
      </c>
      <c r="M4" s="197" t="s">
        <v>859</v>
      </c>
      <c r="N4" s="197" t="s">
        <v>860</v>
      </c>
      <c r="O4" s="197" t="s">
        <v>861</v>
      </c>
      <c r="P4" s="197" t="s">
        <v>862</v>
      </c>
    </row>
    <row r="5" spans="1:16" ht="145" x14ac:dyDescent="0.35">
      <c r="A5" s="197" t="s">
        <v>208</v>
      </c>
      <c r="B5" s="198">
        <v>2</v>
      </c>
      <c r="C5" s="197" t="s">
        <v>863</v>
      </c>
      <c r="D5" s="197" t="s">
        <v>864</v>
      </c>
      <c r="E5" s="199"/>
      <c r="F5" s="161"/>
      <c r="G5" s="199"/>
      <c r="H5" s="161"/>
      <c r="I5" s="197" t="s">
        <v>865</v>
      </c>
      <c r="J5" s="197" t="s">
        <v>866</v>
      </c>
      <c r="K5" s="197" t="s">
        <v>867</v>
      </c>
      <c r="L5" s="197" t="s">
        <v>868</v>
      </c>
      <c r="M5" s="197" t="s">
        <v>869</v>
      </c>
      <c r="N5" s="197" t="s">
        <v>870</v>
      </c>
      <c r="O5" s="197" t="s">
        <v>871</v>
      </c>
      <c r="P5" s="197" t="s">
        <v>862</v>
      </c>
    </row>
    <row r="6" spans="1:16" ht="130.5" x14ac:dyDescent="0.35">
      <c r="A6" s="197" t="s">
        <v>208</v>
      </c>
      <c r="B6" s="198">
        <v>3</v>
      </c>
      <c r="C6" s="197" t="s">
        <v>863</v>
      </c>
      <c r="D6" s="197" t="s">
        <v>872</v>
      </c>
      <c r="E6" s="199"/>
      <c r="F6" s="161"/>
      <c r="G6" s="199"/>
      <c r="H6" s="161"/>
      <c r="I6" s="197" t="s">
        <v>873</v>
      </c>
      <c r="J6" s="197" t="s">
        <v>874</v>
      </c>
      <c r="K6" s="197" t="s">
        <v>875</v>
      </c>
      <c r="L6" s="197" t="s">
        <v>876</v>
      </c>
      <c r="M6" s="197" t="s">
        <v>877</v>
      </c>
      <c r="N6" s="197" t="s">
        <v>878</v>
      </c>
      <c r="O6" s="197" t="s">
        <v>879</v>
      </c>
      <c r="P6" s="197" t="s">
        <v>862</v>
      </c>
    </row>
    <row r="7" spans="1:16" ht="116" x14ac:dyDescent="0.35">
      <c r="A7" s="197" t="s">
        <v>208</v>
      </c>
      <c r="B7" s="198">
        <v>4</v>
      </c>
      <c r="C7" s="197" t="s">
        <v>880</v>
      </c>
      <c r="D7" s="197" t="s">
        <v>881</v>
      </c>
      <c r="E7" s="199"/>
      <c r="F7" s="161"/>
      <c r="G7" s="199"/>
      <c r="H7" s="161"/>
      <c r="I7" s="197" t="s">
        <v>882</v>
      </c>
      <c r="J7" s="197" t="s">
        <v>883</v>
      </c>
      <c r="K7" s="197" t="s">
        <v>884</v>
      </c>
      <c r="L7" s="197" t="s">
        <v>885</v>
      </c>
      <c r="M7" s="197" t="s">
        <v>886</v>
      </c>
      <c r="N7" s="197" t="s">
        <v>887</v>
      </c>
      <c r="O7" s="197" t="s">
        <v>888</v>
      </c>
      <c r="P7" s="197" t="s">
        <v>862</v>
      </c>
    </row>
    <row r="8" spans="1:16" ht="116" x14ac:dyDescent="0.35">
      <c r="A8" s="197" t="s">
        <v>208</v>
      </c>
      <c r="B8" s="198">
        <v>5</v>
      </c>
      <c r="C8" s="197" t="s">
        <v>880</v>
      </c>
      <c r="D8" s="197" t="s">
        <v>889</v>
      </c>
      <c r="E8" s="199"/>
      <c r="F8" s="161"/>
      <c r="G8" s="199"/>
      <c r="H8" s="161"/>
      <c r="I8" s="197" t="s">
        <v>890</v>
      </c>
      <c r="J8" s="197" t="s">
        <v>891</v>
      </c>
      <c r="K8" s="197" t="s">
        <v>892</v>
      </c>
      <c r="L8" s="197" t="s">
        <v>893</v>
      </c>
      <c r="M8" s="197" t="s">
        <v>894</v>
      </c>
      <c r="N8" s="197" t="s">
        <v>895</v>
      </c>
      <c r="O8" s="197" t="s">
        <v>896</v>
      </c>
      <c r="P8" s="197" t="s">
        <v>862</v>
      </c>
    </row>
    <row r="9" spans="1:16" ht="130.5" x14ac:dyDescent="0.35">
      <c r="A9" s="197" t="s">
        <v>208</v>
      </c>
      <c r="B9" s="198">
        <v>6</v>
      </c>
      <c r="C9" s="197" t="s">
        <v>880</v>
      </c>
      <c r="D9" s="197" t="s">
        <v>897</v>
      </c>
      <c r="E9" s="199"/>
      <c r="F9" s="161"/>
      <c r="G9" s="199"/>
      <c r="H9" s="161"/>
      <c r="I9" s="197" t="s">
        <v>898</v>
      </c>
      <c r="J9" s="197" t="s">
        <v>899</v>
      </c>
      <c r="K9" s="197" t="s">
        <v>900</v>
      </c>
      <c r="L9" s="197" t="s">
        <v>901</v>
      </c>
      <c r="M9" s="197" t="s">
        <v>902</v>
      </c>
      <c r="N9" s="197" t="s">
        <v>903</v>
      </c>
      <c r="O9" s="197" t="s">
        <v>904</v>
      </c>
      <c r="P9" s="197" t="s">
        <v>862</v>
      </c>
    </row>
    <row r="10" spans="1:16" ht="145" x14ac:dyDescent="0.35">
      <c r="A10" s="197" t="s">
        <v>208</v>
      </c>
      <c r="B10" s="198">
        <v>7</v>
      </c>
      <c r="C10" s="197" t="s">
        <v>880</v>
      </c>
      <c r="D10" s="197" t="s">
        <v>905</v>
      </c>
      <c r="E10" s="199"/>
      <c r="F10" s="161"/>
      <c r="G10" s="199"/>
      <c r="H10" s="161"/>
      <c r="I10" s="197" t="s">
        <v>906</v>
      </c>
      <c r="J10" s="197" t="s">
        <v>907</v>
      </c>
      <c r="K10" s="197" t="s">
        <v>908</v>
      </c>
      <c r="L10" s="197" t="s">
        <v>909</v>
      </c>
      <c r="M10" s="197" t="s">
        <v>910</v>
      </c>
      <c r="N10" s="197" t="s">
        <v>911</v>
      </c>
      <c r="O10" s="197" t="s">
        <v>912</v>
      </c>
      <c r="P10" s="197" t="s">
        <v>862</v>
      </c>
    </row>
    <row r="11" spans="1:16" ht="145" x14ac:dyDescent="0.35">
      <c r="A11" s="197" t="s">
        <v>208</v>
      </c>
      <c r="B11" s="198">
        <v>8</v>
      </c>
      <c r="C11" s="197" t="s">
        <v>913</v>
      </c>
      <c r="D11" s="197" t="s">
        <v>914</v>
      </c>
      <c r="E11" s="199"/>
      <c r="F11" s="161"/>
      <c r="G11" s="199"/>
      <c r="H11" s="161"/>
      <c r="I11" s="197" t="s">
        <v>915</v>
      </c>
      <c r="J11" s="197" t="s">
        <v>916</v>
      </c>
      <c r="K11" s="197" t="s">
        <v>917</v>
      </c>
      <c r="L11" s="197" t="s">
        <v>918</v>
      </c>
      <c r="M11" s="197" t="s">
        <v>919</v>
      </c>
      <c r="N11" s="197" t="s">
        <v>920</v>
      </c>
      <c r="O11" s="197" t="s">
        <v>921</v>
      </c>
      <c r="P11" s="197" t="s">
        <v>862</v>
      </c>
    </row>
    <row r="12" spans="1:16" ht="174" x14ac:dyDescent="0.35">
      <c r="A12" s="197" t="s">
        <v>208</v>
      </c>
      <c r="B12" s="198">
        <v>9</v>
      </c>
      <c r="C12" s="197" t="s">
        <v>922</v>
      </c>
      <c r="D12" s="197" t="s">
        <v>923</v>
      </c>
      <c r="E12" s="199"/>
      <c r="F12" s="161"/>
      <c r="G12" s="199"/>
      <c r="H12" s="161"/>
      <c r="I12" s="197" t="s">
        <v>924</v>
      </c>
      <c r="J12" s="197" t="s">
        <v>925</v>
      </c>
      <c r="K12" s="197" t="s">
        <v>926</v>
      </c>
      <c r="L12" s="197" t="s">
        <v>927</v>
      </c>
      <c r="M12" s="197" t="s">
        <v>928</v>
      </c>
      <c r="N12" s="197" t="s">
        <v>929</v>
      </c>
      <c r="O12" s="197" t="s">
        <v>930</v>
      </c>
      <c r="P12" s="197" t="s">
        <v>862</v>
      </c>
    </row>
    <row r="13" spans="1:16" ht="159.5" x14ac:dyDescent="0.35">
      <c r="A13" s="197" t="s">
        <v>208</v>
      </c>
      <c r="B13" s="198">
        <v>10</v>
      </c>
      <c r="C13" s="197" t="s">
        <v>922</v>
      </c>
      <c r="D13" s="197" t="s">
        <v>931</v>
      </c>
      <c r="E13" s="199"/>
      <c r="F13" s="161"/>
      <c r="G13" s="199"/>
      <c r="H13" s="161"/>
      <c r="I13" s="197" t="s">
        <v>932</v>
      </c>
      <c r="J13" s="197" t="s">
        <v>933</v>
      </c>
      <c r="K13" s="197" t="s">
        <v>934</v>
      </c>
      <c r="L13" s="197" t="s">
        <v>935</v>
      </c>
      <c r="M13" s="197" t="s">
        <v>936</v>
      </c>
      <c r="N13" s="197" t="s">
        <v>937</v>
      </c>
      <c r="O13" s="197" t="s">
        <v>938</v>
      </c>
      <c r="P13" s="197" t="s">
        <v>862</v>
      </c>
    </row>
    <row r="14" spans="1:16" ht="101.5" x14ac:dyDescent="0.35">
      <c r="A14" s="197" t="s">
        <v>208</v>
      </c>
      <c r="B14" s="198">
        <v>11</v>
      </c>
      <c r="C14" s="197" t="s">
        <v>922</v>
      </c>
      <c r="D14" s="197" t="s">
        <v>939</v>
      </c>
      <c r="E14" s="199"/>
      <c r="F14" s="161"/>
      <c r="G14" s="199"/>
      <c r="H14" s="161"/>
      <c r="I14" s="197" t="s">
        <v>940</v>
      </c>
      <c r="J14" s="197" t="s">
        <v>941</v>
      </c>
      <c r="K14" s="197" t="s">
        <v>942</v>
      </c>
      <c r="L14" s="197" t="s">
        <v>943</v>
      </c>
      <c r="M14" s="197" t="s">
        <v>944</v>
      </c>
      <c r="N14" s="197" t="s">
        <v>945</v>
      </c>
      <c r="O14" s="197" t="s">
        <v>946</v>
      </c>
      <c r="P14" s="197" t="s">
        <v>862</v>
      </c>
    </row>
    <row r="15" spans="1:16" ht="174" x14ac:dyDescent="0.35">
      <c r="A15" s="197" t="s">
        <v>208</v>
      </c>
      <c r="B15" s="198">
        <v>12</v>
      </c>
      <c r="C15" s="197" t="s">
        <v>947</v>
      </c>
      <c r="D15" s="197" t="s">
        <v>948</v>
      </c>
      <c r="E15" s="199"/>
      <c r="F15" s="161"/>
      <c r="G15" s="199"/>
      <c r="H15" s="161"/>
      <c r="I15" s="197" t="s">
        <v>949</v>
      </c>
      <c r="J15" s="197" t="s">
        <v>950</v>
      </c>
      <c r="K15" s="197" t="s">
        <v>951</v>
      </c>
      <c r="L15" s="197" t="s">
        <v>952</v>
      </c>
      <c r="M15" s="197" t="s">
        <v>953</v>
      </c>
      <c r="N15" s="197" t="s">
        <v>954</v>
      </c>
      <c r="O15" s="197" t="s">
        <v>955</v>
      </c>
      <c r="P15" s="197" t="s">
        <v>862</v>
      </c>
    </row>
    <row r="16" spans="1:16" ht="174" x14ac:dyDescent="0.35">
      <c r="A16" s="197" t="s">
        <v>208</v>
      </c>
      <c r="B16" s="198">
        <v>13</v>
      </c>
      <c r="C16" s="197" t="s">
        <v>956</v>
      </c>
      <c r="D16" s="197" t="s">
        <v>957</v>
      </c>
      <c r="E16" s="199"/>
      <c r="F16" s="161"/>
      <c r="G16" s="199"/>
      <c r="H16" s="161"/>
      <c r="I16" s="197" t="s">
        <v>958</v>
      </c>
      <c r="J16" s="197" t="s">
        <v>959</v>
      </c>
      <c r="K16" s="197" t="s">
        <v>960</v>
      </c>
      <c r="L16" s="197" t="s">
        <v>961</v>
      </c>
      <c r="M16" s="197" t="s">
        <v>962</v>
      </c>
      <c r="N16" s="197" t="s">
        <v>963</v>
      </c>
      <c r="O16" s="197" t="s">
        <v>964</v>
      </c>
      <c r="P16" s="197" t="s">
        <v>862</v>
      </c>
    </row>
    <row r="17" spans="1:16" ht="188.5" x14ac:dyDescent="0.35">
      <c r="A17" s="197" t="s">
        <v>208</v>
      </c>
      <c r="B17" s="198">
        <v>14</v>
      </c>
      <c r="C17" s="197" t="s">
        <v>956</v>
      </c>
      <c r="D17" s="197" t="s">
        <v>965</v>
      </c>
      <c r="E17" s="199"/>
      <c r="F17" s="161"/>
      <c r="G17" s="199"/>
      <c r="H17" s="161"/>
      <c r="I17" s="197" t="s">
        <v>966</v>
      </c>
      <c r="J17" s="197" t="s">
        <v>959</v>
      </c>
      <c r="K17" s="197" t="s">
        <v>967</v>
      </c>
      <c r="L17" s="197" t="s">
        <v>968</v>
      </c>
      <c r="M17" s="197" t="s">
        <v>969</v>
      </c>
      <c r="N17" s="197" t="s">
        <v>970</v>
      </c>
      <c r="O17" s="197" t="s">
        <v>971</v>
      </c>
      <c r="P17" s="197" t="s">
        <v>862</v>
      </c>
    </row>
    <row r="18" spans="1:16" ht="145" x14ac:dyDescent="0.35">
      <c r="A18" s="197" t="s">
        <v>208</v>
      </c>
      <c r="B18" s="198">
        <v>15</v>
      </c>
      <c r="C18" s="197" t="s">
        <v>956</v>
      </c>
      <c r="D18" s="197" t="s">
        <v>972</v>
      </c>
      <c r="E18" s="199"/>
      <c r="F18" s="161"/>
      <c r="G18" s="199"/>
      <c r="H18" s="161"/>
      <c r="I18" s="197" t="s">
        <v>973</v>
      </c>
      <c r="J18" s="197" t="s">
        <v>974</v>
      </c>
      <c r="K18" s="197" t="s">
        <v>975</v>
      </c>
      <c r="L18" s="197" t="s">
        <v>976</v>
      </c>
      <c r="M18" s="197" t="s">
        <v>977</v>
      </c>
      <c r="N18" s="197" t="s">
        <v>978</v>
      </c>
      <c r="O18" s="197" t="s">
        <v>979</v>
      </c>
      <c r="P18" s="197" t="s">
        <v>862</v>
      </c>
    </row>
    <row r="19" spans="1:16" ht="159.5" x14ac:dyDescent="0.35">
      <c r="A19" s="197" t="s">
        <v>208</v>
      </c>
      <c r="B19" s="198">
        <v>16</v>
      </c>
      <c r="C19" s="197" t="s">
        <v>980</v>
      </c>
      <c r="D19" s="197" t="s">
        <v>981</v>
      </c>
      <c r="E19" s="199"/>
      <c r="F19" s="161"/>
      <c r="G19" s="199"/>
      <c r="H19" s="161"/>
      <c r="I19" s="197" t="s">
        <v>982</v>
      </c>
      <c r="J19" s="197" t="s">
        <v>983</v>
      </c>
      <c r="K19" s="197" t="s">
        <v>984</v>
      </c>
      <c r="L19" s="197" t="s">
        <v>985</v>
      </c>
      <c r="M19" s="197" t="s">
        <v>986</v>
      </c>
      <c r="N19" s="197" t="s">
        <v>987</v>
      </c>
      <c r="O19" s="197" t="s">
        <v>988</v>
      </c>
      <c r="P19" s="197" t="s">
        <v>862</v>
      </c>
    </row>
    <row r="20" spans="1:16" ht="101.5" x14ac:dyDescent="0.35">
      <c r="A20" s="197" t="s">
        <v>208</v>
      </c>
      <c r="B20" s="198">
        <v>17</v>
      </c>
      <c r="C20" s="197" t="s">
        <v>989</v>
      </c>
      <c r="D20" s="197" t="s">
        <v>990</v>
      </c>
      <c r="E20" s="199"/>
      <c r="F20" s="161"/>
      <c r="G20" s="199"/>
      <c r="H20" s="161"/>
      <c r="I20" s="197" t="s">
        <v>991</v>
      </c>
      <c r="J20" s="197" t="s">
        <v>992</v>
      </c>
      <c r="K20" s="197" t="s">
        <v>993</v>
      </c>
      <c r="L20" s="197" t="s">
        <v>994</v>
      </c>
      <c r="M20" s="197" t="s">
        <v>995</v>
      </c>
      <c r="N20" s="197" t="s">
        <v>996</v>
      </c>
      <c r="O20" s="197" t="s">
        <v>997</v>
      </c>
      <c r="P20" s="197" t="s">
        <v>862</v>
      </c>
    </row>
    <row r="21" spans="1:16" ht="130.5" x14ac:dyDescent="0.35">
      <c r="A21" s="197" t="s">
        <v>208</v>
      </c>
      <c r="B21" s="198">
        <v>18</v>
      </c>
      <c r="C21" s="197" t="s">
        <v>998</v>
      </c>
      <c r="D21" s="197" t="s">
        <v>999</v>
      </c>
      <c r="E21" s="199"/>
      <c r="F21" s="161"/>
      <c r="G21" s="199"/>
      <c r="H21" s="161"/>
      <c r="I21" s="197" t="s">
        <v>1000</v>
      </c>
      <c r="J21" s="197" t="s">
        <v>1001</v>
      </c>
      <c r="K21" s="197" t="s">
        <v>1002</v>
      </c>
      <c r="L21" s="197" t="s">
        <v>1003</v>
      </c>
      <c r="M21" s="197" t="s">
        <v>1004</v>
      </c>
      <c r="N21" s="197" t="s">
        <v>1005</v>
      </c>
      <c r="O21" s="197" t="s">
        <v>1006</v>
      </c>
      <c r="P21" s="197" t="s">
        <v>862</v>
      </c>
    </row>
    <row r="22" spans="1:16" ht="130.5" x14ac:dyDescent="0.35">
      <c r="A22" s="197" t="s">
        <v>208</v>
      </c>
      <c r="B22" s="198">
        <v>19</v>
      </c>
      <c r="C22" s="197" t="s">
        <v>998</v>
      </c>
      <c r="D22" s="197" t="s">
        <v>1007</v>
      </c>
      <c r="E22" s="199"/>
      <c r="F22" s="161"/>
      <c r="G22" s="199"/>
      <c r="H22" s="161"/>
      <c r="I22" s="197" t="s">
        <v>1008</v>
      </c>
      <c r="J22" s="197" t="s">
        <v>1009</v>
      </c>
      <c r="K22" s="197" t="s">
        <v>1010</v>
      </c>
      <c r="L22" s="197" t="s">
        <v>1011</v>
      </c>
      <c r="M22" s="197" t="s">
        <v>1012</v>
      </c>
      <c r="N22" s="197" t="s">
        <v>1013</v>
      </c>
      <c r="O22" s="197" t="s">
        <v>1014</v>
      </c>
      <c r="P22" s="197" t="s">
        <v>862</v>
      </c>
    </row>
    <row r="23" spans="1:16" ht="116" x14ac:dyDescent="0.35">
      <c r="A23" s="197" t="s">
        <v>208</v>
      </c>
      <c r="B23" s="198">
        <v>20</v>
      </c>
      <c r="C23" s="197" t="s">
        <v>998</v>
      </c>
      <c r="D23" s="197" t="s">
        <v>1015</v>
      </c>
      <c r="E23" s="199"/>
      <c r="F23" s="161"/>
      <c r="G23" s="199"/>
      <c r="H23" s="161"/>
      <c r="I23" s="197" t="s">
        <v>1016</v>
      </c>
      <c r="J23" s="197" t="s">
        <v>1017</v>
      </c>
      <c r="K23" s="197" t="s">
        <v>1018</v>
      </c>
      <c r="L23" s="197" t="s">
        <v>1019</v>
      </c>
      <c r="M23" s="197" t="s">
        <v>1020</v>
      </c>
      <c r="N23" s="197" t="s">
        <v>1021</v>
      </c>
      <c r="O23" s="197" t="s">
        <v>1022</v>
      </c>
      <c r="P23" s="197" t="s">
        <v>862</v>
      </c>
    </row>
    <row r="24" spans="1:16" ht="188.5" x14ac:dyDescent="0.35">
      <c r="A24" s="197" t="s">
        <v>208</v>
      </c>
      <c r="B24" s="198">
        <v>21</v>
      </c>
      <c r="C24" s="197" t="s">
        <v>1023</v>
      </c>
      <c r="D24" s="197" t="s">
        <v>1024</v>
      </c>
      <c r="E24" s="199"/>
      <c r="F24" s="161"/>
      <c r="G24" s="199"/>
      <c r="H24" s="161"/>
      <c r="I24" s="197" t="s">
        <v>1025</v>
      </c>
      <c r="J24" s="197" t="s">
        <v>1026</v>
      </c>
      <c r="K24" s="197" t="s">
        <v>1027</v>
      </c>
      <c r="L24" s="197" t="s">
        <v>1028</v>
      </c>
      <c r="M24" s="197" t="s">
        <v>1029</v>
      </c>
      <c r="N24" s="197" t="s">
        <v>1030</v>
      </c>
      <c r="O24" s="197" t="s">
        <v>1031</v>
      </c>
      <c r="P24" s="197" t="s">
        <v>862</v>
      </c>
    </row>
    <row r="25" spans="1:16" ht="145" x14ac:dyDescent="0.35">
      <c r="A25" s="197" t="s">
        <v>208</v>
      </c>
      <c r="B25" s="198">
        <v>22</v>
      </c>
      <c r="C25" s="197" t="s">
        <v>1032</v>
      </c>
      <c r="D25" s="197" t="s">
        <v>1033</v>
      </c>
      <c r="E25" s="199"/>
      <c r="F25" s="161"/>
      <c r="G25" s="199"/>
      <c r="H25" s="161"/>
      <c r="I25" s="197" t="s">
        <v>1034</v>
      </c>
      <c r="J25" s="197" t="s">
        <v>1035</v>
      </c>
      <c r="K25" s="197" t="s">
        <v>1036</v>
      </c>
      <c r="L25" s="197" t="s">
        <v>1037</v>
      </c>
      <c r="M25" s="197" t="s">
        <v>1038</v>
      </c>
      <c r="N25" s="197" t="s">
        <v>1039</v>
      </c>
      <c r="O25" s="197" t="s">
        <v>1040</v>
      </c>
      <c r="P25" s="197" t="s">
        <v>862</v>
      </c>
    </row>
    <row r="26" spans="1:16" ht="159.5" x14ac:dyDescent="0.35">
      <c r="A26" s="197" t="s">
        <v>208</v>
      </c>
      <c r="B26" s="198">
        <v>23</v>
      </c>
      <c r="C26" s="197" t="s">
        <v>1041</v>
      </c>
      <c r="D26" s="197" t="s">
        <v>1042</v>
      </c>
      <c r="E26" s="199"/>
      <c r="F26" s="161"/>
      <c r="G26" s="199"/>
      <c r="H26" s="161"/>
      <c r="I26" s="197" t="s">
        <v>1043</v>
      </c>
      <c r="J26" s="197" t="s">
        <v>1044</v>
      </c>
      <c r="K26" s="197" t="s">
        <v>1045</v>
      </c>
      <c r="L26" s="197" t="s">
        <v>1046</v>
      </c>
      <c r="M26" s="197" t="s">
        <v>1047</v>
      </c>
      <c r="N26" s="197" t="s">
        <v>1048</v>
      </c>
      <c r="O26" s="197" t="s">
        <v>1049</v>
      </c>
      <c r="P26" s="197" t="s">
        <v>862</v>
      </c>
    </row>
    <row r="27" spans="1:16" ht="217.5" x14ac:dyDescent="0.35">
      <c r="A27" s="197" t="s">
        <v>208</v>
      </c>
      <c r="B27" s="198">
        <v>24</v>
      </c>
      <c r="C27" s="197" t="s">
        <v>1050</v>
      </c>
      <c r="D27" s="197" t="s">
        <v>1051</v>
      </c>
      <c r="E27" s="199"/>
      <c r="F27" s="161"/>
      <c r="G27" s="199"/>
      <c r="H27" s="161"/>
      <c r="I27" s="197" t="s">
        <v>1052</v>
      </c>
      <c r="J27" s="197" t="s">
        <v>1053</v>
      </c>
      <c r="K27" s="197" t="s">
        <v>1054</v>
      </c>
      <c r="L27" s="197" t="s">
        <v>1055</v>
      </c>
      <c r="M27" s="197" t="s">
        <v>1056</v>
      </c>
      <c r="N27" s="197" t="s">
        <v>1057</v>
      </c>
      <c r="O27" s="197" t="s">
        <v>1058</v>
      </c>
      <c r="P27" s="197" t="s">
        <v>862</v>
      </c>
    </row>
    <row r="28" spans="1:16" ht="246.5" x14ac:dyDescent="0.35">
      <c r="A28" s="197" t="s">
        <v>208</v>
      </c>
      <c r="B28" s="198">
        <v>25</v>
      </c>
      <c r="C28" s="197" t="s">
        <v>1050</v>
      </c>
      <c r="D28" s="197" t="s">
        <v>1059</v>
      </c>
      <c r="E28" s="199"/>
      <c r="F28" s="161"/>
      <c r="G28" s="199"/>
      <c r="H28" s="161"/>
      <c r="I28" s="197" t="s">
        <v>1060</v>
      </c>
      <c r="J28" s="197" t="s">
        <v>1061</v>
      </c>
      <c r="K28" s="197" t="s">
        <v>1062</v>
      </c>
      <c r="L28" s="197" t="s">
        <v>1063</v>
      </c>
      <c r="M28" s="197" t="s">
        <v>1064</v>
      </c>
      <c r="N28" s="197" t="s">
        <v>1065</v>
      </c>
      <c r="O28" s="197" t="s">
        <v>1066</v>
      </c>
      <c r="P28" s="197" t="s">
        <v>862</v>
      </c>
    </row>
    <row r="29" spans="1:16" ht="232" x14ac:dyDescent="0.35">
      <c r="A29" s="197" t="s">
        <v>208</v>
      </c>
      <c r="B29" s="198">
        <v>26</v>
      </c>
      <c r="C29" s="197" t="s">
        <v>1067</v>
      </c>
      <c r="D29" s="197" t="s">
        <v>1068</v>
      </c>
      <c r="E29" s="199"/>
      <c r="F29" s="161"/>
      <c r="G29" s="199"/>
      <c r="H29" s="161"/>
      <c r="I29" s="197" t="s">
        <v>1069</v>
      </c>
      <c r="J29" s="197" t="s">
        <v>1070</v>
      </c>
      <c r="K29" s="197" t="s">
        <v>1071</v>
      </c>
      <c r="L29" s="197" t="s">
        <v>1072</v>
      </c>
      <c r="M29" s="197" t="s">
        <v>1073</v>
      </c>
      <c r="N29" s="197" t="s">
        <v>1074</v>
      </c>
      <c r="O29" s="197" t="s">
        <v>1075</v>
      </c>
      <c r="P29" s="197" t="s">
        <v>862</v>
      </c>
    </row>
    <row r="30" spans="1:16" ht="203" x14ac:dyDescent="0.35">
      <c r="A30" s="197" t="s">
        <v>208</v>
      </c>
      <c r="B30" s="198">
        <v>27</v>
      </c>
      <c r="C30" s="197" t="s">
        <v>1076</v>
      </c>
      <c r="D30" s="197" t="s">
        <v>1077</v>
      </c>
      <c r="E30" s="199"/>
      <c r="F30" s="161"/>
      <c r="G30" s="199"/>
      <c r="H30" s="161"/>
      <c r="I30" s="197" t="s">
        <v>1078</v>
      </c>
      <c r="J30" s="197" t="s">
        <v>1079</v>
      </c>
      <c r="K30" s="197" t="s">
        <v>1080</v>
      </c>
      <c r="L30" s="197" t="s">
        <v>1081</v>
      </c>
      <c r="M30" s="197" t="s">
        <v>1082</v>
      </c>
      <c r="N30" s="197" t="s">
        <v>1083</v>
      </c>
      <c r="O30" s="197" t="s">
        <v>1084</v>
      </c>
      <c r="P30" s="197" t="s">
        <v>862</v>
      </c>
    </row>
    <row r="31" spans="1:16" ht="159.5" x14ac:dyDescent="0.35">
      <c r="A31" s="197" t="s">
        <v>208</v>
      </c>
      <c r="B31" s="198">
        <v>28</v>
      </c>
      <c r="C31" s="197" t="s">
        <v>1085</v>
      </c>
      <c r="D31" s="197" t="s">
        <v>1086</v>
      </c>
      <c r="E31" s="199"/>
      <c r="F31" s="161"/>
      <c r="G31" s="199"/>
      <c r="H31" s="161"/>
      <c r="I31" s="197" t="s">
        <v>1087</v>
      </c>
      <c r="J31" s="197" t="s">
        <v>1088</v>
      </c>
      <c r="K31" s="197" t="s">
        <v>1089</v>
      </c>
      <c r="L31" s="197" t="s">
        <v>1090</v>
      </c>
      <c r="M31" s="197" t="s">
        <v>1091</v>
      </c>
      <c r="N31" s="197" t="s">
        <v>1092</v>
      </c>
      <c r="O31" s="197" t="s">
        <v>1093</v>
      </c>
      <c r="P31" s="197" t="s">
        <v>862</v>
      </c>
    </row>
    <row r="32" spans="1:16" ht="130.5" x14ac:dyDescent="0.35">
      <c r="A32" s="197" t="s">
        <v>208</v>
      </c>
      <c r="B32" s="198">
        <v>39</v>
      </c>
      <c r="C32" s="197" t="s">
        <v>1094</v>
      </c>
      <c r="D32" s="197" t="s">
        <v>1095</v>
      </c>
      <c r="E32" s="199"/>
      <c r="F32" s="161"/>
      <c r="G32" s="199"/>
      <c r="H32" s="161"/>
      <c r="I32" s="197" t="s">
        <v>1096</v>
      </c>
      <c r="J32" s="197" t="s">
        <v>1097</v>
      </c>
      <c r="K32" s="197" t="s">
        <v>1098</v>
      </c>
      <c r="L32" s="197" t="s">
        <v>1099</v>
      </c>
      <c r="M32" s="197" t="s">
        <v>1100</v>
      </c>
      <c r="N32" s="197" t="s">
        <v>1101</v>
      </c>
      <c r="O32" s="197" t="s">
        <v>1102</v>
      </c>
      <c r="P32" s="197" t="s">
        <v>862</v>
      </c>
    </row>
    <row r="33" spans="1:16" ht="145" x14ac:dyDescent="0.35">
      <c r="A33" s="197" t="s">
        <v>208</v>
      </c>
      <c r="B33" s="198">
        <v>30</v>
      </c>
      <c r="C33" s="197" t="s">
        <v>1103</v>
      </c>
      <c r="D33" s="197" t="s">
        <v>1104</v>
      </c>
      <c r="E33" s="199"/>
      <c r="F33" s="161"/>
      <c r="G33" s="199"/>
      <c r="H33" s="161"/>
      <c r="I33" s="197" t="s">
        <v>1105</v>
      </c>
      <c r="J33" s="197" t="s">
        <v>1106</v>
      </c>
      <c r="K33" s="197" t="s">
        <v>1107</v>
      </c>
      <c r="L33" s="197" t="s">
        <v>1108</v>
      </c>
      <c r="M33" s="197" t="s">
        <v>1109</v>
      </c>
      <c r="N33" s="197" t="s">
        <v>1110</v>
      </c>
      <c r="O33" s="197" t="s">
        <v>1111</v>
      </c>
      <c r="P33" s="197" t="s">
        <v>862</v>
      </c>
    </row>
    <row r="34" spans="1:16" ht="203" x14ac:dyDescent="0.35">
      <c r="A34" s="197" t="s">
        <v>208</v>
      </c>
      <c r="B34" s="198">
        <v>31</v>
      </c>
      <c r="C34" s="197" t="s">
        <v>1103</v>
      </c>
      <c r="D34" s="197" t="s">
        <v>1112</v>
      </c>
      <c r="E34" s="199"/>
      <c r="F34" s="161"/>
      <c r="G34" s="199"/>
      <c r="H34" s="161"/>
      <c r="I34" s="197" t="s">
        <v>1113</v>
      </c>
      <c r="J34" s="197" t="s">
        <v>1114</v>
      </c>
      <c r="K34" s="197" t="s">
        <v>1115</v>
      </c>
      <c r="L34" s="197" t="s">
        <v>1116</v>
      </c>
      <c r="M34" s="197" t="s">
        <v>1117</v>
      </c>
      <c r="N34" s="197" t="s">
        <v>1118</v>
      </c>
      <c r="O34" s="197" t="s">
        <v>1119</v>
      </c>
      <c r="P34" s="197" t="s">
        <v>862</v>
      </c>
    </row>
  </sheetData>
  <sheetProtection sheet="1" formatCells="0" formatColumns="0" formatRows="0" insertColumns="0" insertRows="0" insertHyperlinks="0" deleteColumns="0" deleteRows="0" sort="0" autoFilter="0" pivotTables="0"/>
  <pageMargins left="0.25" right="0.25" top="0.75" bottom="0.75" header="0.3" footer="0.3"/>
  <pageSetup paperSize="9" scale="41" fitToHeight="0" orientation="landscape" r:id="rId1"/>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1219C-272A-499E-A821-221CD09C7C48}">
  <sheetPr codeName="Sheet22">
    <pageSetUpPr fitToPage="1"/>
  </sheetPr>
  <dimension ref="A1:H15"/>
  <sheetViews>
    <sheetView showGridLines="0" zoomScale="85" zoomScaleNormal="85" workbookViewId="0">
      <pane ySplit="3" topLeftCell="A4" activePane="bottomLeft" state="frozen"/>
      <selection activeCell="A37" sqref="A37"/>
      <selection pane="bottomLeft" activeCell="A37" sqref="A37"/>
    </sheetView>
  </sheetViews>
  <sheetFormatPr defaultColWidth="9" defaultRowHeight="14.5" x14ac:dyDescent="0.35"/>
  <cols>
    <col min="1" max="1" width="24.453125" style="72" customWidth="1"/>
    <col min="2" max="2" width="15.54296875" style="72" customWidth="1"/>
    <col min="3" max="3" width="28.81640625" style="72" customWidth="1"/>
    <col min="4" max="4" width="20.54296875" style="72" customWidth="1"/>
    <col min="5" max="5" width="32.453125" style="72" customWidth="1"/>
    <col min="6" max="6" width="44.7265625" style="72" customWidth="1"/>
    <col min="7" max="7" width="32.453125" style="72" customWidth="1"/>
    <col min="8" max="8" width="44.453125" style="72" customWidth="1"/>
    <col min="9" max="11" width="52.7265625" style="72" customWidth="1"/>
    <col min="12" max="12" width="36.7265625" style="72" customWidth="1"/>
    <col min="13" max="17" width="38.7265625" style="72" customWidth="1"/>
    <col min="18" max="16384" width="9" style="72"/>
  </cols>
  <sheetData>
    <row r="1" spans="1:8" ht="23.5" x14ac:dyDescent="0.35">
      <c r="A1" s="71" t="s">
        <v>837</v>
      </c>
    </row>
    <row r="2" spans="1:8" ht="21" x14ac:dyDescent="0.5">
      <c r="A2" s="73" t="s">
        <v>212</v>
      </c>
    </row>
    <row r="3" spans="1:8" ht="37.9" customHeight="1" x14ac:dyDescent="0.35">
      <c r="A3" s="3" t="s">
        <v>21</v>
      </c>
      <c r="B3" s="3" t="s">
        <v>838</v>
      </c>
      <c r="C3" s="3" t="s">
        <v>839</v>
      </c>
      <c r="D3" s="3" t="s">
        <v>1120</v>
      </c>
      <c r="E3" s="3" t="s">
        <v>1121</v>
      </c>
      <c r="F3" s="3" t="s">
        <v>842</v>
      </c>
      <c r="G3" s="3" t="s">
        <v>1122</v>
      </c>
      <c r="H3" s="3" t="s">
        <v>1123</v>
      </c>
    </row>
    <row r="4" spans="1:8" ht="174" x14ac:dyDescent="0.35">
      <c r="A4" s="197" t="s">
        <v>212</v>
      </c>
      <c r="B4" s="198">
        <v>32</v>
      </c>
      <c r="C4" s="197" t="s">
        <v>1124</v>
      </c>
      <c r="D4" s="197" t="s">
        <v>1125</v>
      </c>
      <c r="E4" s="197" t="s">
        <v>1126</v>
      </c>
      <c r="F4" s="161"/>
      <c r="G4" s="161"/>
      <c r="H4" s="161"/>
    </row>
    <row r="5" spans="1:8" ht="130.5" x14ac:dyDescent="0.35">
      <c r="A5" s="197" t="s">
        <v>212</v>
      </c>
      <c r="B5" s="198">
        <v>33</v>
      </c>
      <c r="C5" s="197" t="s">
        <v>1127</v>
      </c>
      <c r="D5" s="197" t="s">
        <v>1128</v>
      </c>
      <c r="E5" s="197" t="s">
        <v>1129</v>
      </c>
      <c r="F5" s="161"/>
      <c r="G5" s="161"/>
      <c r="H5" s="161"/>
    </row>
    <row r="6" spans="1:8" ht="145" x14ac:dyDescent="0.35">
      <c r="A6" s="197" t="s">
        <v>212</v>
      </c>
      <c r="B6" s="198">
        <v>34</v>
      </c>
      <c r="C6" s="197" t="s">
        <v>1130</v>
      </c>
      <c r="D6" s="197" t="s">
        <v>1131</v>
      </c>
      <c r="E6" s="197" t="s">
        <v>1132</v>
      </c>
      <c r="F6" s="161"/>
      <c r="G6" s="161"/>
      <c r="H6" s="161"/>
    </row>
    <row r="7" spans="1:8" ht="130.5" x14ac:dyDescent="0.35">
      <c r="A7" s="197" t="s">
        <v>212</v>
      </c>
      <c r="B7" s="198">
        <v>35</v>
      </c>
      <c r="C7" s="197" t="s">
        <v>1133</v>
      </c>
      <c r="D7" s="197" t="s">
        <v>1134</v>
      </c>
      <c r="E7" s="197" t="s">
        <v>1135</v>
      </c>
      <c r="F7" s="161"/>
      <c r="G7" s="161"/>
      <c r="H7" s="161"/>
    </row>
    <row r="8" spans="1:8" ht="101.5" x14ac:dyDescent="0.35">
      <c r="A8" s="197" t="s">
        <v>212</v>
      </c>
      <c r="B8" s="198">
        <v>36</v>
      </c>
      <c r="C8" s="197" t="s">
        <v>1136</v>
      </c>
      <c r="D8" s="197" t="s">
        <v>1137</v>
      </c>
      <c r="E8" s="197" t="s">
        <v>1138</v>
      </c>
      <c r="F8" s="161"/>
      <c r="G8" s="161"/>
      <c r="H8" s="161"/>
    </row>
    <row r="9" spans="1:8" ht="130.5" x14ac:dyDescent="0.35">
      <c r="A9" s="197" t="s">
        <v>212</v>
      </c>
      <c r="B9" s="198">
        <v>37</v>
      </c>
      <c r="C9" s="197" t="s">
        <v>1139</v>
      </c>
      <c r="D9" s="197" t="s">
        <v>1140</v>
      </c>
      <c r="E9" s="197" t="s">
        <v>1141</v>
      </c>
      <c r="F9" s="161"/>
      <c r="G9" s="161"/>
      <c r="H9" s="161"/>
    </row>
    <row r="10" spans="1:8" ht="101.5" x14ac:dyDescent="0.35">
      <c r="A10" s="197" t="s">
        <v>212</v>
      </c>
      <c r="B10" s="198">
        <v>38</v>
      </c>
      <c r="C10" s="197" t="s">
        <v>1142</v>
      </c>
      <c r="D10" s="197" t="s">
        <v>1143</v>
      </c>
      <c r="E10" s="197" t="s">
        <v>1144</v>
      </c>
      <c r="F10" s="161"/>
      <c r="G10" s="161"/>
      <c r="H10" s="161"/>
    </row>
    <row r="11" spans="1:8" ht="246.5" x14ac:dyDescent="0.35">
      <c r="A11" s="197" t="s">
        <v>212</v>
      </c>
      <c r="B11" s="198">
        <v>39</v>
      </c>
      <c r="C11" s="197" t="s">
        <v>1145</v>
      </c>
      <c r="D11" s="197" t="s">
        <v>1143</v>
      </c>
      <c r="E11" s="197" t="s">
        <v>1146</v>
      </c>
      <c r="F11" s="161"/>
      <c r="G11" s="161"/>
      <c r="H11" s="161"/>
    </row>
    <row r="12" spans="1:8" ht="159.5" x14ac:dyDescent="0.35">
      <c r="A12" s="197" t="s">
        <v>212</v>
      </c>
      <c r="B12" s="198">
        <v>40</v>
      </c>
      <c r="C12" s="197" t="s">
        <v>1147</v>
      </c>
      <c r="D12" s="197" t="s">
        <v>1148</v>
      </c>
      <c r="E12" s="197" t="s">
        <v>1149</v>
      </c>
      <c r="F12" s="161"/>
      <c r="G12" s="161"/>
      <c r="H12" s="161"/>
    </row>
    <row r="13" spans="1:8" ht="101.5" x14ac:dyDescent="0.35">
      <c r="A13" s="197" t="s">
        <v>212</v>
      </c>
      <c r="B13" s="198">
        <v>41</v>
      </c>
      <c r="C13" s="197" t="s">
        <v>1150</v>
      </c>
      <c r="D13" s="197"/>
      <c r="E13" s="197" t="s">
        <v>1151</v>
      </c>
      <c r="F13" s="161"/>
      <c r="G13" s="161"/>
      <c r="H13" s="161"/>
    </row>
    <row r="14" spans="1:8" ht="101.5" x14ac:dyDescent="0.35">
      <c r="A14" s="197" t="s">
        <v>212</v>
      </c>
      <c r="B14" s="198">
        <v>42</v>
      </c>
      <c r="C14" s="197" t="s">
        <v>1152</v>
      </c>
      <c r="D14" s="197"/>
      <c r="E14" s="197" t="s">
        <v>1153</v>
      </c>
      <c r="F14" s="161"/>
      <c r="G14" s="161"/>
      <c r="H14" s="161"/>
    </row>
    <row r="15" spans="1:8" ht="101.5" x14ac:dyDescent="0.35">
      <c r="A15" s="197" t="s">
        <v>212</v>
      </c>
      <c r="B15" s="198">
        <v>43</v>
      </c>
      <c r="C15" s="197" t="s">
        <v>1154</v>
      </c>
      <c r="D15" s="197"/>
      <c r="E15" s="197"/>
      <c r="F15" s="161"/>
      <c r="G15" s="161"/>
      <c r="H15" s="161"/>
    </row>
  </sheetData>
  <sheetProtection sheet="1" formatCells="0" formatColumns="0" formatRows="0" insertColumns="0" insertRows="0" insertHyperlinks="0" deleteColumns="0" deleteRows="0" sort="0" autoFilter="0" pivotTables="0"/>
  <pageMargins left="0.25" right="0.25" top="0.75" bottom="0.75" header="0.3" footer="0.3"/>
  <pageSetup paperSize="9" scale="58" fitToHeight="0" orientation="landscape" r:id="rId1"/>
  <rowBreaks count="1" manualBreakCount="1">
    <brk id="8" max="7" man="1"/>
  </rowBreak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150B5-4ABB-4A74-BF44-4AF08DB0BE5E}">
  <sheetPr codeName="Sheet2">
    <tabColor indexed="10"/>
    <pageSetUpPr fitToPage="1"/>
  </sheetPr>
  <dimension ref="A1:X24"/>
  <sheetViews>
    <sheetView showGridLines="0" zoomScale="70" zoomScaleNormal="70" zoomScaleSheetLayoutView="70" workbookViewId="0"/>
  </sheetViews>
  <sheetFormatPr defaultColWidth="9.1796875" defaultRowHeight="14.5" x14ac:dyDescent="0.35"/>
  <cols>
    <col min="1" max="1" width="4.81640625" customWidth="1"/>
    <col min="2" max="2" width="12.81640625" customWidth="1"/>
    <col min="3" max="3" width="61.7265625" customWidth="1"/>
    <col min="4" max="4" width="30.26953125" customWidth="1"/>
    <col min="5" max="5" width="136.453125" customWidth="1"/>
  </cols>
  <sheetData>
    <row r="1" spans="1:24" ht="15.5" x14ac:dyDescent="0.35">
      <c r="A1" s="5"/>
      <c r="B1" s="62" t="s">
        <v>30</v>
      </c>
      <c r="C1" s="5"/>
      <c r="D1" s="5"/>
      <c r="E1" s="5"/>
    </row>
    <row r="2" spans="1:24" ht="25.9" customHeight="1" x14ac:dyDescent="0.35">
      <c r="A2" s="5"/>
      <c r="B2" s="57" t="s">
        <v>213</v>
      </c>
      <c r="C2" s="57" t="s">
        <v>214</v>
      </c>
      <c r="D2" s="57" t="s">
        <v>215</v>
      </c>
      <c r="E2" s="57" t="s">
        <v>216</v>
      </c>
    </row>
    <row r="3" spans="1:24" ht="52" x14ac:dyDescent="0.35">
      <c r="A3" s="7"/>
      <c r="B3" s="63" t="s">
        <v>217</v>
      </c>
      <c r="C3" s="64" t="s">
        <v>218</v>
      </c>
      <c r="D3" s="64" t="s">
        <v>34</v>
      </c>
      <c r="E3" s="65" t="s">
        <v>219</v>
      </c>
    </row>
    <row r="4" spans="1:24" ht="39" x14ac:dyDescent="0.35">
      <c r="A4" s="7"/>
      <c r="B4" s="63" t="s">
        <v>220</v>
      </c>
      <c r="C4" s="64" t="s">
        <v>221</v>
      </c>
      <c r="D4" s="64" t="s">
        <v>222</v>
      </c>
      <c r="E4" s="65" t="s">
        <v>223</v>
      </c>
      <c r="F4" s="33"/>
      <c r="G4" s="33"/>
      <c r="H4" s="33"/>
      <c r="I4" s="33"/>
      <c r="J4" s="33"/>
      <c r="K4" s="33"/>
      <c r="L4" s="33"/>
      <c r="M4" s="33"/>
      <c r="N4" s="33"/>
      <c r="O4" s="33"/>
      <c r="P4" s="33"/>
      <c r="Q4" s="33"/>
      <c r="R4" s="33"/>
      <c r="S4" s="33"/>
      <c r="T4" s="33"/>
      <c r="U4" s="33"/>
      <c r="V4" s="33"/>
      <c r="W4" s="33"/>
      <c r="X4" s="33"/>
    </row>
    <row r="5" spans="1:24" ht="71.25" customHeight="1" x14ac:dyDescent="0.35">
      <c r="A5" s="7"/>
      <c r="B5" s="63" t="s">
        <v>224</v>
      </c>
      <c r="C5" s="64" t="s">
        <v>225</v>
      </c>
      <c r="D5" s="64" t="s">
        <v>226</v>
      </c>
      <c r="E5" s="65" t="s">
        <v>227</v>
      </c>
      <c r="F5" s="33"/>
      <c r="G5" s="33"/>
      <c r="H5" s="33"/>
      <c r="I5" s="33"/>
      <c r="J5" s="33"/>
      <c r="K5" s="33"/>
      <c r="L5" s="33"/>
      <c r="M5" s="33"/>
      <c r="N5" s="33"/>
    </row>
    <row r="6" spans="1:24" ht="66" customHeight="1" x14ac:dyDescent="0.35">
      <c r="A6" s="5"/>
      <c r="B6" s="63" t="s">
        <v>228</v>
      </c>
      <c r="C6" s="64" t="s">
        <v>229</v>
      </c>
      <c r="D6" s="64" t="s">
        <v>66</v>
      </c>
      <c r="E6" s="43" t="s">
        <v>230</v>
      </c>
      <c r="F6" s="33"/>
      <c r="G6" s="33"/>
      <c r="H6" s="33"/>
      <c r="I6" s="33"/>
      <c r="J6" s="33"/>
      <c r="K6" s="33"/>
      <c r="L6" s="33"/>
      <c r="M6" s="33"/>
      <c r="N6" s="33"/>
      <c r="O6" s="33"/>
      <c r="P6" s="33"/>
      <c r="Q6" s="33"/>
      <c r="R6" s="33"/>
      <c r="S6" s="33"/>
      <c r="T6" s="33"/>
    </row>
    <row r="7" spans="1:24" ht="67.5" customHeight="1" x14ac:dyDescent="0.35">
      <c r="A7" s="5"/>
      <c r="B7" s="63" t="s">
        <v>231</v>
      </c>
      <c r="C7" s="64" t="s">
        <v>232</v>
      </c>
      <c r="D7" s="64" t="s">
        <v>94</v>
      </c>
      <c r="E7" s="43" t="s">
        <v>233</v>
      </c>
      <c r="F7" s="33"/>
      <c r="G7" s="33"/>
      <c r="H7" s="33"/>
      <c r="I7" s="33"/>
      <c r="J7" s="33"/>
      <c r="K7" s="33"/>
      <c r="L7" s="33"/>
      <c r="M7" s="33"/>
      <c r="N7" s="33"/>
      <c r="O7" s="33"/>
      <c r="P7" s="33"/>
    </row>
    <row r="8" spans="1:24" ht="39" x14ac:dyDescent="0.35">
      <c r="A8" s="5"/>
      <c r="B8" s="63" t="s">
        <v>234</v>
      </c>
      <c r="C8" s="64" t="s">
        <v>235</v>
      </c>
      <c r="D8" s="64" t="s">
        <v>101</v>
      </c>
      <c r="E8" s="43" t="s">
        <v>236</v>
      </c>
      <c r="F8" s="33"/>
      <c r="G8" s="33"/>
      <c r="H8" s="33"/>
      <c r="I8" s="33"/>
      <c r="J8" s="33"/>
      <c r="K8" s="33"/>
      <c r="L8" s="33"/>
      <c r="M8" s="33"/>
      <c r="N8" s="33"/>
      <c r="O8" s="33"/>
      <c r="P8" s="33"/>
      <c r="Q8" s="33"/>
      <c r="R8" s="33"/>
      <c r="S8" s="33"/>
      <c r="T8" s="33"/>
      <c r="U8" s="33"/>
      <c r="V8" s="33"/>
    </row>
    <row r="9" spans="1:24" ht="39" x14ac:dyDescent="0.35">
      <c r="A9" s="5"/>
      <c r="B9" s="63" t="s">
        <v>237</v>
      </c>
      <c r="C9" s="64" t="s">
        <v>238</v>
      </c>
      <c r="D9" s="64" t="s">
        <v>108</v>
      </c>
      <c r="E9" s="43" t="s">
        <v>239</v>
      </c>
      <c r="F9" s="33"/>
      <c r="G9" s="33"/>
      <c r="H9" s="33"/>
      <c r="I9" s="33"/>
      <c r="J9" s="33"/>
      <c r="K9" s="33"/>
      <c r="L9" s="33"/>
      <c r="M9" s="33"/>
      <c r="N9" s="33"/>
      <c r="O9" s="33"/>
      <c r="P9" s="33"/>
    </row>
    <row r="10" spans="1:24" ht="65" x14ac:dyDescent="0.35">
      <c r="A10" s="5"/>
      <c r="B10" s="63" t="s">
        <v>240</v>
      </c>
      <c r="C10" s="64" t="s">
        <v>241</v>
      </c>
      <c r="D10" s="64" t="s">
        <v>118</v>
      </c>
      <c r="E10" s="43" t="s">
        <v>242</v>
      </c>
      <c r="F10" s="33"/>
      <c r="G10" s="33"/>
      <c r="H10" s="33"/>
      <c r="I10" s="33"/>
      <c r="J10" s="33"/>
      <c r="K10" s="33"/>
      <c r="L10" s="33"/>
      <c r="M10" s="33"/>
      <c r="N10" s="33"/>
      <c r="O10" s="33"/>
      <c r="P10" s="33"/>
    </row>
    <row r="11" spans="1:24" ht="78" x14ac:dyDescent="0.35">
      <c r="A11" s="5"/>
      <c r="B11" s="63" t="s">
        <v>243</v>
      </c>
      <c r="C11" s="64" t="s">
        <v>244</v>
      </c>
      <c r="D11" s="64" t="s">
        <v>128</v>
      </c>
      <c r="E11" s="43" t="s">
        <v>245</v>
      </c>
      <c r="F11" s="33"/>
      <c r="G11" s="33"/>
      <c r="H11" s="33"/>
      <c r="I11" s="33"/>
      <c r="J11" s="33"/>
      <c r="K11" s="33"/>
      <c r="L11" s="33"/>
      <c r="M11" s="33"/>
      <c r="N11" s="33"/>
    </row>
    <row r="12" spans="1:24" ht="57" customHeight="1" x14ac:dyDescent="0.35">
      <c r="A12" s="5"/>
      <c r="B12" s="63" t="s">
        <v>246</v>
      </c>
      <c r="C12" s="64" t="s">
        <v>247</v>
      </c>
      <c r="D12" s="64" t="s">
        <v>141</v>
      </c>
      <c r="E12" s="43" t="s">
        <v>248</v>
      </c>
      <c r="F12" s="33"/>
      <c r="G12" s="33"/>
      <c r="H12" s="33"/>
      <c r="I12" s="33"/>
      <c r="J12" s="33"/>
      <c r="K12" s="33"/>
      <c r="L12" s="33"/>
      <c r="M12" s="33"/>
      <c r="N12" s="33"/>
      <c r="O12" s="33"/>
      <c r="P12" s="33"/>
      <c r="Q12" s="33"/>
      <c r="R12" s="33"/>
      <c r="S12" s="33"/>
    </row>
    <row r="13" spans="1:24" ht="41.25" customHeight="1" x14ac:dyDescent="0.35">
      <c r="A13" s="5"/>
      <c r="B13" s="63" t="s">
        <v>249</v>
      </c>
      <c r="C13" s="64" t="s">
        <v>250</v>
      </c>
      <c r="D13" s="64" t="s">
        <v>154</v>
      </c>
      <c r="E13" s="43" t="s">
        <v>251</v>
      </c>
      <c r="F13" s="33"/>
      <c r="G13" s="33"/>
      <c r="H13" s="33"/>
      <c r="I13" s="33"/>
      <c r="J13" s="33"/>
      <c r="K13" s="33"/>
      <c r="L13" s="33"/>
      <c r="M13" s="33"/>
    </row>
    <row r="14" spans="1:24" ht="30" customHeight="1" x14ac:dyDescent="0.35">
      <c r="A14" s="7"/>
      <c r="B14" s="63" t="s">
        <v>252</v>
      </c>
      <c r="C14" s="64" t="s">
        <v>253</v>
      </c>
      <c r="D14" s="64" t="s">
        <v>254</v>
      </c>
      <c r="E14" s="65" t="s">
        <v>255</v>
      </c>
      <c r="F14" s="33"/>
      <c r="G14" s="33"/>
      <c r="H14" s="33"/>
      <c r="I14" s="33"/>
      <c r="J14" s="33"/>
      <c r="K14" s="33"/>
      <c r="L14" s="33"/>
      <c r="M14" s="33"/>
      <c r="N14" s="33"/>
      <c r="O14" s="33"/>
      <c r="P14" s="33"/>
      <c r="Q14" s="33"/>
      <c r="R14" s="33"/>
      <c r="S14" s="33"/>
      <c r="T14" s="33"/>
      <c r="U14" s="33"/>
      <c r="V14" s="33"/>
      <c r="W14" s="33"/>
    </row>
    <row r="15" spans="1:24" ht="54" customHeight="1" x14ac:dyDescent="0.35">
      <c r="A15" s="5"/>
      <c r="B15" s="63" t="s">
        <v>256</v>
      </c>
      <c r="C15" s="64" t="s">
        <v>257</v>
      </c>
      <c r="D15" s="64" t="s">
        <v>170</v>
      </c>
      <c r="E15" s="65" t="s">
        <v>258</v>
      </c>
      <c r="F15" s="33"/>
      <c r="G15" s="33"/>
      <c r="H15" s="33"/>
      <c r="I15" s="33"/>
      <c r="J15" s="33"/>
      <c r="K15" s="33"/>
      <c r="L15" s="33"/>
      <c r="M15" s="33"/>
      <c r="N15" s="33"/>
      <c r="O15" s="33"/>
      <c r="P15" s="33"/>
      <c r="Q15" s="33"/>
      <c r="R15" s="33"/>
      <c r="S15" s="33"/>
      <c r="T15" s="33"/>
      <c r="U15" s="33"/>
      <c r="V15" s="33"/>
      <c r="W15" s="33"/>
    </row>
    <row r="16" spans="1:24" ht="70.900000000000006" customHeight="1" x14ac:dyDescent="0.35">
      <c r="B16" s="63" t="s">
        <v>259</v>
      </c>
      <c r="C16" s="64" t="s">
        <v>260</v>
      </c>
      <c r="D16" s="64" t="s">
        <v>181</v>
      </c>
      <c r="E16" s="65" t="s">
        <v>261</v>
      </c>
      <c r="F16" s="33"/>
      <c r="G16" s="33"/>
      <c r="H16" s="33"/>
      <c r="I16" s="33"/>
      <c r="J16" s="33"/>
      <c r="K16" s="33"/>
      <c r="L16" s="33"/>
      <c r="M16" s="33"/>
      <c r="N16" s="33"/>
      <c r="O16" s="33"/>
      <c r="P16" s="33"/>
      <c r="Q16" s="33"/>
    </row>
    <row r="17" spans="1:22" ht="26" x14ac:dyDescent="0.35">
      <c r="A17" s="7"/>
      <c r="B17" s="63">
        <v>12</v>
      </c>
      <c r="C17" s="64" t="s">
        <v>262</v>
      </c>
      <c r="D17" s="64" t="s">
        <v>189</v>
      </c>
      <c r="E17" s="65" t="s">
        <v>263</v>
      </c>
      <c r="F17" s="33"/>
      <c r="G17" s="33"/>
      <c r="H17" s="33"/>
      <c r="I17" s="33"/>
      <c r="J17" s="33"/>
      <c r="K17" s="33"/>
      <c r="L17" s="33"/>
      <c r="M17" s="33"/>
      <c r="N17" s="33"/>
      <c r="O17" s="33"/>
      <c r="P17" s="33"/>
      <c r="Q17" s="33"/>
      <c r="R17" s="33"/>
      <c r="S17" s="33"/>
      <c r="T17" s="33"/>
      <c r="U17" s="33"/>
      <c r="V17" s="33"/>
    </row>
    <row r="18" spans="1:22" ht="39" x14ac:dyDescent="0.35">
      <c r="A18" s="7"/>
      <c r="B18" s="63" t="s">
        <v>264</v>
      </c>
      <c r="C18" s="64" t="s">
        <v>265</v>
      </c>
      <c r="D18" s="64" t="s">
        <v>193</v>
      </c>
      <c r="E18" s="43" t="s">
        <v>266</v>
      </c>
      <c r="F18" s="33"/>
      <c r="G18" s="33"/>
      <c r="H18" s="33"/>
      <c r="I18" s="33"/>
      <c r="J18" s="33"/>
      <c r="K18" s="33"/>
      <c r="L18" s="33"/>
      <c r="M18" s="33"/>
      <c r="N18" s="33"/>
      <c r="O18" s="33"/>
      <c r="P18" s="33"/>
      <c r="Q18" s="33"/>
    </row>
    <row r="19" spans="1:22" ht="33.75" customHeight="1" x14ac:dyDescent="0.35">
      <c r="A19" s="7"/>
      <c r="B19" s="63">
        <v>13</v>
      </c>
      <c r="C19" s="64" t="s">
        <v>267</v>
      </c>
      <c r="D19" s="64" t="s">
        <v>268</v>
      </c>
      <c r="E19" s="65" t="s">
        <v>269</v>
      </c>
      <c r="F19" s="33"/>
      <c r="G19" s="33"/>
      <c r="H19" s="33"/>
      <c r="I19" s="33"/>
      <c r="J19" s="33"/>
      <c r="K19" s="33"/>
    </row>
    <row r="20" spans="1:22" x14ac:dyDescent="0.35">
      <c r="B20" s="63"/>
      <c r="C20" s="44"/>
      <c r="D20" s="44"/>
      <c r="E20" s="42"/>
    </row>
    <row r="21" spans="1:22" x14ac:dyDescent="0.35">
      <c r="B21" s="63"/>
      <c r="C21" s="44"/>
      <c r="D21" s="44"/>
      <c r="E21" s="45"/>
    </row>
    <row r="22" spans="1:22" x14ac:dyDescent="0.35">
      <c r="B22" s="63"/>
      <c r="C22" s="44"/>
      <c r="D22" s="44"/>
      <c r="E22" s="42"/>
    </row>
    <row r="23" spans="1:22" x14ac:dyDescent="0.35">
      <c r="B23" s="66"/>
      <c r="C23" s="44"/>
      <c r="D23" s="44"/>
      <c r="E23" s="42"/>
    </row>
    <row r="24" spans="1:22" x14ac:dyDescent="0.35">
      <c r="B24" s="63"/>
      <c r="C24" s="44"/>
      <c r="D24" s="44"/>
      <c r="E24" s="42"/>
    </row>
  </sheetData>
  <sheetProtection formatRows="0" insertRows="0"/>
  <pageMargins left="0.70866141732283472" right="0.70866141732283472" top="0.74803149606299213" bottom="0.74803149606299213" header="0.31496062992125989" footer="0.31496062992125989"/>
  <pageSetup paperSize="9" scale="53" orientation="landscape" r:id="rId1"/>
  <headerFooter alignWithMargins="0">
    <oddHeader>&amp;CCommerce Commission Information Disclosure Template</oddHeader>
    <oddFooter>&amp;L&amp;F&amp;C&amp;P&amp;R&amp;A</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B8578-8A86-4F79-8C5F-B28B14659543}">
  <sheetPr codeName="Sheet3">
    <tabColor indexed="10"/>
  </sheetPr>
  <dimension ref="A1:C37"/>
  <sheetViews>
    <sheetView showGridLines="0" zoomScaleNormal="100" zoomScaleSheetLayoutView="100" workbookViewId="0"/>
  </sheetViews>
  <sheetFormatPr defaultColWidth="9.1796875" defaultRowHeight="15.5" x14ac:dyDescent="0.35"/>
  <cols>
    <col min="1" max="1" width="9.1796875" style="9"/>
    <col min="2" max="2" width="96.81640625" style="9" customWidth="1"/>
    <col min="3" max="3" width="9.1796875" style="9" customWidth="1"/>
    <col min="4" max="4" width="8" style="9" customWidth="1"/>
    <col min="5" max="16384" width="9.1796875" style="9"/>
  </cols>
  <sheetData>
    <row r="1" spans="1:3" x14ac:dyDescent="0.35">
      <c r="A1" s="8"/>
      <c r="B1" s="203"/>
      <c r="C1" s="204"/>
    </row>
    <row r="2" spans="1:3" x14ac:dyDescent="0.35">
      <c r="A2" s="10"/>
      <c r="B2" s="11" t="s">
        <v>270</v>
      </c>
      <c r="C2" s="6"/>
    </row>
    <row r="3" spans="1:3" ht="26" x14ac:dyDescent="0.35">
      <c r="A3" s="4"/>
      <c r="B3" s="12" t="s">
        <v>271</v>
      </c>
      <c r="C3" s="6"/>
    </row>
    <row r="4" spans="1:3" x14ac:dyDescent="0.35">
      <c r="A4" s="4"/>
      <c r="B4" s="13"/>
      <c r="C4" s="6"/>
    </row>
    <row r="5" spans="1:3" x14ac:dyDescent="0.35">
      <c r="A5" s="4"/>
      <c r="B5" s="14" t="s">
        <v>272</v>
      </c>
      <c r="C5" s="6"/>
    </row>
    <row r="6" spans="1:3" ht="39" x14ac:dyDescent="0.35">
      <c r="A6" s="4"/>
      <c r="B6" s="15" t="s">
        <v>273</v>
      </c>
      <c r="C6" s="6"/>
    </row>
    <row r="7" spans="1:3" ht="39" customHeight="1" x14ac:dyDescent="0.35">
      <c r="A7" s="4"/>
      <c r="B7" s="15" t="s">
        <v>274</v>
      </c>
      <c r="C7" s="6"/>
    </row>
    <row r="8" spans="1:3" ht="15" customHeight="1" x14ac:dyDescent="0.35">
      <c r="A8" s="4"/>
      <c r="B8" s="15"/>
      <c r="C8" s="6"/>
    </row>
    <row r="9" spans="1:3" ht="15" customHeight="1" x14ac:dyDescent="0.35">
      <c r="A9" s="4"/>
      <c r="B9" s="14" t="s">
        <v>275</v>
      </c>
      <c r="C9" s="6"/>
    </row>
    <row r="10" spans="1:3" ht="39" x14ac:dyDescent="0.35">
      <c r="A10" s="4"/>
      <c r="B10" s="15" t="s">
        <v>276</v>
      </c>
      <c r="C10" s="6"/>
    </row>
    <row r="11" spans="1:3" ht="26" x14ac:dyDescent="0.35">
      <c r="A11" s="4"/>
      <c r="B11" s="15" t="s">
        <v>277</v>
      </c>
      <c r="C11" s="6"/>
    </row>
    <row r="12" spans="1:3" ht="15" customHeight="1" x14ac:dyDescent="0.35">
      <c r="A12" s="4"/>
      <c r="B12" s="15"/>
      <c r="C12" s="6"/>
    </row>
    <row r="13" spans="1:3" ht="15" customHeight="1" x14ac:dyDescent="0.35">
      <c r="A13" s="4"/>
      <c r="B13" s="14" t="s">
        <v>278</v>
      </c>
      <c r="C13" s="6"/>
    </row>
    <row r="14" spans="1:3" ht="65" x14ac:dyDescent="0.35">
      <c r="A14" s="4"/>
      <c r="B14" s="15" t="s">
        <v>279</v>
      </c>
      <c r="C14" s="6"/>
    </row>
    <row r="15" spans="1:3" ht="15" customHeight="1" x14ac:dyDescent="0.35">
      <c r="A15" s="4"/>
      <c r="B15" s="15"/>
      <c r="C15" s="6"/>
    </row>
    <row r="16" spans="1:3" ht="15" customHeight="1" x14ac:dyDescent="0.35">
      <c r="A16" s="4"/>
      <c r="B16" s="14" t="s">
        <v>280</v>
      </c>
      <c r="C16" s="6"/>
    </row>
    <row r="17" spans="1:3" ht="26" x14ac:dyDescent="0.35">
      <c r="A17" s="4"/>
      <c r="B17" s="43" t="s">
        <v>281</v>
      </c>
      <c r="C17" s="6"/>
    </row>
    <row r="18" spans="1:3" x14ac:dyDescent="0.35">
      <c r="A18" s="4"/>
      <c r="B18" s="16"/>
      <c r="C18" s="6"/>
    </row>
    <row r="19" spans="1:3" ht="15" customHeight="1" x14ac:dyDescent="0.35">
      <c r="A19" s="4"/>
      <c r="B19" s="14" t="s">
        <v>282</v>
      </c>
      <c r="C19" s="6"/>
    </row>
    <row r="20" spans="1:3" ht="39" x14ac:dyDescent="0.35">
      <c r="A20" s="4"/>
      <c r="B20" s="15" t="s">
        <v>283</v>
      </c>
      <c r="C20" s="6"/>
    </row>
    <row r="21" spans="1:3" ht="26" x14ac:dyDescent="0.35">
      <c r="A21" s="4"/>
      <c r="B21" s="15" t="s">
        <v>284</v>
      </c>
      <c r="C21" s="6"/>
    </row>
    <row r="22" spans="1:3" x14ac:dyDescent="0.35">
      <c r="A22" s="4"/>
      <c r="B22" s="15"/>
      <c r="C22" s="6"/>
    </row>
    <row r="23" spans="1:3" x14ac:dyDescent="0.35">
      <c r="A23" s="4"/>
      <c r="B23" s="14" t="s">
        <v>285</v>
      </c>
      <c r="C23" s="6"/>
    </row>
    <row r="24" spans="1:3" ht="26" x14ac:dyDescent="0.35">
      <c r="A24" s="4"/>
      <c r="B24" s="17" t="s">
        <v>286</v>
      </c>
      <c r="C24" s="6"/>
    </row>
    <row r="25" spans="1:3" x14ac:dyDescent="0.35">
      <c r="A25" s="4"/>
      <c r="B25" s="15"/>
      <c r="C25" s="6"/>
    </row>
    <row r="26" spans="1:3" x14ac:dyDescent="0.35">
      <c r="A26" s="4"/>
      <c r="B26" s="14" t="s">
        <v>287</v>
      </c>
      <c r="C26" s="6"/>
    </row>
    <row r="27" spans="1:3" ht="39" x14ac:dyDescent="0.35">
      <c r="A27" s="4"/>
      <c r="B27" s="15" t="s">
        <v>288</v>
      </c>
      <c r="C27" s="6"/>
    </row>
    <row r="28" spans="1:3" x14ac:dyDescent="0.35">
      <c r="A28" s="4"/>
      <c r="B28" s="15"/>
      <c r="C28" s="6"/>
    </row>
    <row r="29" spans="1:3" x14ac:dyDescent="0.35">
      <c r="A29" s="4"/>
      <c r="B29" s="14" t="s">
        <v>289</v>
      </c>
      <c r="C29" s="6"/>
    </row>
    <row r="30" spans="1:3" ht="26" x14ac:dyDescent="0.35">
      <c r="A30" s="4"/>
      <c r="B30" s="15" t="s">
        <v>290</v>
      </c>
      <c r="C30" s="6"/>
    </row>
    <row r="31" spans="1:3" ht="115.5" customHeight="1" x14ac:dyDescent="0.35">
      <c r="A31" s="4"/>
      <c r="B31" s="16" t="s">
        <v>291</v>
      </c>
      <c r="C31" s="6"/>
    </row>
    <row r="32" spans="1:3" ht="14.25" customHeight="1" x14ac:dyDescent="0.35">
      <c r="A32" s="4"/>
      <c r="B32" s="16"/>
      <c r="C32" s="6"/>
    </row>
    <row r="33" spans="1:3" ht="14.25" customHeight="1" x14ac:dyDescent="0.35">
      <c r="A33" s="4"/>
      <c r="B33" s="59" t="s">
        <v>292</v>
      </c>
      <c r="C33" s="6"/>
    </row>
    <row r="34" spans="1:3" ht="14.25" customHeight="1" x14ac:dyDescent="0.35">
      <c r="A34" s="4"/>
      <c r="B34" s="39" t="s">
        <v>293</v>
      </c>
      <c r="C34" s="6"/>
    </row>
    <row r="35" spans="1:3" ht="14.25" customHeight="1" x14ac:dyDescent="0.35">
      <c r="A35" s="4"/>
      <c r="B35" s="67" t="s">
        <v>294</v>
      </c>
      <c r="C35" s="6"/>
    </row>
    <row r="36" spans="1:3" ht="14.25" customHeight="1" x14ac:dyDescent="0.35">
      <c r="A36" s="4"/>
      <c r="B36" s="60" t="s">
        <v>295</v>
      </c>
      <c r="C36" s="6"/>
    </row>
    <row r="37" spans="1:3" x14ac:dyDescent="0.35">
      <c r="A37" s="4"/>
      <c r="B37" s="61" t="s">
        <v>296</v>
      </c>
      <c r="C37" s="20"/>
    </row>
  </sheetData>
  <sheetProtection formatRows="0" insertRows="0"/>
  <pageMargins left="0.70866141732283472" right="0.70866141732283472" top="0.74803149606299213" bottom="0.74803149606299213" header="0.31496062992125984" footer="0.31496062992125984"/>
  <pageSetup paperSize="9" scale="84" fitToHeight="2" orientation="portrait" r:id="rId1"/>
  <headerFooter alignWithMargins="0">
    <oddHeader>&amp;CCommerce Commission Information Disclosure Template</oddHeader>
    <oddFooter>&amp;L&amp;F&amp;C&amp;P&amp;R&amp;A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62885-5A41-453B-B6CB-7198772A944B}">
  <sheetPr codeName="Sheet4"/>
  <dimension ref="A1:K12"/>
  <sheetViews>
    <sheetView workbookViewId="0">
      <selection activeCell="C12" sqref="C12"/>
    </sheetView>
  </sheetViews>
  <sheetFormatPr defaultRowHeight="14.5" x14ac:dyDescent="0.35"/>
  <cols>
    <col min="1" max="1" width="25" customWidth="1"/>
    <col min="3" max="3" width="14.26953125" customWidth="1"/>
    <col min="4" max="4" width="19.81640625" customWidth="1"/>
    <col min="5" max="5" width="16.81640625" customWidth="1"/>
    <col min="6" max="6" width="26.453125" customWidth="1"/>
    <col min="7" max="7" width="15.54296875" customWidth="1"/>
    <col min="11" max="11" width="12.81640625" bestFit="1" customWidth="1"/>
  </cols>
  <sheetData>
    <row r="1" spans="1:11" ht="21" x14ac:dyDescent="0.5">
      <c r="A1" s="1"/>
      <c r="E1" t="s">
        <v>297</v>
      </c>
      <c r="I1" s="2" t="s">
        <v>298</v>
      </c>
    </row>
    <row r="2" spans="1:11" ht="37.9" customHeight="1" x14ac:dyDescent="0.35">
      <c r="A2" s="3" t="s">
        <v>21</v>
      </c>
      <c r="B2" s="3" t="s">
        <v>299</v>
      </c>
      <c r="C2" s="3" t="s">
        <v>300</v>
      </c>
      <c r="D2" s="3" t="s">
        <v>301</v>
      </c>
      <c r="E2" s="3" t="s">
        <v>302</v>
      </c>
      <c r="F2" s="3" t="s">
        <v>303</v>
      </c>
      <c r="G2" s="3" t="s">
        <v>304</v>
      </c>
      <c r="I2" s="46" t="s">
        <v>305</v>
      </c>
    </row>
    <row r="3" spans="1:11" x14ac:dyDescent="0.35">
      <c r="B3" s="34"/>
      <c r="E3" s="49" t="s">
        <v>306</v>
      </c>
      <c r="F3" s="50" t="s">
        <v>307</v>
      </c>
      <c r="G3" s="51" t="s">
        <v>308</v>
      </c>
      <c r="H3" s="35"/>
      <c r="I3" s="36" t="s">
        <v>309</v>
      </c>
    </row>
    <row r="4" spans="1:11" x14ac:dyDescent="0.35">
      <c r="B4" s="34"/>
      <c r="E4" s="49" t="s">
        <v>306</v>
      </c>
      <c r="F4" s="52" t="s">
        <v>310</v>
      </c>
      <c r="G4" s="51" t="s">
        <v>308</v>
      </c>
      <c r="I4" s="35" t="s">
        <v>311</v>
      </c>
    </row>
    <row r="5" spans="1:11" x14ac:dyDescent="0.35">
      <c r="B5" s="34"/>
      <c r="E5" s="49" t="s">
        <v>306</v>
      </c>
      <c r="F5" s="52" t="s">
        <v>310</v>
      </c>
      <c r="G5" s="51" t="s">
        <v>308</v>
      </c>
      <c r="I5" s="37" t="s">
        <v>312</v>
      </c>
    </row>
    <row r="6" spans="1:11" x14ac:dyDescent="0.35">
      <c r="B6" s="34"/>
      <c r="E6" s="49" t="s">
        <v>306</v>
      </c>
      <c r="G6" s="51" t="s">
        <v>308</v>
      </c>
      <c r="K6" s="40">
        <v>0.5</v>
      </c>
    </row>
    <row r="7" spans="1:11" x14ac:dyDescent="0.35">
      <c r="B7" s="34"/>
      <c r="E7" s="49" t="s">
        <v>306</v>
      </c>
      <c r="F7" s="48" t="s">
        <v>313</v>
      </c>
      <c r="G7" s="51" t="s">
        <v>308</v>
      </c>
      <c r="K7" s="54">
        <v>55555</v>
      </c>
    </row>
    <row r="8" spans="1:11" x14ac:dyDescent="0.35">
      <c r="B8" s="34"/>
      <c r="E8" s="49" t="s">
        <v>306</v>
      </c>
      <c r="F8" s="48" t="s">
        <v>313</v>
      </c>
      <c r="G8" s="51" t="s">
        <v>308</v>
      </c>
      <c r="K8" s="55">
        <v>1214321.77</v>
      </c>
    </row>
    <row r="9" spans="1:11" x14ac:dyDescent="0.35">
      <c r="B9" s="34"/>
      <c r="E9" s="49" t="s">
        <v>306</v>
      </c>
      <c r="F9" s="48" t="s">
        <v>313</v>
      </c>
      <c r="G9" s="51" t="s">
        <v>308</v>
      </c>
      <c r="K9" s="56">
        <v>646464</v>
      </c>
    </row>
    <row r="10" spans="1:11" x14ac:dyDescent="0.35">
      <c r="I10" s="38" t="s">
        <v>314</v>
      </c>
    </row>
    <row r="12" spans="1:11" ht="23.5" x14ac:dyDescent="0.35">
      <c r="I12" s="47" t="s">
        <v>315</v>
      </c>
    </row>
  </sheetData>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6CD95-C3FF-4AEE-9694-006B91A876A2}">
  <sheetPr codeName="Sheet5">
    <pageSetUpPr fitToPage="1"/>
  </sheetPr>
  <dimension ref="A1:R35"/>
  <sheetViews>
    <sheetView showGridLines="0" topLeftCell="A2" zoomScale="85" zoomScaleNormal="85" zoomScaleSheetLayoutView="100" workbookViewId="0">
      <selection activeCell="A39" sqref="A39"/>
    </sheetView>
  </sheetViews>
  <sheetFormatPr defaultColWidth="9" defaultRowHeight="14.5" x14ac:dyDescent="0.35"/>
  <cols>
    <col min="1" max="1" width="34.54296875" style="72" customWidth="1"/>
    <col min="2" max="2" width="9" style="72"/>
    <col min="3" max="3" width="9.1796875" style="72" customWidth="1"/>
    <col min="4" max="4" width="47.81640625" style="72" customWidth="1"/>
    <col min="5" max="5" width="59.1796875" style="72" customWidth="1"/>
    <col min="6" max="8" width="15.54296875" style="72" customWidth="1"/>
    <col min="9" max="9" width="14.453125" style="72" bestFit="1" customWidth="1"/>
    <col min="10" max="11" width="9" style="72"/>
    <col min="12" max="12" width="42.54296875" style="72" customWidth="1"/>
    <col min="13" max="13" width="15.453125" style="72" customWidth="1"/>
    <col min="14" max="14" width="18.81640625" style="72" customWidth="1"/>
    <col min="15" max="15" width="15.54296875" style="72" customWidth="1"/>
    <col min="16" max="16" width="17.7265625" style="72" customWidth="1"/>
    <col min="17" max="17" width="19.453125" style="72" customWidth="1"/>
    <col min="18" max="18" width="17.7265625" style="72" customWidth="1"/>
    <col min="19" max="16384" width="9" style="72"/>
  </cols>
  <sheetData>
    <row r="1" spans="1:18" ht="23.5" x14ac:dyDescent="0.35">
      <c r="A1" s="71" t="s">
        <v>316</v>
      </c>
    </row>
    <row r="2" spans="1:18" ht="21" x14ac:dyDescent="0.5">
      <c r="A2" s="73" t="s">
        <v>37</v>
      </c>
    </row>
    <row r="3" spans="1:18" ht="56.65" customHeight="1" x14ac:dyDescent="0.35">
      <c r="A3" s="3" t="s">
        <v>21</v>
      </c>
      <c r="B3" s="3" t="s">
        <v>299</v>
      </c>
      <c r="C3" s="3" t="s">
        <v>317</v>
      </c>
      <c r="D3" s="3" t="s">
        <v>300</v>
      </c>
      <c r="E3" s="3" t="s">
        <v>301</v>
      </c>
      <c r="F3" s="3" t="s">
        <v>318</v>
      </c>
      <c r="G3" s="3" t="s">
        <v>319</v>
      </c>
      <c r="H3" s="3" t="s">
        <v>320</v>
      </c>
      <c r="I3" s="74"/>
      <c r="M3" s="75" t="s">
        <v>321</v>
      </c>
    </row>
    <row r="4" spans="1:18" x14ac:dyDescent="0.35">
      <c r="A4" s="72" t="s">
        <v>37</v>
      </c>
      <c r="B4" s="76">
        <f>ROW()</f>
        <v>4</v>
      </c>
      <c r="C4" s="76"/>
      <c r="D4" s="77" t="s">
        <v>322</v>
      </c>
      <c r="E4" s="72" t="s">
        <v>323</v>
      </c>
      <c r="F4" s="78"/>
      <c r="G4" s="78"/>
      <c r="H4" s="79" t="e">
        <f>F35</f>
        <v>#NUM!</v>
      </c>
      <c r="I4" s="74" t="str" cm="1">
        <f t="array" aca="1" ref="I4" ca="1">"from row "&amp;CELL("row", F32)</f>
        <v>from row 32</v>
      </c>
      <c r="J4" s="80"/>
      <c r="L4" s="81"/>
      <c r="M4" s="82" t="str" cm="1">
        <f t="array" aca="1" ref="M4" ca="1">CELL("address", F4)&amp;" &amp; "&amp;CELL("address", G4)&amp;" —  from last year's ID disclosure"</f>
        <v>$F$4 &amp; $G$4 —  from last year's ID disclosure</v>
      </c>
    </row>
    <row r="5" spans="1:18" x14ac:dyDescent="0.35">
      <c r="A5" s="72" t="s">
        <v>37</v>
      </c>
      <c r="B5" s="76">
        <f>ROW()</f>
        <v>5</v>
      </c>
      <c r="C5" s="76"/>
      <c r="D5" s="72" t="s">
        <v>322</v>
      </c>
      <c r="E5" s="77" t="s">
        <v>324</v>
      </c>
      <c r="F5" s="78"/>
      <c r="G5" s="78"/>
      <c r="H5" s="78"/>
      <c r="I5" s="74"/>
      <c r="J5" s="83"/>
      <c r="M5" s="82" t="str" cm="1">
        <f t="array" aca="1" ref="M5" ca="1">CELL("address", F5)&amp;" to "&amp;CELL("address", H5)&amp;" —  from applicable LFC ID cost of capital determination (ComCom website)"</f>
        <v>$F$5 to $H$5 —  from applicable LFC ID cost of capital determination (ComCom website)</v>
      </c>
    </row>
    <row r="6" spans="1:18" x14ac:dyDescent="0.35">
      <c r="A6" s="72" t="s">
        <v>37</v>
      </c>
      <c r="B6" s="76">
        <f>ROW()</f>
        <v>6</v>
      </c>
      <c r="C6" s="76"/>
      <c r="D6" s="77" t="s">
        <v>325</v>
      </c>
      <c r="E6" s="72" t="s">
        <v>323</v>
      </c>
      <c r="F6" s="78"/>
      <c r="G6" s="78"/>
      <c r="H6" s="79" t="e">
        <f>F30</f>
        <v>#NUM!</v>
      </c>
      <c r="I6" s="74" t="str" cm="1">
        <f t="array" aca="1" ref="I6" ca="1">"from row "&amp;CELL("row", E27)</f>
        <v>from row 27</v>
      </c>
      <c r="J6" s="80"/>
      <c r="M6" s="82" t="str" cm="1">
        <f t="array" aca="1" ref="M6" ca="1">CELL("address", F6)&amp;" &amp; "&amp;CELL("address", G6)&amp;" —  from last year's ID disclosure"</f>
        <v>$F$6 &amp; $G$6 —  from last year's ID disclosure</v>
      </c>
    </row>
    <row r="7" spans="1:18" x14ac:dyDescent="0.35">
      <c r="A7" s="72" t="s">
        <v>37</v>
      </c>
      <c r="B7" s="76">
        <f>ROW()</f>
        <v>7</v>
      </c>
      <c r="C7" s="76"/>
      <c r="D7" s="72" t="s">
        <v>325</v>
      </c>
      <c r="E7" s="77" t="s">
        <v>326</v>
      </c>
      <c r="F7" s="78"/>
      <c r="G7" s="78"/>
      <c r="H7" s="78"/>
      <c r="I7" s="74"/>
      <c r="J7" s="84"/>
      <c r="M7" s="82" t="str" cm="1">
        <f t="array" aca="1" ref="M7" ca="1">CELL("address", F7)&amp;" to "&amp;CELL("address", H7)&amp;" —  from applicable LFC ID cost of capital determination (ComCom website)"</f>
        <v>$F$7 to $H$7 —  from applicable LFC ID cost of capital determination (ComCom website)</v>
      </c>
    </row>
    <row r="8" spans="1:18" x14ac:dyDescent="0.35">
      <c r="A8" s="72" t="s">
        <v>37</v>
      </c>
      <c r="B8" s="76">
        <f>ROW()</f>
        <v>8</v>
      </c>
      <c r="C8" s="76"/>
      <c r="D8" s="72" t="s">
        <v>325</v>
      </c>
      <c r="E8" s="77" t="s">
        <v>327</v>
      </c>
      <c r="F8" s="78"/>
      <c r="G8" s="78"/>
      <c r="H8" s="78"/>
      <c r="I8" s="74"/>
    </row>
    <row r="11" spans="1:18" ht="21" x14ac:dyDescent="0.5">
      <c r="A11" s="73" t="s">
        <v>40</v>
      </c>
    </row>
    <row r="12" spans="1:18" ht="30" customHeight="1" x14ac:dyDescent="0.35">
      <c r="A12" s="3" t="s">
        <v>21</v>
      </c>
      <c r="B12" s="3" t="s">
        <v>299</v>
      </c>
      <c r="C12" s="3" t="s">
        <v>317</v>
      </c>
      <c r="D12" s="3" t="s">
        <v>300</v>
      </c>
      <c r="E12" s="3" t="s">
        <v>301</v>
      </c>
      <c r="F12" s="116" t="s">
        <v>328</v>
      </c>
      <c r="L12" s="85" t="s">
        <v>329</v>
      </c>
      <c r="M12" s="86"/>
      <c r="N12" s="86"/>
      <c r="O12" s="86"/>
      <c r="P12" s="86"/>
      <c r="Q12" s="86"/>
      <c r="R12" s="87"/>
    </row>
    <row r="13" spans="1:18" x14ac:dyDescent="0.35">
      <c r="A13" s="72" t="s">
        <v>40</v>
      </c>
      <c r="B13" s="76">
        <f>ROW()</f>
        <v>13</v>
      </c>
      <c r="C13" s="76"/>
      <c r="D13" s="77" t="s">
        <v>330</v>
      </c>
      <c r="F13" s="88">
        <f>'S4.RAB Value Rolled Forward'!G16</f>
        <v>0</v>
      </c>
      <c r="L13" s="100"/>
      <c r="M13" s="102"/>
      <c r="N13" s="102"/>
      <c r="O13" s="102"/>
      <c r="P13" s="102"/>
      <c r="Q13" s="102"/>
      <c r="R13" s="101"/>
    </row>
    <row r="14" spans="1:18" x14ac:dyDescent="0.35">
      <c r="A14" s="72" t="s">
        <v>40</v>
      </c>
      <c r="B14" s="76">
        <f>ROW()</f>
        <v>14</v>
      </c>
      <c r="C14" s="76"/>
      <c r="D14" s="77" t="s">
        <v>331</v>
      </c>
      <c r="F14" s="88">
        <f>'S2.Regulatory Profit'!F4</f>
        <v>0</v>
      </c>
      <c r="H14" s="91" t="s">
        <v>332</v>
      </c>
      <c r="L14" s="92" t="s">
        <v>216</v>
      </c>
      <c r="M14" s="93" t="s">
        <v>333</v>
      </c>
      <c r="N14" s="94" t="s">
        <v>334</v>
      </c>
      <c r="O14" s="205" t="s">
        <v>335</v>
      </c>
      <c r="P14" s="95"/>
      <c r="Q14" s="224" t="s">
        <v>336</v>
      </c>
      <c r="R14" s="225"/>
    </row>
    <row r="15" spans="1:18" x14ac:dyDescent="0.35">
      <c r="A15" s="72" t="s">
        <v>40</v>
      </c>
      <c r="B15" s="76">
        <f>ROW()</f>
        <v>15</v>
      </c>
      <c r="C15" s="76"/>
      <c r="D15" s="72" t="s">
        <v>337</v>
      </c>
      <c r="E15" s="72" t="s">
        <v>338</v>
      </c>
      <c r="F15" s="88">
        <f>'S2.Regulatory Profit'!F8+'S2.Regulatory Profit'!F9</f>
        <v>0</v>
      </c>
      <c r="G15" s="96"/>
      <c r="H15" s="91" t="s">
        <v>332</v>
      </c>
      <c r="L15" s="89"/>
      <c r="M15" s="97" t="s">
        <v>339</v>
      </c>
      <c r="N15" s="98" t="s">
        <v>340</v>
      </c>
      <c r="O15" s="99" t="s">
        <v>341</v>
      </c>
      <c r="P15" s="98" t="s">
        <v>342</v>
      </c>
      <c r="Q15" s="226" t="s">
        <v>343</v>
      </c>
      <c r="R15" s="227">
        <f>'S8.Calculation Inputs'!E64</f>
        <v>0</v>
      </c>
    </row>
    <row r="16" spans="1:18" x14ac:dyDescent="0.35">
      <c r="A16" s="72" t="s">
        <v>40</v>
      </c>
      <c r="B16" s="76">
        <f>ROW()</f>
        <v>16</v>
      </c>
      <c r="C16" s="76" t="s">
        <v>344</v>
      </c>
      <c r="D16" s="72" t="s">
        <v>337</v>
      </c>
      <c r="E16" s="72" t="s">
        <v>345</v>
      </c>
      <c r="F16" s="88">
        <f>'S4.RAB Value Rolled Forward'!J7</f>
        <v>0</v>
      </c>
      <c r="G16" s="96"/>
      <c r="H16" s="91" t="s">
        <v>346</v>
      </c>
      <c r="L16" s="100"/>
      <c r="M16" s="100"/>
      <c r="N16" s="101"/>
      <c r="O16" s="102"/>
      <c r="P16" s="101"/>
      <c r="Q16" s="228"/>
      <c r="R16" s="229"/>
    </row>
    <row r="17" spans="1:18" x14ac:dyDescent="0.35">
      <c r="A17" s="72" t="s">
        <v>40</v>
      </c>
      <c r="B17" s="76">
        <f>ROW()</f>
        <v>17</v>
      </c>
      <c r="C17" s="76" t="s">
        <v>347</v>
      </c>
      <c r="D17" s="72" t="s">
        <v>337</v>
      </c>
      <c r="E17" s="72" t="s">
        <v>348</v>
      </c>
      <c r="F17" s="88">
        <f>'S4.RAB Value Rolled Forward'!J8</f>
        <v>0</v>
      </c>
      <c r="G17" s="96"/>
      <c r="H17" s="91" t="s">
        <v>346</v>
      </c>
      <c r="L17" s="103" t="s">
        <v>349</v>
      </c>
      <c r="M17" s="89">
        <v>365</v>
      </c>
      <c r="N17" s="104">
        <f>disc_year_end-M17</f>
        <v>-365</v>
      </c>
      <c r="O17" s="105">
        <f>-F13</f>
        <v>0</v>
      </c>
      <c r="P17" s="106" t="e">
        <f>O17/(1+P$24)^((365-$M17)/365)</f>
        <v>#NUM!</v>
      </c>
      <c r="Q17" s="230">
        <f>O17</f>
        <v>0</v>
      </c>
      <c r="R17" s="231" t="e">
        <f>Q17/(1+R$24)^((365-$M17)/365)</f>
        <v>#NUM!</v>
      </c>
    </row>
    <row r="18" spans="1:18" x14ac:dyDescent="0.35">
      <c r="A18" s="72" t="s">
        <v>40</v>
      </c>
      <c r="B18" s="76">
        <f>ROW()</f>
        <v>18</v>
      </c>
      <c r="C18" s="76" t="s">
        <v>344</v>
      </c>
      <c r="D18" s="72" t="s">
        <v>337</v>
      </c>
      <c r="E18" s="72" t="s">
        <v>350</v>
      </c>
      <c r="F18" s="88">
        <f>'S3.Regulatory Tax Allowance'!F23</f>
        <v>0</v>
      </c>
      <c r="G18" s="96"/>
      <c r="H18" s="91" t="s">
        <v>332</v>
      </c>
      <c r="L18" s="103" t="s">
        <v>337</v>
      </c>
      <c r="M18" s="89">
        <v>182</v>
      </c>
      <c r="N18" s="104">
        <f>disc_year_end-M18</f>
        <v>-182</v>
      </c>
      <c r="O18" s="105">
        <f>-F20</f>
        <v>0</v>
      </c>
      <c r="P18" s="106" t="e">
        <f>O18/(1+P$24)^((365-$M18)/365)</f>
        <v>#NUM!</v>
      </c>
      <c r="Q18" s="230">
        <f>O18</f>
        <v>0</v>
      </c>
      <c r="R18" s="231" t="e">
        <f>Q18/(1+R$24)^((365-$M18)/365)</f>
        <v>#NUM!</v>
      </c>
    </row>
    <row r="19" spans="1:18" x14ac:dyDescent="0.35">
      <c r="A19" s="72" t="s">
        <v>40</v>
      </c>
      <c r="B19" s="76">
        <f>ROW()</f>
        <v>19</v>
      </c>
      <c r="C19" s="76" t="s">
        <v>347</v>
      </c>
      <c r="D19" s="72" t="s">
        <v>337</v>
      </c>
      <c r="E19" s="72" t="s">
        <v>351</v>
      </c>
      <c r="F19" s="88">
        <f>'S2.Regulatory Profit'!F5+'S2.Regulatory Profit'!F6</f>
        <v>0</v>
      </c>
      <c r="G19" s="96"/>
      <c r="H19" s="91" t="s">
        <v>332</v>
      </c>
      <c r="L19" s="103" t="s">
        <v>331</v>
      </c>
      <c r="M19" s="89">
        <v>148</v>
      </c>
      <c r="N19" s="104">
        <f>disc_year_end-M19</f>
        <v>-148</v>
      </c>
      <c r="O19" s="107">
        <f>F14-'S8.Calculation Inputs'!F47</f>
        <v>0</v>
      </c>
      <c r="P19" s="106" t="e">
        <f t="shared" ref="P19:P21" si="0">O19/(1+P$24)^((365-$M19)/365)</f>
        <v>#NUM!</v>
      </c>
      <c r="Q19" s="232">
        <f>O19</f>
        <v>0</v>
      </c>
      <c r="R19" s="231" t="e">
        <f>Q19/(1+R$24)^((365-$M19)/365)</f>
        <v>#NUM!</v>
      </c>
    </row>
    <row r="20" spans="1:18" x14ac:dyDescent="0.35">
      <c r="A20" s="72" t="s">
        <v>40</v>
      </c>
      <c r="B20" s="76">
        <f>ROW()</f>
        <v>20</v>
      </c>
      <c r="C20" s="76"/>
      <c r="D20" s="77" t="s">
        <v>337</v>
      </c>
      <c r="F20" s="88">
        <f>SUM(F15,F16,-F17,F18,-F19)</f>
        <v>0</v>
      </c>
      <c r="G20" s="96"/>
      <c r="H20" s="74"/>
      <c r="L20" s="103" t="s">
        <v>352</v>
      </c>
      <c r="M20" s="89">
        <v>0</v>
      </c>
      <c r="N20" s="104">
        <f>disc_year_end-M20</f>
        <v>0</v>
      </c>
      <c r="O20" s="105">
        <f>-F21</f>
        <v>0</v>
      </c>
      <c r="P20" s="106" t="e">
        <f>O20/(1+P$24)^((365-$M20)/365)</f>
        <v>#NUM!</v>
      </c>
      <c r="Q20" s="230">
        <f>O20-R15</f>
        <v>0</v>
      </c>
      <c r="R20" s="231" t="e">
        <f>Q20/(1+R$24)^((365-$M20)/365)</f>
        <v>#NUM!</v>
      </c>
    </row>
    <row r="21" spans="1:18" x14ac:dyDescent="0.35">
      <c r="A21" s="72" t="s">
        <v>40</v>
      </c>
      <c r="B21" s="76">
        <f>ROW()</f>
        <v>21</v>
      </c>
      <c r="C21" s="76"/>
      <c r="D21" s="77" t="s">
        <v>353</v>
      </c>
      <c r="F21" s="88">
        <f>'S8.Calculation Inputs'!F22</f>
        <v>0</v>
      </c>
      <c r="G21" s="96"/>
      <c r="H21" s="74" t="s">
        <v>332</v>
      </c>
      <c r="L21" s="103" t="s">
        <v>354</v>
      </c>
      <c r="M21" s="89">
        <v>0</v>
      </c>
      <c r="N21" s="104">
        <f>disc_year_end-M21</f>
        <v>0</v>
      </c>
      <c r="O21" s="105">
        <f>F24</f>
        <v>0</v>
      </c>
      <c r="P21" s="106" t="e">
        <f t="shared" si="0"/>
        <v>#NUM!</v>
      </c>
      <c r="Q21" s="230">
        <f>O21</f>
        <v>0</v>
      </c>
      <c r="R21" s="231" t="e">
        <f>Q21/(1+R$24)^((365-$M21)/365)</f>
        <v>#NUM!</v>
      </c>
    </row>
    <row r="22" spans="1:18" x14ac:dyDescent="0.35">
      <c r="A22" s="72" t="s">
        <v>40</v>
      </c>
      <c r="B22" s="76">
        <f>ROW()</f>
        <v>22</v>
      </c>
      <c r="C22" s="76"/>
      <c r="D22" s="72" t="s">
        <v>355</v>
      </c>
      <c r="E22" s="72" t="s">
        <v>356</v>
      </c>
      <c r="F22" s="88">
        <f>'S4.RAB Value Rolled Forward'!G29</f>
        <v>0</v>
      </c>
      <c r="H22" s="91" t="s">
        <v>346</v>
      </c>
      <c r="L22" s="89"/>
      <c r="M22" s="89"/>
      <c r="N22" s="90"/>
      <c r="P22" s="90"/>
      <c r="Q22" s="76"/>
      <c r="R22" s="233"/>
    </row>
    <row r="23" spans="1:18" x14ac:dyDescent="0.35">
      <c r="A23" s="72" t="s">
        <v>40</v>
      </c>
      <c r="B23" s="76">
        <f>ROW()</f>
        <v>23</v>
      </c>
      <c r="C23" s="76" t="s">
        <v>347</v>
      </c>
      <c r="D23" s="72" t="s">
        <v>355</v>
      </c>
      <c r="E23" s="72" t="s">
        <v>357</v>
      </c>
      <c r="F23" s="88">
        <f>'S4.RAB Value Rolled Forward'!G28</f>
        <v>0</v>
      </c>
      <c r="H23" s="91" t="s">
        <v>346</v>
      </c>
      <c r="L23" s="89"/>
      <c r="M23" s="89"/>
      <c r="N23" s="90"/>
      <c r="O23" s="108" t="s">
        <v>358</v>
      </c>
      <c r="P23" s="109">
        <f>0.1*SIGN(SUM(O17:O21))</f>
        <v>0</v>
      </c>
      <c r="Q23" s="234"/>
      <c r="R23" s="235">
        <f>0.1*SIGN(SUM(Q17:Q21))</f>
        <v>0</v>
      </c>
    </row>
    <row r="24" spans="1:18" x14ac:dyDescent="0.35">
      <c r="A24" s="72" t="s">
        <v>40</v>
      </c>
      <c r="B24" s="76">
        <f>ROW()</f>
        <v>24</v>
      </c>
      <c r="C24" s="76"/>
      <c r="D24" s="77" t="s">
        <v>355</v>
      </c>
      <c r="F24" s="88">
        <f>F22-F23</f>
        <v>0</v>
      </c>
      <c r="L24" s="89"/>
      <c r="M24" s="89"/>
      <c r="N24" s="90"/>
      <c r="O24" s="108" t="s">
        <v>359</v>
      </c>
      <c r="P24" s="110" t="e">
        <f>XIRR(O17:O21,$N17:$N21,P23)</f>
        <v>#NUM!</v>
      </c>
      <c r="Q24" s="234"/>
      <c r="R24" s="236" t="e">
        <f>XIRR(Q17:Q21,$N17:$N21,R23)</f>
        <v>#NUM!</v>
      </c>
    </row>
    <row r="25" spans="1:18" x14ac:dyDescent="0.35">
      <c r="L25" s="89"/>
      <c r="M25" s="89"/>
      <c r="N25" s="90"/>
      <c r="O25" s="111" t="s">
        <v>360</v>
      </c>
      <c r="P25" s="112" t="e">
        <f>SUM(P17:P21)</f>
        <v>#NUM!</v>
      </c>
      <c r="Q25" s="237"/>
      <c r="R25" s="238" t="e">
        <f>SUM(R17:R21)</f>
        <v>#NUM!</v>
      </c>
    </row>
    <row r="26" spans="1:18" x14ac:dyDescent="0.35">
      <c r="L26" s="100"/>
      <c r="M26" s="100"/>
      <c r="N26" s="101"/>
      <c r="O26" s="113" t="s">
        <v>361</v>
      </c>
      <c r="P26" s="114" t="e">
        <f>IF(ABS(P25)&lt;0.01,P24,"ERROR")</f>
        <v>#NUM!</v>
      </c>
      <c r="Q26" s="239"/>
      <c r="R26" s="240" t="e">
        <f>IF(ABS(R25)&lt;0.01,R24,"ERROR")</f>
        <v>#NUM!</v>
      </c>
    </row>
    <row r="27" spans="1:18" ht="21" x14ac:dyDescent="0.5">
      <c r="A27" s="73" t="s">
        <v>40</v>
      </c>
    </row>
    <row r="28" spans="1:18" ht="30" customHeight="1" x14ac:dyDescent="0.35">
      <c r="A28" s="3" t="s">
        <v>21</v>
      </c>
      <c r="B28" s="3" t="s">
        <v>299</v>
      </c>
      <c r="C28" s="3" t="s">
        <v>317</v>
      </c>
      <c r="D28" s="3" t="s">
        <v>300</v>
      </c>
      <c r="E28" s="3" t="s">
        <v>301</v>
      </c>
      <c r="F28" s="3" t="s">
        <v>362</v>
      </c>
      <c r="I28" s="74"/>
    </row>
    <row r="29" spans="1:18" ht="29" x14ac:dyDescent="0.35">
      <c r="A29" s="76" t="s">
        <v>40</v>
      </c>
      <c r="B29" s="76">
        <f>ROW()</f>
        <v>29</v>
      </c>
      <c r="C29" s="76"/>
      <c r="D29" s="219" t="s">
        <v>363</v>
      </c>
      <c r="E29" s="220"/>
      <c r="F29" s="221" t="e">
        <f>P26</f>
        <v>#NUM!</v>
      </c>
      <c r="H29" s="216" t="str" cm="1">
        <f t="array" aca="1" ref="H29" ca="1">"from row "&amp;CELL("address", P26)&amp;" mid yr IRR calcs."</f>
        <v>from row $P$26 mid yr IRR calcs.</v>
      </c>
      <c r="I29" s="74"/>
    </row>
    <row r="30" spans="1:18" x14ac:dyDescent="0.35">
      <c r="A30" s="76" t="s">
        <v>40</v>
      </c>
      <c r="B30" s="76">
        <f>ROW()</f>
        <v>30</v>
      </c>
      <c r="C30" s="76"/>
      <c r="D30" s="165" t="s">
        <v>325</v>
      </c>
      <c r="E30" s="76"/>
      <c r="F30" s="214" t="e">
        <f>R26</f>
        <v>#NUM!</v>
      </c>
      <c r="G30" s="208"/>
      <c r="H30" s="216" t="str" cm="1">
        <f t="array" aca="1" ref="H30" ca="1">"from row "&amp;CELL("address", R26)&amp;" mid yr IRR calcs."</f>
        <v>from row $R$26 mid yr IRR calcs.</v>
      </c>
    </row>
    <row r="31" spans="1:18" x14ac:dyDescent="0.35">
      <c r="A31" s="76" t="s">
        <v>40</v>
      </c>
      <c r="B31" s="76">
        <f>ROW()</f>
        <v>31</v>
      </c>
      <c r="C31" s="76"/>
      <c r="D31" s="76" t="s">
        <v>322</v>
      </c>
      <c r="E31" s="76" t="s">
        <v>364</v>
      </c>
      <c r="F31" s="214">
        <v>0.28999999999999998</v>
      </c>
      <c r="G31" s="208"/>
      <c r="H31" s="76"/>
      <c r="I31" s="74"/>
    </row>
    <row r="32" spans="1:18" x14ac:dyDescent="0.35">
      <c r="A32" s="76" t="s">
        <v>40</v>
      </c>
      <c r="B32" s="76">
        <f>ROW()</f>
        <v>32</v>
      </c>
      <c r="C32" s="76"/>
      <c r="D32" s="76" t="s">
        <v>322</v>
      </c>
      <c r="E32" s="76" t="s">
        <v>365</v>
      </c>
      <c r="F32" s="222"/>
      <c r="G32" s="208"/>
      <c r="H32" s="76"/>
      <c r="I32" s="74"/>
    </row>
    <row r="33" spans="1:8" x14ac:dyDescent="0.35">
      <c r="A33" s="76" t="s">
        <v>40</v>
      </c>
      <c r="B33" s="76">
        <f>ROW()</f>
        <v>33</v>
      </c>
      <c r="C33" s="76"/>
      <c r="D33" s="76" t="s">
        <v>322</v>
      </c>
      <c r="E33" s="76" t="s">
        <v>366</v>
      </c>
      <c r="F33" s="223" cm="1">
        <f t="array" ref="F33">corporate_tax_rate</f>
        <v>0</v>
      </c>
      <c r="G33" s="208"/>
      <c r="H33" s="216" t="s">
        <v>367</v>
      </c>
    </row>
    <row r="34" spans="1:8" x14ac:dyDescent="0.35">
      <c r="A34" s="76" t="s">
        <v>40</v>
      </c>
      <c r="B34" s="76">
        <f>ROW()</f>
        <v>34</v>
      </c>
      <c r="C34" s="76"/>
      <c r="D34" s="76" t="s">
        <v>322</v>
      </c>
      <c r="E34" s="76" t="s">
        <v>368</v>
      </c>
      <c r="F34" s="214" t="e">
        <f>'S8.Calculation Inputs'!F30/'S8.Calculation Inputs'!F28</f>
        <v>#DIV/0!</v>
      </c>
      <c r="G34" s="208"/>
      <c r="H34" s="216" t="s">
        <v>369</v>
      </c>
    </row>
    <row r="35" spans="1:8" x14ac:dyDescent="0.35">
      <c r="A35" s="76" t="s">
        <v>40</v>
      </c>
      <c r="B35" s="76">
        <f>ROW()</f>
        <v>35</v>
      </c>
      <c r="C35" s="76"/>
      <c r="D35" s="165" t="s">
        <v>322</v>
      </c>
      <c r="E35" s="76"/>
      <c r="F35" s="214" t="e">
        <f>F30-($F$31*$F$32*$F$33*$F$34)</f>
        <v>#NUM!</v>
      </c>
      <c r="H35" s="216" t="str" cm="1">
        <f t="array" aca="1" ref="H35" ca="1">"to row "&amp;CELL("row", H4)</f>
        <v>to row 4</v>
      </c>
    </row>
  </sheetData>
  <sheetProtection sheet="1" formatCells="0" formatColumns="0" formatRows="0" insertColumns="0" insertRows="0" insertHyperlinks="0" deleteColumns="0" deleteRows="0" sort="0" autoFilter="0" pivotTables="0"/>
  <pageMargins left="0.25" right="0.25" top="0.75" bottom="0.75" header="0.3" footer="0.3"/>
  <pageSetup paperSize="9" scale="79" fitToHeight="0" orientation="landscape" r:id="rId1"/>
  <colBreaks count="1" manualBreakCount="1">
    <brk id="10" max="48" man="1"/>
  </colBreaks>
  <tableParts count="3">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8F1CCC-552F-431E-B26D-C60395DD5A40}">
  <sheetPr codeName="Sheet6">
    <pageSetUpPr fitToPage="1"/>
  </sheetPr>
  <dimension ref="A1:L33"/>
  <sheetViews>
    <sheetView showGridLines="0" zoomScale="85" zoomScaleNormal="85" zoomScaleSheetLayoutView="98" workbookViewId="0">
      <selection activeCell="A37" sqref="A37"/>
    </sheetView>
  </sheetViews>
  <sheetFormatPr defaultColWidth="9" defaultRowHeight="14.5" x14ac:dyDescent="0.35"/>
  <cols>
    <col min="1" max="1" width="33.7265625" style="72" customWidth="1"/>
    <col min="2" max="2" width="9" style="72"/>
    <col min="3" max="3" width="9" style="72" customWidth="1"/>
    <col min="4" max="4" width="39.7265625" style="72" customWidth="1"/>
    <col min="5" max="5" width="61.26953125" style="72" customWidth="1"/>
    <col min="6" max="6" width="19.7265625" style="72" customWidth="1"/>
    <col min="7" max="7" width="8.81640625" style="72" customWidth="1"/>
    <col min="8" max="8" width="23.26953125" style="72" bestFit="1" customWidth="1"/>
    <col min="9" max="16384" width="9" style="72"/>
  </cols>
  <sheetData>
    <row r="1" spans="1:9" ht="23.5" x14ac:dyDescent="0.35">
      <c r="A1" s="71" t="s">
        <v>370</v>
      </c>
    </row>
    <row r="2" spans="1:9" ht="21" x14ac:dyDescent="0.5">
      <c r="A2" s="73" t="s">
        <v>46</v>
      </c>
      <c r="I2" s="74"/>
    </row>
    <row r="3" spans="1:9" ht="37.9" customHeight="1" x14ac:dyDescent="0.35">
      <c r="A3" s="3" t="s">
        <v>21</v>
      </c>
      <c r="B3" s="3" t="s">
        <v>299</v>
      </c>
      <c r="C3" s="3" t="s">
        <v>317</v>
      </c>
      <c r="D3" s="3" t="s">
        <v>300</v>
      </c>
      <c r="E3" s="3" t="s">
        <v>301</v>
      </c>
      <c r="F3" s="3" t="s">
        <v>371</v>
      </c>
      <c r="H3" s="74"/>
    </row>
    <row r="4" spans="1:9" x14ac:dyDescent="0.35">
      <c r="A4" s="72" t="s">
        <v>46</v>
      </c>
      <c r="B4" s="72">
        <f>ROW()</f>
        <v>4</v>
      </c>
      <c r="D4" s="72" t="s">
        <v>372</v>
      </c>
      <c r="E4" s="72" t="s">
        <v>331</v>
      </c>
      <c r="F4" s="117">
        <f>'S7.Actual vs Forecast'!F7</f>
        <v>0</v>
      </c>
      <c r="H4" s="74"/>
    </row>
    <row r="5" spans="1:9" x14ac:dyDescent="0.35">
      <c r="A5" s="72" t="s">
        <v>46</v>
      </c>
      <c r="B5" s="72">
        <f>ROW()</f>
        <v>5</v>
      </c>
      <c r="C5" s="72" t="s">
        <v>344</v>
      </c>
      <c r="D5" s="72" t="s">
        <v>372</v>
      </c>
      <c r="E5" s="72" t="s">
        <v>373</v>
      </c>
      <c r="F5" s="118"/>
      <c r="H5" s="74" t="s">
        <v>374</v>
      </c>
    </row>
    <row r="6" spans="1:9" x14ac:dyDescent="0.35">
      <c r="A6" s="72" t="s">
        <v>46</v>
      </c>
      <c r="B6" s="72">
        <f>ROW()</f>
        <v>6</v>
      </c>
      <c r="C6" s="72" t="s">
        <v>344</v>
      </c>
      <c r="D6" s="72" t="s">
        <v>372</v>
      </c>
      <c r="E6" s="72" t="s">
        <v>375</v>
      </c>
      <c r="F6" s="118"/>
      <c r="H6" s="74"/>
    </row>
    <row r="7" spans="1:9" x14ac:dyDescent="0.35">
      <c r="A7" s="72" t="s">
        <v>46</v>
      </c>
      <c r="B7" s="72">
        <f>ROW()</f>
        <v>7</v>
      </c>
      <c r="D7" s="77" t="s">
        <v>376</v>
      </c>
      <c r="E7" s="72" t="s">
        <v>377</v>
      </c>
      <c r="F7" s="117">
        <f>SUM(F4:F6)</f>
        <v>0</v>
      </c>
      <c r="H7" s="74"/>
    </row>
    <row r="8" spans="1:9" x14ac:dyDescent="0.35">
      <c r="A8" s="72" t="s">
        <v>46</v>
      </c>
      <c r="B8" s="72">
        <f>ROW()</f>
        <v>8</v>
      </c>
      <c r="C8" s="72" t="s">
        <v>347</v>
      </c>
      <c r="D8" s="77" t="s">
        <v>338</v>
      </c>
      <c r="E8" s="72" t="s">
        <v>378</v>
      </c>
      <c r="F8" s="117">
        <f>'S5.Actual Expenditure Opex'!E19</f>
        <v>0</v>
      </c>
      <c r="H8" s="119"/>
    </row>
    <row r="9" spans="1:9" x14ac:dyDescent="0.35">
      <c r="A9" s="72" t="s">
        <v>46</v>
      </c>
      <c r="B9" s="72">
        <f>ROW()</f>
        <v>9</v>
      </c>
      <c r="C9" s="72" t="s">
        <v>347</v>
      </c>
      <c r="D9" s="72" t="s">
        <v>338</v>
      </c>
      <c r="E9" s="72" t="s">
        <v>379</v>
      </c>
      <c r="F9" s="117">
        <f>F26</f>
        <v>0</v>
      </c>
      <c r="H9" s="74" t="str" cm="1">
        <f t="array" aca="1" ref="H9" ca="1">"from row "&amp;CELL("row",F26)&amp;" &amp; to S1"</f>
        <v>from row 26 &amp; to S1</v>
      </c>
    </row>
    <row r="10" spans="1:9" x14ac:dyDescent="0.35">
      <c r="A10" s="72" t="s">
        <v>46</v>
      </c>
      <c r="B10" s="72">
        <f>ROW()</f>
        <v>10</v>
      </c>
      <c r="D10" s="77" t="s">
        <v>380</v>
      </c>
      <c r="E10" s="72" t="s">
        <v>377</v>
      </c>
      <c r="F10" s="117">
        <f>F7-F8-F9</f>
        <v>0</v>
      </c>
    </row>
    <row r="11" spans="1:9" x14ac:dyDescent="0.35">
      <c r="A11" s="72" t="s">
        <v>46</v>
      </c>
      <c r="B11" s="72">
        <f>ROW()</f>
        <v>11</v>
      </c>
      <c r="C11" s="72" t="s">
        <v>347</v>
      </c>
      <c r="D11" s="72" t="s">
        <v>380</v>
      </c>
      <c r="E11" s="72" t="s">
        <v>381</v>
      </c>
      <c r="F11" s="117">
        <f>'S4.RAB Value Rolled Forward'!G73</f>
        <v>0</v>
      </c>
      <c r="H11" s="74" t="s">
        <v>346</v>
      </c>
    </row>
    <row r="12" spans="1:9" x14ac:dyDescent="0.35">
      <c r="A12" s="72" t="s">
        <v>46</v>
      </c>
      <c r="B12" s="72">
        <f>ROW()</f>
        <v>12</v>
      </c>
      <c r="C12" s="72" t="s">
        <v>344</v>
      </c>
      <c r="D12" s="72" t="s">
        <v>380</v>
      </c>
      <c r="E12" s="72" t="s">
        <v>382</v>
      </c>
      <c r="F12" s="117">
        <f>'S4.RAB Value Rolled Forward'!G51</f>
        <v>0</v>
      </c>
      <c r="H12" s="74" t="s">
        <v>346</v>
      </c>
    </row>
    <row r="13" spans="1:9" x14ac:dyDescent="0.35">
      <c r="A13" s="72" t="s">
        <v>46</v>
      </c>
      <c r="B13" s="72">
        <f>ROW()</f>
        <v>13</v>
      </c>
      <c r="D13" s="77" t="s">
        <v>383</v>
      </c>
      <c r="E13" s="72" t="s">
        <v>377</v>
      </c>
      <c r="F13" s="117">
        <f>F10-F11+F12</f>
        <v>0</v>
      </c>
      <c r="H13" s="74" t="s">
        <v>384</v>
      </c>
    </row>
    <row r="14" spans="1:9" x14ac:dyDescent="0.35">
      <c r="A14" s="72" t="s">
        <v>46</v>
      </c>
      <c r="B14" s="72">
        <f>ROW()</f>
        <v>14</v>
      </c>
      <c r="C14" s="72" t="s">
        <v>347</v>
      </c>
      <c r="D14" s="72" t="s">
        <v>383</v>
      </c>
      <c r="E14" s="72" t="s">
        <v>353</v>
      </c>
      <c r="F14" s="117">
        <f>'S8.Calculation Inputs'!F22</f>
        <v>0</v>
      </c>
      <c r="H14" s="74" t="s">
        <v>369</v>
      </c>
    </row>
    <row r="15" spans="1:9" x14ac:dyDescent="0.35">
      <c r="A15" s="72" t="s">
        <v>46</v>
      </c>
      <c r="B15" s="72">
        <f>ROW()</f>
        <v>15</v>
      </c>
      <c r="C15" s="72" t="s">
        <v>347</v>
      </c>
      <c r="D15" s="72" t="s">
        <v>383</v>
      </c>
      <c r="E15" s="72" t="s">
        <v>385</v>
      </c>
      <c r="F15" s="117">
        <f>'S3.Regulatory Tax Allowance'!F23</f>
        <v>0</v>
      </c>
      <c r="H15" s="74" t="s">
        <v>386</v>
      </c>
    </row>
    <row r="16" spans="1:9" x14ac:dyDescent="0.35">
      <c r="A16" s="72" t="s">
        <v>46</v>
      </c>
      <c r="B16" s="72">
        <f>ROW()</f>
        <v>16</v>
      </c>
      <c r="D16" s="77" t="s">
        <v>387</v>
      </c>
      <c r="E16" s="72" t="s">
        <v>377</v>
      </c>
      <c r="F16" s="117">
        <f>F13-F14-F15</f>
        <v>0</v>
      </c>
    </row>
    <row r="17" spans="1:12" x14ac:dyDescent="0.35">
      <c r="I17" s="74"/>
    </row>
    <row r="18" spans="1:12" x14ac:dyDescent="0.35">
      <c r="I18" s="74"/>
    </row>
    <row r="20" spans="1:12" ht="21" x14ac:dyDescent="0.5">
      <c r="A20" s="73" t="s">
        <v>50</v>
      </c>
    </row>
    <row r="21" spans="1:12" ht="37.9" customHeight="1" x14ac:dyDescent="0.35">
      <c r="A21" s="3" t="s">
        <v>21</v>
      </c>
      <c r="B21" s="3" t="s">
        <v>299</v>
      </c>
      <c r="C21" s="3" t="s">
        <v>317</v>
      </c>
      <c r="D21" s="3" t="s">
        <v>300</v>
      </c>
      <c r="E21" s="3" t="s">
        <v>301</v>
      </c>
      <c r="F21" s="3" t="s">
        <v>388</v>
      </c>
    </row>
    <row r="22" spans="1:12" x14ac:dyDescent="0.35">
      <c r="A22" s="72" t="s">
        <v>49</v>
      </c>
      <c r="B22" s="72">
        <f>ROW()</f>
        <v>22</v>
      </c>
      <c r="D22" s="72" t="s">
        <v>389</v>
      </c>
      <c r="E22" s="72" t="s">
        <v>390</v>
      </c>
      <c r="F22" s="118"/>
      <c r="H22" s="120"/>
    </row>
    <row r="23" spans="1:12" x14ac:dyDescent="0.35">
      <c r="A23" s="72" t="s">
        <v>49</v>
      </c>
      <c r="B23" s="72">
        <f>ROW()</f>
        <v>23</v>
      </c>
      <c r="D23" s="72" t="s">
        <v>389</v>
      </c>
      <c r="E23" s="72" t="s">
        <v>391</v>
      </c>
      <c r="F23" s="118"/>
    </row>
    <row r="24" spans="1:12" x14ac:dyDescent="0.35">
      <c r="A24" s="72" t="s">
        <v>49</v>
      </c>
      <c r="B24" s="72">
        <f>ROW()</f>
        <v>24</v>
      </c>
      <c r="D24" s="72" t="s">
        <v>389</v>
      </c>
      <c r="E24" s="72" t="s">
        <v>392</v>
      </c>
      <c r="F24" s="118"/>
    </row>
    <row r="25" spans="1:12" x14ac:dyDescent="0.35">
      <c r="A25" s="72" t="s">
        <v>49</v>
      </c>
      <c r="B25" s="72">
        <f>ROW()</f>
        <v>25</v>
      </c>
      <c r="D25" s="72" t="s">
        <v>389</v>
      </c>
      <c r="E25" s="72" t="s">
        <v>393</v>
      </c>
      <c r="F25" s="118"/>
    </row>
    <row r="26" spans="1:12" x14ac:dyDescent="0.35">
      <c r="A26" s="72" t="s">
        <v>49</v>
      </c>
      <c r="B26" s="72">
        <f>ROW()</f>
        <v>26</v>
      </c>
      <c r="D26" s="77" t="s">
        <v>394</v>
      </c>
      <c r="F26" s="117">
        <f>SUM(F22:F25)</f>
        <v>0</v>
      </c>
      <c r="H26" s="74" t="str" cm="1">
        <f t="array" aca="1" ref="H26" ca="1">"to row "&amp;CELL("row",F9)</f>
        <v>to row 9</v>
      </c>
    </row>
    <row r="29" spans="1:12" ht="21" x14ac:dyDescent="0.5">
      <c r="A29" s="73" t="s">
        <v>53</v>
      </c>
    </row>
    <row r="30" spans="1:12" ht="37.9" customHeight="1" x14ac:dyDescent="0.35">
      <c r="A30" s="3" t="s">
        <v>21</v>
      </c>
      <c r="B30" s="3" t="s">
        <v>299</v>
      </c>
      <c r="C30" s="3" t="s">
        <v>317</v>
      </c>
      <c r="D30" s="3" t="s">
        <v>300</v>
      </c>
      <c r="E30" s="3" t="s">
        <v>301</v>
      </c>
      <c r="F30" s="116" t="s">
        <v>395</v>
      </c>
    </row>
    <row r="31" spans="1:12" x14ac:dyDescent="0.35">
      <c r="A31" s="72" t="s">
        <v>53</v>
      </c>
      <c r="B31" s="72">
        <f>ROW()</f>
        <v>31</v>
      </c>
      <c r="D31" s="72" t="s">
        <v>396</v>
      </c>
      <c r="F31" s="121"/>
    </row>
    <row r="32" spans="1:12" x14ac:dyDescent="0.35">
      <c r="L32" s="122"/>
    </row>
    <row r="33" spans="1:1" x14ac:dyDescent="0.35">
      <c r="A33" s="123" t="s">
        <v>397</v>
      </c>
    </row>
  </sheetData>
  <sheetProtection sheet="1" formatCells="0" formatColumns="0" formatRows="0" insertColumns="0" insertRows="0" insertHyperlinks="0" deleteColumns="0" deleteRows="0" sort="0" autoFilter="0" pivotTables="0"/>
  <pageMargins left="0.25" right="0.25" top="0.75" bottom="0.75" header="0.3" footer="0.3"/>
  <pageSetup paperSize="9" scale="82" fitToHeight="0" orientation="landscape" r:id="rId1"/>
  <tableParts count="3">
    <tablePart r:id="rId2"/>
    <tablePart r:id="rId3"/>
    <tablePart r:id="rId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8A919-BF4F-4C67-B330-E6423A6CFC10}">
  <sheetPr codeName="Sheet7">
    <pageSetUpPr fitToPage="1"/>
  </sheetPr>
  <dimension ref="A1:J54"/>
  <sheetViews>
    <sheetView showGridLines="0" zoomScale="85" zoomScaleNormal="85" zoomScaleSheetLayoutView="85" workbookViewId="0">
      <selection activeCell="A35" sqref="A35"/>
    </sheetView>
  </sheetViews>
  <sheetFormatPr defaultColWidth="9" defaultRowHeight="14.5" x14ac:dyDescent="0.35"/>
  <cols>
    <col min="1" max="1" width="37.81640625" style="72" customWidth="1"/>
    <col min="2" max="2" width="9" style="72"/>
    <col min="3" max="3" width="9" style="72" customWidth="1"/>
    <col min="4" max="4" width="41.54296875" style="72" customWidth="1"/>
    <col min="5" max="5" width="70.81640625" style="72" customWidth="1"/>
    <col min="6" max="6" width="19.7265625" style="72" customWidth="1"/>
    <col min="7" max="7" width="15.54296875" style="72" customWidth="1"/>
    <col min="8" max="8" width="27" style="72" bestFit="1" customWidth="1"/>
    <col min="9" max="9" width="9" style="72"/>
    <col min="10" max="10" width="4.1796875" style="72" customWidth="1"/>
    <col min="11" max="11" width="21.7265625" style="72" customWidth="1"/>
    <col min="12" max="12" width="11" style="72" customWidth="1"/>
    <col min="13" max="16384" width="9" style="72"/>
  </cols>
  <sheetData>
    <row r="1" spans="1:8" ht="23.5" x14ac:dyDescent="0.35">
      <c r="A1" s="71" t="s">
        <v>398</v>
      </c>
    </row>
    <row r="2" spans="1:8" ht="21" x14ac:dyDescent="0.5">
      <c r="A2" s="73" t="s">
        <v>57</v>
      </c>
    </row>
    <row r="3" spans="1:8" s="75" customFormat="1" ht="37.9" customHeight="1" x14ac:dyDescent="0.35">
      <c r="A3" s="3" t="s">
        <v>21</v>
      </c>
      <c r="B3" s="3" t="s">
        <v>299</v>
      </c>
      <c r="C3" s="3" t="s">
        <v>317</v>
      </c>
      <c r="D3" s="3" t="s">
        <v>300</v>
      </c>
      <c r="E3" s="3" t="s">
        <v>301</v>
      </c>
      <c r="F3" s="3" t="s">
        <v>371</v>
      </c>
    </row>
    <row r="4" spans="1:8" x14ac:dyDescent="0.35">
      <c r="A4" s="72" t="s">
        <v>57</v>
      </c>
      <c r="B4" s="72">
        <f>ROW()</f>
        <v>4</v>
      </c>
      <c r="D4" s="77" t="s">
        <v>383</v>
      </c>
      <c r="F4" s="124">
        <f>'S2.Regulatory Profit'!F13</f>
        <v>0</v>
      </c>
      <c r="H4" s="74" t="s">
        <v>332</v>
      </c>
    </row>
    <row r="5" spans="1:8" x14ac:dyDescent="0.35">
      <c r="A5" s="72" t="s">
        <v>57</v>
      </c>
      <c r="B5" s="72">
        <f>ROW()</f>
        <v>5</v>
      </c>
      <c r="C5" s="72" t="s">
        <v>344</v>
      </c>
      <c r="D5" s="72" t="s">
        <v>399</v>
      </c>
      <c r="E5" s="72" t="s">
        <v>400</v>
      </c>
      <c r="F5" s="124">
        <f>'S4.RAB Value Rolled Forward'!G73</f>
        <v>0</v>
      </c>
      <c r="H5" s="74" t="s">
        <v>346</v>
      </c>
    </row>
    <row r="6" spans="1:8" x14ac:dyDescent="0.35">
      <c r="A6" s="72" t="s">
        <v>57</v>
      </c>
      <c r="B6" s="72">
        <f>ROW()</f>
        <v>6</v>
      </c>
      <c r="C6" s="72" t="s">
        <v>347</v>
      </c>
      <c r="D6" s="72" t="s">
        <v>399</v>
      </c>
      <c r="E6" s="72" t="s">
        <v>401</v>
      </c>
      <c r="F6" s="124">
        <f>F49</f>
        <v>0</v>
      </c>
      <c r="H6" s="74"/>
    </row>
    <row r="7" spans="1:8" x14ac:dyDescent="0.35">
      <c r="A7" s="72" t="s">
        <v>57</v>
      </c>
      <c r="B7" s="72">
        <f>ROW()</f>
        <v>7</v>
      </c>
      <c r="D7" s="77" t="s">
        <v>399</v>
      </c>
      <c r="E7" s="77" t="s">
        <v>402</v>
      </c>
      <c r="F7" s="124">
        <f>F5-F6</f>
        <v>0</v>
      </c>
      <c r="H7" s="74"/>
    </row>
    <row r="8" spans="1:8" x14ac:dyDescent="0.35">
      <c r="A8" s="72" t="s">
        <v>57</v>
      </c>
      <c r="B8" s="72">
        <f>ROW()</f>
        <v>8</v>
      </c>
      <c r="C8" s="72" t="s">
        <v>403</v>
      </c>
      <c r="D8" s="72" t="s">
        <v>404</v>
      </c>
      <c r="E8" s="72" t="s">
        <v>405</v>
      </c>
      <c r="F8" s="125"/>
      <c r="H8" s="74"/>
    </row>
    <row r="9" spans="1:8" x14ac:dyDescent="0.35">
      <c r="A9" s="72" t="s">
        <v>57</v>
      </c>
      <c r="B9" s="72">
        <f>ROW()</f>
        <v>9</v>
      </c>
      <c r="C9" s="72" t="s">
        <v>403</v>
      </c>
      <c r="D9" s="72" t="s">
        <v>404</v>
      </c>
      <c r="E9" s="72" t="s">
        <v>406</v>
      </c>
      <c r="F9" s="125"/>
      <c r="H9" s="74"/>
    </row>
    <row r="10" spans="1:8" x14ac:dyDescent="0.35">
      <c r="A10" s="72" t="s">
        <v>57</v>
      </c>
      <c r="B10" s="72">
        <f>ROW()</f>
        <v>10</v>
      </c>
      <c r="C10" s="72" t="s">
        <v>407</v>
      </c>
      <c r="D10" s="72" t="s">
        <v>404</v>
      </c>
      <c r="E10" s="72" t="s">
        <v>408</v>
      </c>
      <c r="F10" s="125"/>
      <c r="H10" s="74"/>
    </row>
    <row r="11" spans="1:8" x14ac:dyDescent="0.35">
      <c r="A11" s="72" t="s">
        <v>57</v>
      </c>
      <c r="B11" s="72">
        <f>ROW()</f>
        <v>11</v>
      </c>
      <c r="C11" s="72" t="s">
        <v>407</v>
      </c>
      <c r="D11" s="72" t="s">
        <v>404</v>
      </c>
      <c r="E11" s="72" t="s">
        <v>409</v>
      </c>
      <c r="F11" s="125"/>
      <c r="H11" s="74"/>
    </row>
    <row r="12" spans="1:8" x14ac:dyDescent="0.35">
      <c r="A12" s="72" t="s">
        <v>57</v>
      </c>
      <c r="B12" s="72">
        <f>ROW()</f>
        <v>12</v>
      </c>
      <c r="D12" s="77" t="s">
        <v>404</v>
      </c>
      <c r="E12" s="77" t="s">
        <v>402</v>
      </c>
      <c r="F12" s="124">
        <f>SUM(F8:F9)-SUM(F10:F11)</f>
        <v>0</v>
      </c>
      <c r="H12" s="74" t="s">
        <v>346</v>
      </c>
    </row>
    <row r="13" spans="1:8" x14ac:dyDescent="0.35">
      <c r="A13" s="72" t="s">
        <v>57</v>
      </c>
      <c r="B13" s="72">
        <f>ROW()</f>
        <v>13</v>
      </c>
      <c r="C13" s="72" t="s">
        <v>347</v>
      </c>
      <c r="D13" s="72" t="s">
        <v>404</v>
      </c>
      <c r="E13" s="72" t="s">
        <v>410</v>
      </c>
      <c r="F13" s="124">
        <f>'S4.RAB Value Rolled Forward'!G51</f>
        <v>0</v>
      </c>
      <c r="H13" s="74"/>
    </row>
    <row r="14" spans="1:8" x14ac:dyDescent="0.35">
      <c r="A14" s="72" t="s">
        <v>57</v>
      </c>
      <c r="B14" s="72">
        <f>ROW()</f>
        <v>14</v>
      </c>
      <c r="C14" s="72" t="s">
        <v>403</v>
      </c>
      <c r="D14" s="72" t="s">
        <v>411</v>
      </c>
      <c r="E14" s="72" t="s">
        <v>405</v>
      </c>
      <c r="F14" s="125"/>
      <c r="H14" s="74"/>
    </row>
    <row r="15" spans="1:8" x14ac:dyDescent="0.35">
      <c r="A15" s="72" t="s">
        <v>57</v>
      </c>
      <c r="B15" s="72">
        <f>ROW()</f>
        <v>15</v>
      </c>
      <c r="C15" s="72" t="s">
        <v>403</v>
      </c>
      <c r="D15" s="72" t="s">
        <v>411</v>
      </c>
      <c r="E15" s="72" t="s">
        <v>406</v>
      </c>
      <c r="F15" s="125"/>
      <c r="H15" s="74"/>
    </row>
    <row r="16" spans="1:8" x14ac:dyDescent="0.35">
      <c r="A16" s="72" t="s">
        <v>57</v>
      </c>
      <c r="B16" s="72">
        <f>ROW()</f>
        <v>16</v>
      </c>
      <c r="C16" s="72" t="s">
        <v>407</v>
      </c>
      <c r="D16" s="72" t="s">
        <v>411</v>
      </c>
      <c r="E16" s="72" t="s">
        <v>408</v>
      </c>
      <c r="F16" s="125"/>
      <c r="H16" s="74"/>
    </row>
    <row r="17" spans="1:10" x14ac:dyDescent="0.35">
      <c r="A17" s="72" t="s">
        <v>57</v>
      </c>
      <c r="B17" s="72">
        <f>ROW()</f>
        <v>17</v>
      </c>
      <c r="C17" s="72" t="s">
        <v>407</v>
      </c>
      <c r="D17" s="72" t="s">
        <v>411</v>
      </c>
      <c r="E17" s="72" t="s">
        <v>409</v>
      </c>
      <c r="F17" s="125"/>
      <c r="H17" s="74"/>
    </row>
    <row r="18" spans="1:10" x14ac:dyDescent="0.35">
      <c r="A18" s="72" t="s">
        <v>57</v>
      </c>
      <c r="B18" s="72">
        <f>ROW()</f>
        <v>18</v>
      </c>
      <c r="D18" s="77" t="s">
        <v>411</v>
      </c>
      <c r="E18" s="77" t="s">
        <v>402</v>
      </c>
      <c r="F18" s="124">
        <f>SUM(F14:F15)-SUM(F16:F17)</f>
        <v>0</v>
      </c>
      <c r="H18" s="74"/>
    </row>
    <row r="19" spans="1:10" x14ac:dyDescent="0.35">
      <c r="A19" s="72" t="s">
        <v>57</v>
      </c>
      <c r="B19" s="72">
        <f>ROW()</f>
        <v>19</v>
      </c>
      <c r="C19" s="72" t="s">
        <v>347</v>
      </c>
      <c r="D19" s="72" t="s">
        <v>411</v>
      </c>
      <c r="E19" s="72" t="s">
        <v>412</v>
      </c>
      <c r="F19" s="124">
        <f>'S8.Calculation Inputs'!F34</f>
        <v>0</v>
      </c>
      <c r="H19" s="74"/>
    </row>
    <row r="20" spans="1:10" x14ac:dyDescent="0.35">
      <c r="A20" s="72" t="s">
        <v>57</v>
      </c>
      <c r="B20" s="72">
        <f>ROW()</f>
        <v>20</v>
      </c>
      <c r="D20" s="77" t="s">
        <v>413</v>
      </c>
      <c r="E20" s="72" t="s">
        <v>413</v>
      </c>
      <c r="F20" s="124">
        <f>F4+F7+F12-F13+F18-F19</f>
        <v>0</v>
      </c>
      <c r="H20" s="74"/>
    </row>
    <row r="21" spans="1:10" x14ac:dyDescent="0.35">
      <c r="A21" s="72" t="s">
        <v>57</v>
      </c>
      <c r="B21" s="72">
        <f>ROW()</f>
        <v>21</v>
      </c>
      <c r="C21" s="72" t="s">
        <v>347</v>
      </c>
      <c r="D21" s="72" t="s">
        <v>413</v>
      </c>
      <c r="E21" s="72" t="s">
        <v>414</v>
      </c>
      <c r="F21" s="125"/>
      <c r="H21" s="74"/>
    </row>
    <row r="22" spans="1:10" x14ac:dyDescent="0.35">
      <c r="A22" s="72" t="s">
        <v>57</v>
      </c>
      <c r="B22" s="72">
        <f>ROW()</f>
        <v>22</v>
      </c>
      <c r="D22" s="72" t="s">
        <v>413</v>
      </c>
      <c r="E22" s="72" t="s">
        <v>415</v>
      </c>
      <c r="F22" s="124">
        <f>IF(F20&lt;0,0,MAX(F20-F21,0))</f>
        <v>0</v>
      </c>
      <c r="H22" s="74" t="s">
        <v>416</v>
      </c>
    </row>
    <row r="23" spans="1:10" x14ac:dyDescent="0.35">
      <c r="A23" s="72" t="s">
        <v>57</v>
      </c>
      <c r="B23" s="72">
        <f>ROW()</f>
        <v>23</v>
      </c>
      <c r="D23" s="77" t="s">
        <v>385</v>
      </c>
      <c r="E23" s="72" t="s">
        <v>385</v>
      </c>
      <c r="F23" s="124" cm="1">
        <f t="array" ref="F23">IF(F22&lt;0,0,F22*corporate_tax_rate)</f>
        <v>0</v>
      </c>
      <c r="J23" s="74"/>
    </row>
    <row r="24" spans="1:10" x14ac:dyDescent="0.35">
      <c r="A24" s="77"/>
    </row>
    <row r="25" spans="1:10" x14ac:dyDescent="0.35">
      <c r="A25" s="123" t="s">
        <v>417</v>
      </c>
    </row>
    <row r="28" spans="1:10" ht="30" customHeight="1" x14ac:dyDescent="0.5">
      <c r="A28" s="73" t="s">
        <v>57</v>
      </c>
    </row>
    <row r="29" spans="1:10" ht="30" customHeight="1" x14ac:dyDescent="0.35">
      <c r="A29" s="3" t="s">
        <v>21</v>
      </c>
      <c r="B29" s="3" t="s">
        <v>299</v>
      </c>
      <c r="C29" s="3" t="s">
        <v>317</v>
      </c>
      <c r="D29" s="3" t="s">
        <v>300</v>
      </c>
      <c r="E29" s="3" t="s">
        <v>301</v>
      </c>
      <c r="F29" s="3" t="s">
        <v>362</v>
      </c>
    </row>
    <row r="30" spans="1:10" x14ac:dyDescent="0.35">
      <c r="A30" s="72" t="s">
        <v>57</v>
      </c>
      <c r="B30" s="72">
        <f>ROW()</f>
        <v>30</v>
      </c>
      <c r="D30" s="72" t="s">
        <v>413</v>
      </c>
      <c r="E30" s="72" t="s">
        <v>366</v>
      </c>
      <c r="F30" s="126"/>
    </row>
    <row r="33" spans="1:8" x14ac:dyDescent="0.35">
      <c r="A33" s="123"/>
    </row>
    <row r="34" spans="1:8" ht="21" x14ac:dyDescent="0.5">
      <c r="A34" s="73" t="s">
        <v>418</v>
      </c>
    </row>
    <row r="35" spans="1:8" x14ac:dyDescent="0.35">
      <c r="A35" s="123" t="s">
        <v>419</v>
      </c>
    </row>
    <row r="36" spans="1:8" x14ac:dyDescent="0.35">
      <c r="A36" s="123"/>
    </row>
    <row r="38" spans="1:8" ht="37.9" customHeight="1" x14ac:dyDescent="0.5">
      <c r="A38" s="73" t="s">
        <v>62</v>
      </c>
    </row>
    <row r="39" spans="1:8" ht="31.5" thickBot="1" x14ac:dyDescent="0.4">
      <c r="A39" s="3" t="s">
        <v>21</v>
      </c>
      <c r="B39" s="3" t="s">
        <v>299</v>
      </c>
      <c r="C39" s="3" t="s">
        <v>317</v>
      </c>
      <c r="D39" s="3" t="s">
        <v>300</v>
      </c>
      <c r="E39" s="3" t="s">
        <v>301</v>
      </c>
      <c r="F39" s="3" t="s">
        <v>371</v>
      </c>
      <c r="H39" s="127" t="s">
        <v>420</v>
      </c>
    </row>
    <row r="40" spans="1:8" x14ac:dyDescent="0.35">
      <c r="A40" s="72" t="s">
        <v>62</v>
      </c>
      <c r="B40" s="72">
        <f>ROW()</f>
        <v>40</v>
      </c>
      <c r="D40" s="77" t="s">
        <v>421</v>
      </c>
      <c r="F40" s="125"/>
    </row>
    <row r="41" spans="1:8" x14ac:dyDescent="0.35">
      <c r="A41" s="72" t="s">
        <v>62</v>
      </c>
      <c r="B41" s="72">
        <f>ROW()</f>
        <v>41</v>
      </c>
      <c r="C41" s="72" t="s">
        <v>344</v>
      </c>
      <c r="D41" s="72" t="s">
        <v>421</v>
      </c>
      <c r="E41" s="72" t="s">
        <v>422</v>
      </c>
      <c r="F41" s="125"/>
    </row>
    <row r="42" spans="1:8" x14ac:dyDescent="0.35">
      <c r="A42" s="72" t="s">
        <v>62</v>
      </c>
      <c r="B42" s="72">
        <f>ROW()</f>
        <v>42</v>
      </c>
      <c r="C42" s="72" t="s">
        <v>347</v>
      </c>
      <c r="D42" s="72" t="s">
        <v>421</v>
      </c>
      <c r="E42" s="72" t="s">
        <v>414</v>
      </c>
      <c r="F42" s="125"/>
    </row>
    <row r="43" spans="1:8" x14ac:dyDescent="0.35">
      <c r="A43" s="72" t="s">
        <v>62</v>
      </c>
      <c r="B43" s="72">
        <f>ROW()</f>
        <v>43</v>
      </c>
      <c r="D43" s="77" t="s">
        <v>423</v>
      </c>
      <c r="F43" s="124">
        <f>F40+F41-F42</f>
        <v>0</v>
      </c>
    </row>
    <row r="46" spans="1:8" ht="37.9" customHeight="1" x14ac:dyDescent="0.5">
      <c r="A46" s="73" t="s">
        <v>65</v>
      </c>
    </row>
    <row r="47" spans="1:8" ht="31.5" thickBot="1" x14ac:dyDescent="0.4">
      <c r="A47" s="3" t="s">
        <v>21</v>
      </c>
      <c r="B47" s="3" t="s">
        <v>299</v>
      </c>
      <c r="C47" s="3" t="s">
        <v>317</v>
      </c>
      <c r="D47" s="3" t="s">
        <v>300</v>
      </c>
      <c r="E47" s="3" t="s">
        <v>301</v>
      </c>
      <c r="F47" s="3" t="s">
        <v>371</v>
      </c>
      <c r="H47" s="127" t="s">
        <v>420</v>
      </c>
    </row>
    <row r="48" spans="1:8" x14ac:dyDescent="0.35">
      <c r="A48" s="72" t="s">
        <v>65</v>
      </c>
      <c r="B48" s="72">
        <f>ROW()</f>
        <v>48</v>
      </c>
      <c r="D48" s="77" t="s">
        <v>424</v>
      </c>
      <c r="F48" s="125"/>
    </row>
    <row r="49" spans="1:6" x14ac:dyDescent="0.35">
      <c r="A49" s="72" t="s">
        <v>65</v>
      </c>
      <c r="B49" s="72">
        <f>ROW()</f>
        <v>49</v>
      </c>
      <c r="C49" s="72" t="s">
        <v>347</v>
      </c>
      <c r="D49" s="72" t="s">
        <v>424</v>
      </c>
      <c r="E49" s="72" t="s">
        <v>401</v>
      </c>
      <c r="F49" s="125"/>
    </row>
    <row r="50" spans="1:6" x14ac:dyDescent="0.35">
      <c r="A50" s="72" t="s">
        <v>65</v>
      </c>
      <c r="B50" s="72">
        <f>ROW()</f>
        <v>50</v>
      </c>
      <c r="C50" s="72" t="s">
        <v>344</v>
      </c>
      <c r="D50" s="72" t="s">
        <v>424</v>
      </c>
      <c r="E50" s="72" t="s">
        <v>425</v>
      </c>
      <c r="F50" s="125"/>
    </row>
    <row r="51" spans="1:6" x14ac:dyDescent="0.35">
      <c r="A51" s="72" t="s">
        <v>65</v>
      </c>
      <c r="B51" s="72">
        <f>ROW()</f>
        <v>51</v>
      </c>
      <c r="C51" s="72" t="s">
        <v>347</v>
      </c>
      <c r="D51" s="72" t="s">
        <v>424</v>
      </c>
      <c r="E51" s="72" t="s">
        <v>426</v>
      </c>
      <c r="F51" s="125"/>
    </row>
    <row r="52" spans="1:6" x14ac:dyDescent="0.35">
      <c r="A52" s="72" t="s">
        <v>65</v>
      </c>
      <c r="B52" s="72">
        <f>ROW()</f>
        <v>52</v>
      </c>
      <c r="C52" s="72" t="s">
        <v>344</v>
      </c>
      <c r="D52" s="72" t="s">
        <v>424</v>
      </c>
      <c r="E52" s="72" t="s">
        <v>357</v>
      </c>
      <c r="F52" s="125"/>
    </row>
    <row r="53" spans="1:6" x14ac:dyDescent="0.35">
      <c r="A53" s="72" t="s">
        <v>65</v>
      </c>
      <c r="B53" s="72">
        <f>ROW()</f>
        <v>53</v>
      </c>
      <c r="C53" s="72" t="s">
        <v>344</v>
      </c>
      <c r="D53" s="72" t="s">
        <v>424</v>
      </c>
      <c r="E53" s="72" t="s">
        <v>427</v>
      </c>
      <c r="F53" s="125"/>
    </row>
    <row r="54" spans="1:6" x14ac:dyDescent="0.35">
      <c r="A54" s="72" t="s">
        <v>65</v>
      </c>
      <c r="B54" s="72">
        <f>ROW()</f>
        <v>54</v>
      </c>
      <c r="D54" s="77" t="s">
        <v>428</v>
      </c>
      <c r="F54" s="124">
        <f>F48-F49+F50-F51+F52+F53</f>
        <v>0</v>
      </c>
    </row>
  </sheetData>
  <sheetProtection sheet="1" formatCells="0" formatColumns="0" formatRows="0" insertColumns="0" insertRows="0" insertHyperlinks="0" deleteColumns="0" deleteRows="0" sort="0" autoFilter="0" pivotTables="0"/>
  <pageMargins left="0.25" right="0.25" top="0.75" bottom="0.75" header="0.3" footer="0.3"/>
  <pageSetup paperSize="9" scale="75" fitToHeight="0" orientation="landscape" r:id="rId1"/>
  <rowBreaks count="1" manualBreakCount="1">
    <brk id="44" max="5" man="1"/>
  </rowBreaks>
  <tableParts count="4">
    <tablePart r:id="rId2"/>
    <tablePart r:id="rId3"/>
    <tablePart r:id="rId4"/>
    <tablePart r:id="rId5"/>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89370-B2E1-4381-9184-676FCF255CFD}">
  <sheetPr codeName="Sheet8">
    <pageSetUpPr fitToPage="1"/>
  </sheetPr>
  <dimension ref="A1:T115"/>
  <sheetViews>
    <sheetView showGridLines="0" zoomScale="85" zoomScaleNormal="85" zoomScaleSheetLayoutView="70" workbookViewId="0">
      <selection activeCell="M116" sqref="M116"/>
    </sheetView>
  </sheetViews>
  <sheetFormatPr defaultColWidth="9" defaultRowHeight="14.5" x14ac:dyDescent="0.35"/>
  <cols>
    <col min="1" max="1" width="49.1796875" style="72" customWidth="1"/>
    <col min="2" max="2" width="9" style="72"/>
    <col min="3" max="3" width="8.7265625" style="72" customWidth="1"/>
    <col min="4" max="4" width="49" style="72" customWidth="1"/>
    <col min="5" max="5" width="40" style="72" customWidth="1"/>
    <col min="6" max="9" width="18.1796875" style="72" customWidth="1"/>
    <col min="10" max="10" width="16.453125" style="72" customWidth="1"/>
    <col min="11" max="11" width="14.453125" style="72" customWidth="1"/>
    <col min="12" max="12" width="11.26953125" style="72" customWidth="1"/>
    <col min="13" max="13" width="21.7265625" style="72" customWidth="1"/>
    <col min="14" max="14" width="14.1796875" style="72" customWidth="1"/>
    <col min="15" max="15" width="14.81640625" style="72" customWidth="1"/>
    <col min="16" max="16" width="11.453125" style="72" customWidth="1"/>
    <col min="17" max="20" width="9" style="72"/>
    <col min="21" max="21" width="3.81640625" style="72" customWidth="1"/>
    <col min="22" max="16384" width="9" style="72"/>
  </cols>
  <sheetData>
    <row r="1" spans="1:18" ht="23.5" x14ac:dyDescent="0.35">
      <c r="A1" s="71" t="s">
        <v>429</v>
      </c>
    </row>
    <row r="2" spans="1:18" ht="21" x14ac:dyDescent="0.5">
      <c r="A2" s="73" t="s">
        <v>69</v>
      </c>
    </row>
    <row r="3" spans="1:18" ht="56.65" customHeight="1" x14ac:dyDescent="0.35">
      <c r="A3" s="3" t="s">
        <v>21</v>
      </c>
      <c r="B3" s="3" t="s">
        <v>299</v>
      </c>
      <c r="C3" s="3" t="s">
        <v>317</v>
      </c>
      <c r="D3" s="3" t="s">
        <v>300</v>
      </c>
      <c r="E3" s="3" t="s">
        <v>301</v>
      </c>
      <c r="F3" s="3" t="s">
        <v>430</v>
      </c>
      <c r="G3" s="3" t="s">
        <v>431</v>
      </c>
      <c r="H3" s="3" t="s">
        <v>432</v>
      </c>
      <c r="I3" s="3" t="s">
        <v>433</v>
      </c>
      <c r="J3" s="3" t="s">
        <v>434</v>
      </c>
      <c r="P3" s="120"/>
      <c r="Q3" s="120"/>
      <c r="R3" s="120"/>
    </row>
    <row r="4" spans="1:18" x14ac:dyDescent="0.35">
      <c r="A4" s="72" t="s">
        <v>69</v>
      </c>
      <c r="B4" s="72">
        <f>ROW()</f>
        <v>4</v>
      </c>
      <c r="D4" s="77" t="s">
        <v>435</v>
      </c>
      <c r="F4" s="118"/>
      <c r="G4" s="118"/>
      <c r="H4" s="118"/>
      <c r="I4" s="128"/>
      <c r="J4" s="128"/>
      <c r="L4" s="74" t="s">
        <v>436</v>
      </c>
      <c r="N4" s="84"/>
      <c r="P4" s="129"/>
      <c r="Q4" s="130"/>
      <c r="R4" s="120"/>
    </row>
    <row r="5" spans="1:18" x14ac:dyDescent="0.35">
      <c r="A5" s="72" t="s">
        <v>69</v>
      </c>
      <c r="B5" s="72">
        <f>ROW()</f>
        <v>5</v>
      </c>
      <c r="C5" s="72" t="s">
        <v>347</v>
      </c>
      <c r="D5" s="77" t="s">
        <v>400</v>
      </c>
      <c r="F5" s="118"/>
      <c r="G5" s="118"/>
      <c r="H5" s="118"/>
      <c r="I5" s="118"/>
      <c r="J5" s="117">
        <f>G17</f>
        <v>0</v>
      </c>
      <c r="L5" s="74" t="str" cm="1">
        <f t="array" aca="1" ref="L5" ca="1">"from row "&amp;CELL("row",G18)</f>
        <v>from row 18</v>
      </c>
      <c r="N5" s="84"/>
      <c r="P5" s="129"/>
      <c r="Q5" s="130"/>
      <c r="R5" s="120"/>
    </row>
    <row r="6" spans="1:18" x14ac:dyDescent="0.35">
      <c r="A6" s="72" t="s">
        <v>69</v>
      </c>
      <c r="B6" s="72">
        <f>ROW()</f>
        <v>6</v>
      </c>
      <c r="C6" s="72" t="s">
        <v>344</v>
      </c>
      <c r="D6" s="77" t="s">
        <v>437</v>
      </c>
      <c r="F6" s="118"/>
      <c r="G6" s="118"/>
      <c r="H6" s="118"/>
      <c r="I6" s="118"/>
      <c r="J6" s="131">
        <f>G18</f>
        <v>0</v>
      </c>
      <c r="L6" s="74" t="str" cm="1">
        <f t="array" aca="1" ref="L6" ca="1">"from row "&amp;CELL("row",G19)</f>
        <v>from row 19</v>
      </c>
      <c r="N6" s="84"/>
      <c r="P6" s="132"/>
      <c r="Q6" s="130"/>
      <c r="R6" s="120"/>
    </row>
    <row r="7" spans="1:18" x14ac:dyDescent="0.35">
      <c r="A7" s="72" t="s">
        <v>69</v>
      </c>
      <c r="B7" s="72">
        <f>ROW()</f>
        <v>7</v>
      </c>
      <c r="C7" s="72" t="s">
        <v>344</v>
      </c>
      <c r="D7" s="77" t="s">
        <v>345</v>
      </c>
      <c r="F7" s="118"/>
      <c r="G7" s="118"/>
      <c r="H7" s="118"/>
      <c r="I7" s="118"/>
      <c r="J7" s="117">
        <f>G22</f>
        <v>0</v>
      </c>
      <c r="L7" s="74" t="str" cm="1">
        <f t="array" aca="1" ref="L7" ca="1">"from row "&amp;CELL("row",G23)&amp;" &amp; to S4"</f>
        <v>from row 23 &amp; to S4</v>
      </c>
      <c r="N7" s="84"/>
      <c r="P7" s="129"/>
      <c r="Q7" s="130"/>
      <c r="R7" s="120"/>
    </row>
    <row r="8" spans="1:18" x14ac:dyDescent="0.35">
      <c r="A8" s="72" t="s">
        <v>69</v>
      </c>
      <c r="B8" s="72">
        <f>ROW()</f>
        <v>8</v>
      </c>
      <c r="C8" s="72" t="s">
        <v>347</v>
      </c>
      <c r="D8" s="77" t="s">
        <v>348</v>
      </c>
      <c r="F8" s="118"/>
      <c r="G8" s="118"/>
      <c r="H8" s="118"/>
      <c r="I8" s="118"/>
      <c r="J8" s="117">
        <f>G26</f>
        <v>0</v>
      </c>
      <c r="L8" s="74" t="str" cm="1">
        <f t="array" aca="1" ref="L8" ca="1">"from row "&amp;CELL("row",G24)&amp;" &amp; to S4"</f>
        <v>from row 24 &amp; to S4</v>
      </c>
      <c r="N8" s="84"/>
      <c r="P8" s="129"/>
      <c r="Q8" s="130"/>
      <c r="R8" s="120"/>
    </row>
    <row r="9" spans="1:18" x14ac:dyDescent="0.35">
      <c r="A9" s="72" t="s">
        <v>69</v>
      </c>
      <c r="B9" s="72">
        <f>ROW()</f>
        <v>9</v>
      </c>
      <c r="C9" s="72" t="s">
        <v>347</v>
      </c>
      <c r="D9" s="77" t="s">
        <v>438</v>
      </c>
      <c r="F9" s="118"/>
      <c r="G9" s="118"/>
      <c r="H9" s="118"/>
      <c r="I9" s="118"/>
      <c r="J9" s="117">
        <f>G27</f>
        <v>0</v>
      </c>
      <c r="L9" s="74"/>
      <c r="N9" s="84"/>
      <c r="P9" s="129"/>
      <c r="Q9" s="130"/>
      <c r="R9" s="120"/>
    </row>
    <row r="10" spans="1:18" x14ac:dyDescent="0.35">
      <c r="A10" s="72" t="s">
        <v>69</v>
      </c>
      <c r="B10" s="72">
        <f>ROW()</f>
        <v>10</v>
      </c>
      <c r="C10" s="72" t="s">
        <v>344</v>
      </c>
      <c r="D10" s="77" t="s">
        <v>357</v>
      </c>
      <c r="F10" s="118"/>
      <c r="G10" s="118"/>
      <c r="H10" s="118"/>
      <c r="I10" s="118"/>
      <c r="J10" s="117">
        <f>G28</f>
        <v>0</v>
      </c>
      <c r="L10" s="74" t="str" cm="1">
        <f t="array" aca="1" ref="L10" ca="1">"from row "&amp;CELL("row",G28)&amp;" &amp; to S4"</f>
        <v>from row 28 &amp; to S4</v>
      </c>
      <c r="P10" s="133"/>
      <c r="Q10" s="130"/>
      <c r="R10" s="120"/>
    </row>
    <row r="11" spans="1:18" x14ac:dyDescent="0.35">
      <c r="A11" s="72" t="s">
        <v>69</v>
      </c>
      <c r="B11" s="72">
        <f>ROW()</f>
        <v>11</v>
      </c>
      <c r="D11" s="77" t="s">
        <v>356</v>
      </c>
      <c r="F11" s="117">
        <f t="shared" ref="F11:H11" si="0">SUM(F4,-F5,F6,F7,-F8,-F9,F10)</f>
        <v>0</v>
      </c>
      <c r="G11" s="117">
        <f t="shared" si="0"/>
        <v>0</v>
      </c>
      <c r="H11" s="117">
        <f t="shared" si="0"/>
        <v>0</v>
      </c>
      <c r="I11" s="117">
        <f>SUM(I4,-I5,I6,I7,-I8,-I9,I10)</f>
        <v>0</v>
      </c>
      <c r="J11" s="134">
        <f>SUM(J4,-J5,J6,J7,-J8,J10)</f>
        <v>0</v>
      </c>
      <c r="L11" s="84" t="s">
        <v>439</v>
      </c>
      <c r="N11" s="135"/>
      <c r="P11" s="130"/>
      <c r="Q11" s="130"/>
      <c r="R11" s="120"/>
    </row>
    <row r="12" spans="1:18" x14ac:dyDescent="0.35">
      <c r="N12" s="84"/>
    </row>
    <row r="13" spans="1:18" x14ac:dyDescent="0.35">
      <c r="N13" s="84"/>
    </row>
    <row r="14" spans="1:18" ht="21" x14ac:dyDescent="0.5">
      <c r="A14" s="73" t="s">
        <v>72</v>
      </c>
      <c r="J14" s="136"/>
      <c r="K14" s="137"/>
    </row>
    <row r="15" spans="1:18" ht="56.65" customHeight="1" x14ac:dyDescent="0.35">
      <c r="A15" s="3" t="s">
        <v>21</v>
      </c>
      <c r="B15" s="3" t="s">
        <v>299</v>
      </c>
      <c r="C15" s="3" t="s">
        <v>317</v>
      </c>
      <c r="D15" s="3" t="s">
        <v>300</v>
      </c>
      <c r="E15" s="3" t="s">
        <v>301</v>
      </c>
      <c r="F15" s="3" t="s">
        <v>440</v>
      </c>
      <c r="G15" s="3" t="s">
        <v>441</v>
      </c>
      <c r="J15" s="122"/>
      <c r="K15" s="122"/>
      <c r="N15" s="135"/>
    </row>
    <row r="16" spans="1:18" x14ac:dyDescent="0.35">
      <c r="A16" s="72" t="s">
        <v>72</v>
      </c>
      <c r="B16" s="72">
        <f>ROW()</f>
        <v>16</v>
      </c>
      <c r="D16" s="77" t="s">
        <v>435</v>
      </c>
      <c r="F16" s="118"/>
      <c r="G16" s="117">
        <f>J4</f>
        <v>0</v>
      </c>
      <c r="I16" s="74" t="str" cm="1">
        <f t="array" aca="1" ref="I16" ca="1">"from row "&amp;CELL("row",J3)</f>
        <v>from row 3</v>
      </c>
      <c r="J16" s="122"/>
      <c r="K16" s="138"/>
      <c r="L16" s="139"/>
    </row>
    <row r="17" spans="1:12" x14ac:dyDescent="0.35">
      <c r="A17" s="72" t="s">
        <v>72</v>
      </c>
      <c r="B17" s="72">
        <f>ROW()</f>
        <v>17</v>
      </c>
      <c r="C17" s="72" t="s">
        <v>347</v>
      </c>
      <c r="D17" s="77" t="s">
        <v>400</v>
      </c>
      <c r="F17" s="140">
        <f>F73</f>
        <v>0</v>
      </c>
      <c r="G17" s="140">
        <f>G73</f>
        <v>0</v>
      </c>
      <c r="I17" s="74" t="str" cm="1">
        <f t="array" aca="1" ref="I17" ca="1">"from row "&amp;CELL("row",G73)</f>
        <v>from row 73</v>
      </c>
      <c r="J17" s="122"/>
      <c r="K17" s="138"/>
      <c r="L17" s="139"/>
    </row>
    <row r="18" spans="1:12" x14ac:dyDescent="0.35">
      <c r="A18" s="72" t="s">
        <v>72</v>
      </c>
      <c r="B18" s="72">
        <f>ROW()</f>
        <v>18</v>
      </c>
      <c r="C18" s="72" t="s">
        <v>344</v>
      </c>
      <c r="D18" s="77" t="s">
        <v>437</v>
      </c>
      <c r="F18" s="140">
        <f>F51</f>
        <v>0</v>
      </c>
      <c r="G18" s="141">
        <f>G51</f>
        <v>0</v>
      </c>
      <c r="I18" s="74" t="str" cm="1">
        <f t="array" aca="1" ref="I18" ca="1">"from row "&amp;CELL("row",G51)</f>
        <v>from row 51</v>
      </c>
      <c r="J18" s="122"/>
      <c r="K18" s="138"/>
      <c r="L18" s="139"/>
    </row>
    <row r="19" spans="1:12" x14ac:dyDescent="0.35">
      <c r="A19" s="72" t="s">
        <v>72</v>
      </c>
      <c r="B19" s="72">
        <f>ROW()</f>
        <v>19</v>
      </c>
      <c r="C19" s="72" t="s">
        <v>344</v>
      </c>
      <c r="D19" s="72" t="s">
        <v>442</v>
      </c>
      <c r="E19" s="72" t="s">
        <v>443</v>
      </c>
      <c r="F19" s="118"/>
      <c r="G19" s="118"/>
      <c r="I19" s="74"/>
      <c r="L19" s="139"/>
    </row>
    <row r="20" spans="1:12" x14ac:dyDescent="0.35">
      <c r="A20" s="72" t="s">
        <v>72</v>
      </c>
      <c r="B20" s="72">
        <f>ROW()</f>
        <v>20</v>
      </c>
      <c r="C20" s="72" t="s">
        <v>344</v>
      </c>
      <c r="D20" s="72" t="s">
        <v>442</v>
      </c>
      <c r="E20" s="72" t="s">
        <v>444</v>
      </c>
      <c r="F20" s="118"/>
      <c r="G20" s="118"/>
      <c r="I20" s="74"/>
      <c r="K20" s="138"/>
      <c r="L20" s="139"/>
    </row>
    <row r="21" spans="1:12" x14ac:dyDescent="0.35">
      <c r="A21" s="72" t="s">
        <v>72</v>
      </c>
      <c r="B21" s="72">
        <f>ROW()</f>
        <v>21</v>
      </c>
      <c r="C21" s="72" t="s">
        <v>344</v>
      </c>
      <c r="D21" s="72" t="s">
        <v>442</v>
      </c>
      <c r="E21" s="72" t="s">
        <v>445</v>
      </c>
      <c r="F21" s="118"/>
      <c r="G21" s="118"/>
      <c r="I21" s="74"/>
      <c r="L21" s="139"/>
    </row>
    <row r="22" spans="1:12" x14ac:dyDescent="0.35">
      <c r="A22" s="72" t="s">
        <v>72</v>
      </c>
      <c r="B22" s="72">
        <f>ROW()</f>
        <v>22</v>
      </c>
      <c r="C22" s="72" t="s">
        <v>344</v>
      </c>
      <c r="D22" s="77" t="s">
        <v>345</v>
      </c>
      <c r="F22" s="117">
        <f>SUM(F19:F21)</f>
        <v>0</v>
      </c>
      <c r="G22" s="117">
        <f>SUM(G19:G21)</f>
        <v>0</v>
      </c>
      <c r="I22" s="74" t="str" cm="1">
        <f t="array" aca="1" ref="I22" ca="1">"to row "&amp;CELL("row",J6)</f>
        <v>to row 6</v>
      </c>
      <c r="K22" s="138"/>
      <c r="L22" s="139"/>
    </row>
    <row r="23" spans="1:12" x14ac:dyDescent="0.35">
      <c r="A23" s="72" t="s">
        <v>72</v>
      </c>
      <c r="B23" s="72">
        <f>ROW()</f>
        <v>23</v>
      </c>
      <c r="C23" s="72" t="s">
        <v>347</v>
      </c>
      <c r="D23" s="72" t="s">
        <v>348</v>
      </c>
      <c r="E23" s="72" t="s">
        <v>446</v>
      </c>
      <c r="F23" s="118"/>
      <c r="G23" s="118"/>
      <c r="I23" s="74"/>
      <c r="L23" s="139"/>
    </row>
    <row r="24" spans="1:12" x14ac:dyDescent="0.35">
      <c r="A24" s="72" t="s">
        <v>72</v>
      </c>
      <c r="B24" s="72">
        <f>ROW()</f>
        <v>24</v>
      </c>
      <c r="C24" s="72" t="s">
        <v>347</v>
      </c>
      <c r="D24" s="72" t="s">
        <v>348</v>
      </c>
      <c r="E24" s="72" t="s">
        <v>447</v>
      </c>
      <c r="F24" s="118"/>
      <c r="G24" s="118"/>
      <c r="I24" s="74"/>
      <c r="K24" s="138"/>
      <c r="L24" s="139"/>
    </row>
    <row r="25" spans="1:12" x14ac:dyDescent="0.35">
      <c r="A25" s="72" t="s">
        <v>72</v>
      </c>
      <c r="B25" s="72">
        <f>ROW()</f>
        <v>25</v>
      </c>
      <c r="C25" s="72" t="s">
        <v>347</v>
      </c>
      <c r="D25" s="72" t="s">
        <v>348</v>
      </c>
      <c r="E25" s="72" t="s">
        <v>448</v>
      </c>
      <c r="F25" s="118"/>
      <c r="G25" s="118"/>
      <c r="I25" s="74"/>
      <c r="K25" s="138"/>
      <c r="L25" s="139"/>
    </row>
    <row r="26" spans="1:12" x14ac:dyDescent="0.35">
      <c r="A26" s="72" t="s">
        <v>72</v>
      </c>
      <c r="B26" s="72">
        <f>ROW()</f>
        <v>26</v>
      </c>
      <c r="C26" s="72" t="s">
        <v>347</v>
      </c>
      <c r="D26" s="77" t="s">
        <v>348</v>
      </c>
      <c r="F26" s="117">
        <f>SUM(F23:F25)</f>
        <v>0</v>
      </c>
      <c r="G26" s="117">
        <f>SUM(G23:G25)</f>
        <v>0</v>
      </c>
      <c r="I26" s="74" t="str" cm="1">
        <f t="array" aca="1" ref="I26" ca="1">"to row "&amp;CELL("row",J7)</f>
        <v>to row 7</v>
      </c>
      <c r="K26" s="138"/>
      <c r="L26" s="139"/>
    </row>
    <row r="27" spans="1:12" x14ac:dyDescent="0.35">
      <c r="A27" s="72" t="s">
        <v>72</v>
      </c>
      <c r="B27" s="72">
        <f>ROW()</f>
        <v>27</v>
      </c>
      <c r="C27" s="72" t="s">
        <v>347</v>
      </c>
      <c r="D27" s="77" t="s">
        <v>438</v>
      </c>
      <c r="F27" s="142"/>
      <c r="G27" s="117">
        <f>J114</f>
        <v>0</v>
      </c>
      <c r="I27" s="74"/>
      <c r="K27" s="138"/>
      <c r="L27" s="139"/>
    </row>
    <row r="28" spans="1:12" x14ac:dyDescent="0.35">
      <c r="A28" s="72" t="s">
        <v>72</v>
      </c>
      <c r="B28" s="72">
        <f>ROW()</f>
        <v>28</v>
      </c>
      <c r="C28" s="72" t="s">
        <v>344</v>
      </c>
      <c r="D28" s="77" t="s">
        <v>357</v>
      </c>
      <c r="F28" s="142"/>
      <c r="G28" s="117">
        <f>G29-SUM(G16,-G17,G18,G22,-G26,G27)</f>
        <v>0</v>
      </c>
      <c r="I28" s="74" t="str" cm="1">
        <f t="array" aca="1" ref="I28" ca="1">"to row "&amp;CELL("row",J10)</f>
        <v>to row 10</v>
      </c>
      <c r="J28" s="143"/>
      <c r="K28" s="138"/>
      <c r="L28" s="139"/>
    </row>
    <row r="29" spans="1:12" x14ac:dyDescent="0.35">
      <c r="A29" s="72" t="s">
        <v>72</v>
      </c>
      <c r="B29" s="72">
        <f>ROW()</f>
        <v>29</v>
      </c>
      <c r="D29" s="77" t="s">
        <v>356</v>
      </c>
      <c r="F29" s="117">
        <f>SUM(F16,-F17,F18,F22,-F26)</f>
        <v>0</v>
      </c>
      <c r="G29" s="117">
        <f>'S4a.Asset Allocations'!F58</f>
        <v>0</v>
      </c>
      <c r="I29" s="74" t="s">
        <v>449</v>
      </c>
      <c r="K29" s="138"/>
      <c r="L29" s="139"/>
    </row>
    <row r="30" spans="1:12" x14ac:dyDescent="0.35">
      <c r="I30" s="83"/>
      <c r="K30" s="138"/>
      <c r="L30" s="139"/>
    </row>
    <row r="31" spans="1:12" x14ac:dyDescent="0.35">
      <c r="A31" s="123" t="s">
        <v>450</v>
      </c>
      <c r="I31" s="84"/>
      <c r="K31" s="138"/>
      <c r="L31" s="139"/>
    </row>
    <row r="32" spans="1:12" x14ac:dyDescent="0.35">
      <c r="A32" s="123"/>
      <c r="I32" s="84"/>
      <c r="L32" s="139"/>
    </row>
    <row r="35" spans="1:9" ht="21" x14ac:dyDescent="0.5">
      <c r="A35" s="73" t="s">
        <v>75</v>
      </c>
    </row>
    <row r="36" spans="1:9" ht="37.9" customHeight="1" x14ac:dyDescent="0.35">
      <c r="A36" s="3" t="s">
        <v>21</v>
      </c>
      <c r="B36" s="3" t="s">
        <v>299</v>
      </c>
      <c r="C36" s="3" t="s">
        <v>317</v>
      </c>
      <c r="D36" s="3" t="s">
        <v>300</v>
      </c>
      <c r="E36" s="3" t="s">
        <v>301</v>
      </c>
      <c r="F36" s="3" t="s">
        <v>451</v>
      </c>
      <c r="H36" s="74"/>
    </row>
    <row r="37" spans="1:9" ht="16.5" x14ac:dyDescent="0.45">
      <c r="A37" s="72" t="s">
        <v>75</v>
      </c>
      <c r="B37" s="72">
        <f>ROW()</f>
        <v>37</v>
      </c>
      <c r="D37" s="72" t="s">
        <v>452</v>
      </c>
      <c r="F37" s="118"/>
      <c r="H37" s="74" t="s">
        <v>453</v>
      </c>
    </row>
    <row r="38" spans="1:9" ht="16.5" x14ac:dyDescent="0.45">
      <c r="A38" s="72" t="s">
        <v>75</v>
      </c>
      <c r="B38" s="72">
        <f>ROW()</f>
        <v>38</v>
      </c>
      <c r="D38" s="72" t="s">
        <v>454</v>
      </c>
      <c r="F38" s="118"/>
      <c r="H38" s="74" t="s">
        <v>453</v>
      </c>
    </row>
    <row r="39" spans="1:9" x14ac:dyDescent="0.35">
      <c r="H39" s="74"/>
    </row>
    <row r="41" spans="1:9" ht="21" x14ac:dyDescent="0.5">
      <c r="A41" s="73" t="s">
        <v>75</v>
      </c>
    </row>
    <row r="42" spans="1:9" ht="37.9" customHeight="1" x14ac:dyDescent="0.35">
      <c r="A42" s="3" t="s">
        <v>21</v>
      </c>
      <c r="B42" s="3" t="s">
        <v>299</v>
      </c>
      <c r="C42" s="3" t="s">
        <v>317</v>
      </c>
      <c r="D42" s="3" t="s">
        <v>300</v>
      </c>
      <c r="E42" s="3" t="s">
        <v>301</v>
      </c>
      <c r="F42" s="3" t="s">
        <v>362</v>
      </c>
    </row>
    <row r="43" spans="1:9" x14ac:dyDescent="0.35">
      <c r="A43" s="72" t="s">
        <v>75</v>
      </c>
      <c r="B43" s="72">
        <f>ROW()</f>
        <v>43</v>
      </c>
      <c r="D43" s="72" t="s">
        <v>455</v>
      </c>
      <c r="F43" s="144">
        <f>IF(F37&lt;&gt;0,F37/F38-1, 0)</f>
        <v>0</v>
      </c>
    </row>
    <row r="46" spans="1:9" ht="21" x14ac:dyDescent="0.5">
      <c r="A46" s="73" t="s">
        <v>75</v>
      </c>
      <c r="I46" s="74"/>
    </row>
    <row r="47" spans="1:9" ht="56.65" customHeight="1" x14ac:dyDescent="0.35">
      <c r="A47" s="3" t="s">
        <v>21</v>
      </c>
      <c r="B47" s="3" t="s">
        <v>299</v>
      </c>
      <c r="C47" s="3" t="s">
        <v>317</v>
      </c>
      <c r="D47" s="3" t="s">
        <v>300</v>
      </c>
      <c r="E47" s="3" t="s">
        <v>301</v>
      </c>
      <c r="F47" s="3" t="s">
        <v>440</v>
      </c>
      <c r="G47" s="3" t="s">
        <v>441</v>
      </c>
      <c r="I47" s="74"/>
    </row>
    <row r="48" spans="1:9" x14ac:dyDescent="0.35">
      <c r="A48" s="72" t="s">
        <v>75</v>
      </c>
      <c r="B48" s="72">
        <f>ROW()</f>
        <v>48</v>
      </c>
      <c r="D48" s="72" t="s">
        <v>435</v>
      </c>
      <c r="F48" s="117">
        <f>F16</f>
        <v>0</v>
      </c>
      <c r="G48" s="117">
        <f>G16</f>
        <v>0</v>
      </c>
      <c r="I48" s="74" t="str" cm="1">
        <f t="array" aca="1" ref="I48" ca="1">"from row "&amp;CELL("row",G16)&amp;" (and row"&amp;CELL("row",J3)&amp;")"</f>
        <v>from row 16 (and row3)</v>
      </c>
    </row>
    <row r="49" spans="1:9" x14ac:dyDescent="0.35">
      <c r="A49" s="72" t="s">
        <v>75</v>
      </c>
      <c r="B49" s="72">
        <f>ROW()</f>
        <v>49</v>
      </c>
      <c r="D49" s="72" t="s">
        <v>456</v>
      </c>
      <c r="F49" s="118"/>
      <c r="G49" s="118"/>
      <c r="I49" s="74"/>
    </row>
    <row r="50" spans="1:9" x14ac:dyDescent="0.35">
      <c r="A50" s="72" t="s">
        <v>75</v>
      </c>
      <c r="B50" s="72">
        <f>ROW()</f>
        <v>50</v>
      </c>
      <c r="C50" s="72" t="s">
        <v>347</v>
      </c>
      <c r="D50" s="72" t="s">
        <v>457</v>
      </c>
      <c r="F50" s="117">
        <f>F48-F49</f>
        <v>0</v>
      </c>
      <c r="G50" s="117">
        <f>G48-G49</f>
        <v>0</v>
      </c>
      <c r="I50" s="74"/>
    </row>
    <row r="51" spans="1:9" x14ac:dyDescent="0.35">
      <c r="A51" s="72" t="s">
        <v>75</v>
      </c>
      <c r="B51" s="72">
        <f>ROW()</f>
        <v>51</v>
      </c>
      <c r="D51" s="77" t="s">
        <v>437</v>
      </c>
      <c r="F51" s="117">
        <f>IF(F50&lt;&gt;0,F50*$F$43,0)</f>
        <v>0</v>
      </c>
      <c r="G51" s="117">
        <f>IF(G50&lt;&gt;0,G50*$F$43,0)</f>
        <v>0</v>
      </c>
      <c r="I51" s="74" t="str" cm="1">
        <f t="array" aca="1" ref="I51" ca="1">"to row "&amp;CELL("row",G18)&amp;" &amp; S3"</f>
        <v>to row 18 &amp; S3</v>
      </c>
    </row>
    <row r="53" spans="1:9" x14ac:dyDescent="0.35">
      <c r="I53" s="96"/>
    </row>
    <row r="55" spans="1:9" ht="21" x14ac:dyDescent="0.5">
      <c r="A55" s="73" t="s">
        <v>80</v>
      </c>
    </row>
    <row r="56" spans="1:9" ht="75.650000000000006" customHeight="1" x14ac:dyDescent="0.35">
      <c r="A56" s="3" t="s">
        <v>21</v>
      </c>
      <c r="B56" s="3" t="s">
        <v>299</v>
      </c>
      <c r="C56" s="3" t="s">
        <v>317</v>
      </c>
      <c r="D56" s="3" t="s">
        <v>300</v>
      </c>
      <c r="E56" s="3" t="s">
        <v>301</v>
      </c>
      <c r="F56" s="3" t="s">
        <v>458</v>
      </c>
      <c r="G56" s="3" t="s">
        <v>459</v>
      </c>
    </row>
    <row r="57" spans="1:9" x14ac:dyDescent="0.35">
      <c r="A57" s="72" t="s">
        <v>80</v>
      </c>
      <c r="B57" s="72">
        <f>ROW()</f>
        <v>57</v>
      </c>
      <c r="D57" s="77" t="s">
        <v>460</v>
      </c>
      <c r="F57" s="118"/>
      <c r="G57" s="118"/>
    </row>
    <row r="58" spans="1:9" x14ac:dyDescent="0.35">
      <c r="A58" s="72" t="s">
        <v>80</v>
      </c>
      <c r="B58" s="72">
        <f>ROW()</f>
        <v>58</v>
      </c>
      <c r="C58" s="72" t="s">
        <v>344</v>
      </c>
      <c r="D58" s="72" t="s">
        <v>461</v>
      </c>
      <c r="E58" s="72" t="s">
        <v>462</v>
      </c>
      <c r="F58" s="118"/>
      <c r="G58" s="117">
        <f>'S6.Actual Expenditure Capex'!F34</f>
        <v>0</v>
      </c>
      <c r="I58" s="84" t="s">
        <v>463</v>
      </c>
    </row>
    <row r="59" spans="1:9" x14ac:dyDescent="0.35">
      <c r="A59" s="72" t="s">
        <v>80</v>
      </c>
      <c r="B59" s="72">
        <f>ROW()</f>
        <v>59</v>
      </c>
      <c r="C59" s="72" t="s">
        <v>347</v>
      </c>
      <c r="D59" s="72" t="s">
        <v>461</v>
      </c>
      <c r="E59" s="72" t="s">
        <v>345</v>
      </c>
      <c r="F59" s="117">
        <f>F22</f>
        <v>0</v>
      </c>
      <c r="G59" s="117">
        <f>G22</f>
        <v>0</v>
      </c>
      <c r="I59" s="74" t="str" cm="1">
        <f t="array" aca="1" ref="I59" ca="1">"from row "&amp;CELL("row",G22)</f>
        <v>from row 22</v>
      </c>
    </row>
    <row r="60" spans="1:9" x14ac:dyDescent="0.35">
      <c r="A60" s="72" t="s">
        <v>80</v>
      </c>
      <c r="B60" s="72">
        <f>ROW()</f>
        <v>60</v>
      </c>
      <c r="C60" s="72" t="s">
        <v>344</v>
      </c>
      <c r="D60" s="72" t="s">
        <v>461</v>
      </c>
      <c r="E60" s="72" t="s">
        <v>357</v>
      </c>
      <c r="F60" s="142"/>
      <c r="G60" s="118"/>
    </row>
    <row r="61" spans="1:9" x14ac:dyDescent="0.35">
      <c r="A61" s="72" t="s">
        <v>80</v>
      </c>
      <c r="B61" s="72">
        <f>ROW()</f>
        <v>61</v>
      </c>
      <c r="D61" s="77" t="s">
        <v>461</v>
      </c>
      <c r="F61" s="117">
        <f>SUM(F57,F58,-F59)</f>
        <v>0</v>
      </c>
      <c r="G61" s="117">
        <f>SUM(G57,G58,-G59,G60)</f>
        <v>0</v>
      </c>
    </row>
    <row r="64" spans="1:9" ht="21" x14ac:dyDescent="0.5">
      <c r="A64" s="73" t="s">
        <v>80</v>
      </c>
      <c r="F64" s="122"/>
      <c r="G64" s="122"/>
    </row>
    <row r="65" spans="1:9" ht="37.9" customHeight="1" x14ac:dyDescent="0.35">
      <c r="A65" s="3" t="s">
        <v>21</v>
      </c>
      <c r="B65" s="3" t="s">
        <v>299</v>
      </c>
      <c r="C65" s="3" t="s">
        <v>317</v>
      </c>
      <c r="D65" s="3" t="s">
        <v>300</v>
      </c>
      <c r="E65" s="3" t="s">
        <v>301</v>
      </c>
      <c r="F65" s="3" t="s">
        <v>362</v>
      </c>
    </row>
    <row r="66" spans="1:9" x14ac:dyDescent="0.35">
      <c r="A66" s="72" t="s">
        <v>80</v>
      </c>
      <c r="B66" s="72">
        <f>ROW()</f>
        <v>66</v>
      </c>
      <c r="D66" s="72" t="s">
        <v>464</v>
      </c>
      <c r="F66" s="145"/>
      <c r="G66" s="122"/>
    </row>
    <row r="67" spans="1:9" x14ac:dyDescent="0.35">
      <c r="G67" s="122"/>
    </row>
    <row r="68" spans="1:9" x14ac:dyDescent="0.35">
      <c r="F68" s="122"/>
      <c r="G68" s="122"/>
    </row>
    <row r="69" spans="1:9" ht="21" x14ac:dyDescent="0.5">
      <c r="A69" s="73" t="s">
        <v>85</v>
      </c>
      <c r="G69" s="96"/>
    </row>
    <row r="70" spans="1:9" ht="56.65" customHeight="1" x14ac:dyDescent="0.35">
      <c r="A70" s="3" t="s">
        <v>21</v>
      </c>
      <c r="B70" s="3" t="s">
        <v>299</v>
      </c>
      <c r="C70" s="3" t="s">
        <v>317</v>
      </c>
      <c r="D70" s="3" t="s">
        <v>300</v>
      </c>
      <c r="E70" s="3" t="s">
        <v>301</v>
      </c>
      <c r="F70" s="3" t="s">
        <v>440</v>
      </c>
      <c r="G70" s="3" t="s">
        <v>441</v>
      </c>
    </row>
    <row r="71" spans="1:9" x14ac:dyDescent="0.35">
      <c r="A71" s="72" t="s">
        <v>85</v>
      </c>
      <c r="B71" s="72">
        <f>ROW()</f>
        <v>71</v>
      </c>
      <c r="D71" s="72" t="s">
        <v>465</v>
      </c>
      <c r="F71" s="118"/>
      <c r="G71" s="118"/>
    </row>
    <row r="72" spans="1:9" x14ac:dyDescent="0.35">
      <c r="A72" s="72" t="s">
        <v>85</v>
      </c>
      <c r="B72" s="72">
        <f>ROW()</f>
        <v>72</v>
      </c>
      <c r="D72" s="72" t="s">
        <v>466</v>
      </c>
      <c r="F72" s="118"/>
      <c r="G72" s="118"/>
    </row>
    <row r="73" spans="1:9" x14ac:dyDescent="0.35">
      <c r="A73" s="72" t="s">
        <v>85</v>
      </c>
      <c r="B73" s="72">
        <f>ROW()</f>
        <v>73</v>
      </c>
      <c r="D73" s="77" t="s">
        <v>467</v>
      </c>
      <c r="F73" s="117">
        <f>SUM(F71:F72)</f>
        <v>0</v>
      </c>
      <c r="G73" s="117">
        <f>SUM(G71:G72)</f>
        <v>0</v>
      </c>
      <c r="I73" s="74" t="str" cm="1">
        <f t="array" aca="1" ref="I73" ca="1">"to row "&amp;CELL("row",G17)&amp;" &amp; S3"</f>
        <v>to row 17 &amp; S3</v>
      </c>
    </row>
    <row r="76" spans="1:9" ht="21" x14ac:dyDescent="0.5">
      <c r="A76" s="73" t="s">
        <v>88</v>
      </c>
    </row>
    <row r="77" spans="1:9" ht="113.5" customHeight="1" x14ac:dyDescent="0.35">
      <c r="A77" s="3" t="s">
        <v>21</v>
      </c>
      <c r="B77" s="3" t="s">
        <v>299</v>
      </c>
      <c r="C77" s="3" t="s">
        <v>317</v>
      </c>
      <c r="D77" s="3" t="s">
        <v>468</v>
      </c>
      <c r="E77" s="3" t="s">
        <v>469</v>
      </c>
      <c r="F77" s="3" t="s">
        <v>470</v>
      </c>
      <c r="G77" s="3" t="s">
        <v>471</v>
      </c>
      <c r="H77" s="3" t="s">
        <v>472</v>
      </c>
    </row>
    <row r="78" spans="1:9" x14ac:dyDescent="0.35">
      <c r="A78" s="72" t="s">
        <v>88</v>
      </c>
      <c r="B78" s="72">
        <f>ROW()</f>
        <v>78</v>
      </c>
      <c r="D78" s="121"/>
      <c r="E78" s="121"/>
      <c r="F78" s="118"/>
      <c r="G78" s="121"/>
      <c r="H78" s="121"/>
    </row>
    <row r="79" spans="1:9" x14ac:dyDescent="0.35">
      <c r="A79" s="72" t="s">
        <v>88</v>
      </c>
      <c r="B79" s="72">
        <f>ROW()</f>
        <v>79</v>
      </c>
      <c r="D79" s="121"/>
      <c r="E79" s="121"/>
      <c r="F79" s="118"/>
      <c r="G79" s="121"/>
      <c r="H79" s="121"/>
    </row>
    <row r="80" spans="1:9" x14ac:dyDescent="0.35">
      <c r="A80" s="72" t="s">
        <v>88</v>
      </c>
      <c r="B80" s="72">
        <f>ROW()</f>
        <v>80</v>
      </c>
      <c r="D80" s="121"/>
      <c r="E80" s="121"/>
      <c r="F80" s="118"/>
      <c r="G80" s="121"/>
      <c r="H80" s="121"/>
    </row>
    <row r="81" spans="1:20" x14ac:dyDescent="0.35">
      <c r="A81" s="72" t="s">
        <v>88</v>
      </c>
      <c r="B81" s="72">
        <f>ROW()</f>
        <v>81</v>
      </c>
      <c r="D81" s="121"/>
      <c r="E81" s="121"/>
      <c r="F81" s="121"/>
      <c r="G81" s="121"/>
      <c r="H81" s="121"/>
    </row>
    <row r="82" spans="1:20" x14ac:dyDescent="0.35">
      <c r="A82" s="72" t="s">
        <v>88</v>
      </c>
      <c r="B82" s="72">
        <f>ROW()</f>
        <v>82</v>
      </c>
      <c r="D82" s="121"/>
      <c r="E82" s="121"/>
      <c r="F82" s="121"/>
      <c r="G82" s="121"/>
      <c r="H82" s="121"/>
    </row>
    <row r="83" spans="1:20" x14ac:dyDescent="0.35">
      <c r="A83" s="72" t="s">
        <v>88</v>
      </c>
      <c r="B83" s="72">
        <f>ROW()</f>
        <v>83</v>
      </c>
      <c r="D83" s="121"/>
      <c r="E83" s="121"/>
      <c r="F83" s="121"/>
      <c r="G83" s="121"/>
      <c r="H83" s="121"/>
    </row>
    <row r="84" spans="1:20" x14ac:dyDescent="0.35">
      <c r="A84" s="72" t="s">
        <v>88</v>
      </c>
      <c r="B84" s="72">
        <f>ROW()</f>
        <v>84</v>
      </c>
      <c r="D84" s="121"/>
      <c r="E84" s="121"/>
      <c r="F84" s="121"/>
      <c r="G84" s="121"/>
      <c r="H84" s="121"/>
    </row>
    <row r="85" spans="1:20" x14ac:dyDescent="0.35">
      <c r="A85" s="72" t="s">
        <v>88</v>
      </c>
      <c r="B85" s="72">
        <f>ROW()</f>
        <v>85</v>
      </c>
      <c r="D85" s="121"/>
      <c r="E85" s="121"/>
      <c r="F85" s="121"/>
      <c r="G85" s="121"/>
      <c r="H85" s="121"/>
    </row>
    <row r="87" spans="1:20" x14ac:dyDescent="0.35">
      <c r="A87" s="123" t="s">
        <v>473</v>
      </c>
    </row>
    <row r="88" spans="1:20" x14ac:dyDescent="0.35">
      <c r="A88" s="123"/>
    </row>
    <row r="89" spans="1:20" x14ac:dyDescent="0.35">
      <c r="A89" s="123"/>
    </row>
    <row r="90" spans="1:20" ht="21.5" thickBot="1" x14ac:dyDescent="0.55000000000000004">
      <c r="A90" s="73" t="s">
        <v>93</v>
      </c>
    </row>
    <row r="91" spans="1:20" ht="76.5" customHeight="1" thickBot="1" x14ac:dyDescent="0.4">
      <c r="A91" s="3" t="s">
        <v>21</v>
      </c>
      <c r="B91" s="3" t="s">
        <v>299</v>
      </c>
      <c r="C91" s="3" t="s">
        <v>317</v>
      </c>
      <c r="D91" s="3" t="s">
        <v>300</v>
      </c>
      <c r="E91" s="3" t="s">
        <v>301</v>
      </c>
      <c r="F91" s="3" t="s">
        <v>330</v>
      </c>
      <c r="G91" s="3" t="s">
        <v>474</v>
      </c>
      <c r="H91" s="3" t="s">
        <v>475</v>
      </c>
      <c r="I91" s="3" t="s">
        <v>476</v>
      </c>
      <c r="J91" s="3" t="s">
        <v>477</v>
      </c>
      <c r="K91" s="3" t="s">
        <v>478</v>
      </c>
      <c r="L91" s="3" t="s">
        <v>479</v>
      </c>
      <c r="M91" s="3" t="s">
        <v>402</v>
      </c>
      <c r="N91" s="3" t="s">
        <v>480</v>
      </c>
      <c r="O91" s="3" t="s">
        <v>481</v>
      </c>
      <c r="S91" s="146" t="s">
        <v>482</v>
      </c>
      <c r="T91" s="147" t="s">
        <v>483</v>
      </c>
    </row>
    <row r="92" spans="1:20" x14ac:dyDescent="0.35">
      <c r="A92" s="72" t="s">
        <v>93</v>
      </c>
      <c r="B92" s="72">
        <f>ROW()</f>
        <v>92</v>
      </c>
      <c r="D92" s="72" t="s">
        <v>484</v>
      </c>
      <c r="E92" s="72" t="s">
        <v>485</v>
      </c>
      <c r="F92" s="118"/>
      <c r="G92" s="118"/>
      <c r="H92" s="118"/>
      <c r="I92" s="118"/>
      <c r="J92" s="118"/>
      <c r="K92" s="118"/>
      <c r="L92" s="118"/>
      <c r="M92" s="117">
        <f>SUM(tb_4_4vii_4.07_1[[#This Row],[Opening RAB value]],-tb_4_4vii_4.07_1[[#This Row],[Less depreciation]],tb_4_4vii_4.07_1[[#This Row],[Plus revaluations]],tb_4_4vii_4.07_1[[#This Row],[Plus assets commissioned]],-tb_4_4vii_4.07_1[[#This Row],[Less asset disposals]],tb_4_4vii_4.07_1[[#This Row],[Plus asset allocation adjustment]],tb_4_4vii_4.07_1[[#This Row],[Plus asset category transfers]])</f>
        <v>0</v>
      </c>
      <c r="N92" s="118"/>
      <c r="O92" s="118"/>
      <c r="S92" s="148">
        <f>G16</f>
        <v>0</v>
      </c>
      <c r="T92" s="149" t="b">
        <f>ROUND(S92,0)=ROUND(F115,0)</f>
        <v>1</v>
      </c>
    </row>
    <row r="93" spans="1:20" x14ac:dyDescent="0.35">
      <c r="A93" s="72" t="s">
        <v>93</v>
      </c>
      <c r="B93" s="72">
        <f>ROW()</f>
        <v>93</v>
      </c>
      <c r="D93" s="72" t="s">
        <v>484</v>
      </c>
      <c r="E93" s="72" t="s">
        <v>486</v>
      </c>
      <c r="F93" s="118"/>
      <c r="G93" s="118"/>
      <c r="H93" s="118"/>
      <c r="I93" s="118"/>
      <c r="J93" s="118"/>
      <c r="K93" s="118"/>
      <c r="L93" s="118"/>
      <c r="M93" s="117">
        <f>SUM(tb_4_4vii_4.07_1[[#This Row],[Opening RAB value]],-tb_4_4vii_4.07_1[[#This Row],[Less depreciation]],tb_4_4vii_4.07_1[[#This Row],[Plus revaluations]],tb_4_4vii_4.07_1[[#This Row],[Plus assets commissioned]],-tb_4_4vii_4.07_1[[#This Row],[Less asset disposals]],tb_4_4vii_4.07_1[[#This Row],[Plus asset allocation adjustment]],tb_4_4vii_4.07_1[[#This Row],[Plus asset category transfers]])</f>
        <v>0</v>
      </c>
      <c r="N93" s="118"/>
      <c r="O93" s="118"/>
      <c r="S93" s="148">
        <f>G17</f>
        <v>0</v>
      </c>
      <c r="T93" s="150" t="b">
        <f>ROUND(S93,0)=ROUND(G115,0)</f>
        <v>1</v>
      </c>
    </row>
    <row r="94" spans="1:20" x14ac:dyDescent="0.35">
      <c r="A94" s="72" t="s">
        <v>93</v>
      </c>
      <c r="B94" s="72">
        <f>ROW()</f>
        <v>94</v>
      </c>
      <c r="D94" s="72" t="s">
        <v>484</v>
      </c>
      <c r="E94" s="72" t="s">
        <v>487</v>
      </c>
      <c r="F94" s="118"/>
      <c r="G94" s="118"/>
      <c r="H94" s="118"/>
      <c r="I94" s="118"/>
      <c r="J94" s="118"/>
      <c r="K94" s="118"/>
      <c r="L94" s="118"/>
      <c r="M94" s="117">
        <f>SUM(tb_4_4vii_4.07_1[[#This Row],[Opening RAB value]],-tb_4_4vii_4.07_1[[#This Row],[Less depreciation]],tb_4_4vii_4.07_1[[#This Row],[Plus revaluations]],tb_4_4vii_4.07_1[[#This Row],[Plus assets commissioned]],-tb_4_4vii_4.07_1[[#This Row],[Less asset disposals]],tb_4_4vii_4.07_1[[#This Row],[Plus asset allocation adjustment]],tb_4_4vii_4.07_1[[#This Row],[Plus asset category transfers]])</f>
        <v>0</v>
      </c>
      <c r="N94" s="118"/>
      <c r="O94" s="118"/>
      <c r="S94" s="148">
        <f>G18</f>
        <v>0</v>
      </c>
      <c r="T94" s="150" t="b">
        <f>ROUND(S94,0)=ROUND(H115,0)</f>
        <v>1</v>
      </c>
    </row>
    <row r="95" spans="1:20" x14ac:dyDescent="0.35">
      <c r="A95" s="72" t="s">
        <v>93</v>
      </c>
      <c r="B95" s="72">
        <f>ROW()</f>
        <v>95</v>
      </c>
      <c r="D95" s="72" t="s">
        <v>484</v>
      </c>
      <c r="E95" s="72" t="s">
        <v>488</v>
      </c>
      <c r="F95" s="118"/>
      <c r="G95" s="118"/>
      <c r="H95" s="118"/>
      <c r="I95" s="118"/>
      <c r="J95" s="118"/>
      <c r="K95" s="118"/>
      <c r="L95" s="118"/>
      <c r="M95" s="117">
        <f>SUM(tb_4_4vii_4.07_1[[#This Row],[Opening RAB value]],-tb_4_4vii_4.07_1[[#This Row],[Less depreciation]],tb_4_4vii_4.07_1[[#This Row],[Plus revaluations]],tb_4_4vii_4.07_1[[#This Row],[Plus assets commissioned]],-tb_4_4vii_4.07_1[[#This Row],[Less asset disposals]],tb_4_4vii_4.07_1[[#This Row],[Plus asset allocation adjustment]],tb_4_4vii_4.07_1[[#This Row],[Plus asset category transfers]])</f>
        <v>0</v>
      </c>
      <c r="N95" s="118"/>
      <c r="O95" s="118"/>
      <c r="S95" s="148">
        <f>G22</f>
        <v>0</v>
      </c>
      <c r="T95" s="150" t="b">
        <f>ROUND(S95,0)=ROUND(I115,0)</f>
        <v>1</v>
      </c>
    </row>
    <row r="96" spans="1:20" x14ac:dyDescent="0.35">
      <c r="A96" s="72" t="s">
        <v>93</v>
      </c>
      <c r="B96" s="72">
        <f>ROW()</f>
        <v>96</v>
      </c>
      <c r="D96" s="72" t="s">
        <v>484</v>
      </c>
      <c r="E96" s="72" t="s">
        <v>489</v>
      </c>
      <c r="F96" s="118"/>
      <c r="G96" s="118"/>
      <c r="H96" s="118"/>
      <c r="I96" s="118"/>
      <c r="J96" s="118"/>
      <c r="K96" s="118"/>
      <c r="L96" s="118"/>
      <c r="M96" s="117">
        <f>SUM(tb_4_4vii_4.07_1[[#This Row],[Opening RAB value]],-tb_4_4vii_4.07_1[[#This Row],[Less depreciation]],tb_4_4vii_4.07_1[[#This Row],[Plus revaluations]],tb_4_4vii_4.07_1[[#This Row],[Plus assets commissioned]],-tb_4_4vii_4.07_1[[#This Row],[Less asset disposals]],tb_4_4vii_4.07_1[[#This Row],[Plus asset allocation adjustment]],tb_4_4vii_4.07_1[[#This Row],[Plus asset category transfers]])</f>
        <v>0</v>
      </c>
      <c r="N96" s="118"/>
      <c r="O96" s="118"/>
      <c r="S96" s="148">
        <f>G26</f>
        <v>0</v>
      </c>
      <c r="T96" s="150" t="b">
        <f>ROUND(S96,0)=ROUND(J115,0)</f>
        <v>1</v>
      </c>
    </row>
    <row r="97" spans="1:20" x14ac:dyDescent="0.35">
      <c r="A97" s="72" t="s">
        <v>93</v>
      </c>
      <c r="B97" s="72">
        <f>ROW()</f>
        <v>97</v>
      </c>
      <c r="D97" s="72" t="s">
        <v>484</v>
      </c>
      <c r="E97" s="72" t="s">
        <v>490</v>
      </c>
      <c r="F97" s="118"/>
      <c r="G97" s="118"/>
      <c r="H97" s="118"/>
      <c r="I97" s="118"/>
      <c r="J97" s="118"/>
      <c r="K97" s="118"/>
      <c r="L97" s="118"/>
      <c r="M97" s="117">
        <f>SUM(tb_4_4vii_4.07_1[[#This Row],[Opening RAB value]],-tb_4_4vii_4.07_1[[#This Row],[Less depreciation]],tb_4_4vii_4.07_1[[#This Row],[Plus revaluations]],tb_4_4vii_4.07_1[[#This Row],[Plus assets commissioned]],-tb_4_4vii_4.07_1[[#This Row],[Less asset disposals]],tb_4_4vii_4.07_1[[#This Row],[Plus asset allocation adjustment]],tb_4_4vii_4.07_1[[#This Row],[Plus asset category transfers]])</f>
        <v>0</v>
      </c>
      <c r="N97" s="118"/>
      <c r="O97" s="118"/>
      <c r="S97" s="148">
        <f>G28</f>
        <v>0</v>
      </c>
      <c r="T97" s="150" t="b">
        <f>ROUND(S97,0)=ROUND((K115+L115),0)</f>
        <v>1</v>
      </c>
    </row>
    <row r="98" spans="1:20" x14ac:dyDescent="0.35">
      <c r="A98" s="72" t="s">
        <v>93</v>
      </c>
      <c r="B98" s="72">
        <f>ROW()</f>
        <v>98</v>
      </c>
      <c r="D98" s="72" t="s">
        <v>484</v>
      </c>
      <c r="E98" s="72" t="s">
        <v>491</v>
      </c>
      <c r="F98" s="118"/>
      <c r="G98" s="118"/>
      <c r="H98" s="118"/>
      <c r="I98" s="118"/>
      <c r="J98" s="118"/>
      <c r="K98" s="118"/>
      <c r="L98" s="118"/>
      <c r="M98" s="117">
        <f>SUM(tb_4_4vii_4.07_1[[#This Row],[Opening RAB value]],-tb_4_4vii_4.07_1[[#This Row],[Less depreciation]],tb_4_4vii_4.07_1[[#This Row],[Plus revaluations]],tb_4_4vii_4.07_1[[#This Row],[Plus assets commissioned]],-tb_4_4vii_4.07_1[[#This Row],[Less asset disposals]],tb_4_4vii_4.07_1[[#This Row],[Plus asset allocation adjustment]],tb_4_4vii_4.07_1[[#This Row],[Plus asset category transfers]])</f>
        <v>0</v>
      </c>
      <c r="N98" s="118"/>
      <c r="O98" s="118"/>
      <c r="S98" s="148"/>
      <c r="T98" s="150"/>
    </row>
    <row r="99" spans="1:20" ht="15" thickBot="1" x14ac:dyDescent="0.4">
      <c r="A99" s="72" t="s">
        <v>93</v>
      </c>
      <c r="B99" s="72">
        <f>ROW()</f>
        <v>99</v>
      </c>
      <c r="D99" s="72" t="s">
        <v>484</v>
      </c>
      <c r="E99" s="72" t="s">
        <v>492</v>
      </c>
      <c r="F99" s="118"/>
      <c r="G99" s="118"/>
      <c r="H99" s="118"/>
      <c r="I99" s="118"/>
      <c r="J99" s="118"/>
      <c r="K99" s="118"/>
      <c r="L99" s="118"/>
      <c r="M99" s="117">
        <f>SUM(tb_4_4vii_4.07_1[[#This Row],[Opening RAB value]],-tb_4_4vii_4.07_1[[#This Row],[Less depreciation]],tb_4_4vii_4.07_1[[#This Row],[Plus revaluations]],tb_4_4vii_4.07_1[[#This Row],[Plus assets commissioned]],-tb_4_4vii_4.07_1[[#This Row],[Less asset disposals]],tb_4_4vii_4.07_1[[#This Row],[Plus asset allocation adjustment]],tb_4_4vii_4.07_1[[#This Row],[Plus asset category transfers]])</f>
        <v>0</v>
      </c>
      <c r="N99" s="118"/>
      <c r="O99" s="118"/>
      <c r="S99" s="151">
        <f>G29</f>
        <v>0</v>
      </c>
      <c r="T99" s="152" t="b">
        <f>ROUND(S99,0)=ROUND(M115,0)</f>
        <v>1</v>
      </c>
    </row>
    <row r="100" spans="1:20" x14ac:dyDescent="0.35">
      <c r="A100" s="72" t="s">
        <v>93</v>
      </c>
      <c r="B100" s="72">
        <f>ROW()</f>
        <v>100</v>
      </c>
      <c r="D100" s="77" t="s">
        <v>484</v>
      </c>
      <c r="E100" s="77" t="s">
        <v>493</v>
      </c>
      <c r="F100" s="153">
        <f t="shared" ref="F100:M100" si="1">SUM(F92:F99)</f>
        <v>0</v>
      </c>
      <c r="G100" s="153">
        <f t="shared" si="1"/>
        <v>0</v>
      </c>
      <c r="H100" s="153">
        <f t="shared" si="1"/>
        <v>0</v>
      </c>
      <c r="I100" s="153">
        <f t="shared" si="1"/>
        <v>0</v>
      </c>
      <c r="J100" s="153">
        <f t="shared" si="1"/>
        <v>0</v>
      </c>
      <c r="K100" s="153">
        <f t="shared" si="1"/>
        <v>0</v>
      </c>
      <c r="L100" s="153">
        <f t="shared" si="1"/>
        <v>0</v>
      </c>
      <c r="M100" s="153">
        <f t="shared" si="1"/>
        <v>0</v>
      </c>
      <c r="N100" s="154"/>
      <c r="O100" s="154"/>
      <c r="Q100" s="155" t="str">
        <f>IF(F100-G100+H100+I100-J100+K100+L100=M100,"OK","ERROR")</f>
        <v>OK</v>
      </c>
    </row>
    <row r="101" spans="1:20" x14ac:dyDescent="0.35">
      <c r="A101" s="72" t="s">
        <v>93</v>
      </c>
      <c r="B101" s="72">
        <f>ROW()</f>
        <v>101</v>
      </c>
      <c r="D101" s="72" t="s">
        <v>494</v>
      </c>
      <c r="E101" s="72" t="s">
        <v>489</v>
      </c>
      <c r="F101" s="118"/>
      <c r="G101" s="118"/>
      <c r="H101" s="118"/>
      <c r="I101" s="118"/>
      <c r="J101" s="118"/>
      <c r="K101" s="118"/>
      <c r="L101" s="118"/>
      <c r="M101" s="117">
        <f>SUM(tb_4_4vii_4.07_1[[#This Row],[Opening RAB value]],-tb_4_4vii_4.07_1[[#This Row],[Less depreciation]],tb_4_4vii_4.07_1[[#This Row],[Plus revaluations]],tb_4_4vii_4.07_1[[#This Row],[Plus assets commissioned]],-tb_4_4vii_4.07_1[[#This Row],[Less asset disposals]],tb_4_4vii_4.07_1[[#This Row],[Plus asset allocation adjustment]],tb_4_4vii_4.07_1[[#This Row],[Plus asset category transfers]])</f>
        <v>0</v>
      </c>
      <c r="N101" s="118"/>
      <c r="O101" s="118"/>
    </row>
    <row r="102" spans="1:20" x14ac:dyDescent="0.35">
      <c r="A102" s="72" t="s">
        <v>93</v>
      </c>
      <c r="B102" s="72">
        <f>ROW()</f>
        <v>102</v>
      </c>
      <c r="D102" s="72" t="s">
        <v>494</v>
      </c>
      <c r="E102" s="72" t="s">
        <v>490</v>
      </c>
      <c r="F102" s="118"/>
      <c r="G102" s="118"/>
      <c r="H102" s="118"/>
      <c r="I102" s="118"/>
      <c r="J102" s="118"/>
      <c r="K102" s="118"/>
      <c r="L102" s="118"/>
      <c r="M102" s="117">
        <f>SUM(tb_4_4vii_4.07_1[[#This Row],[Opening RAB value]],-tb_4_4vii_4.07_1[[#This Row],[Less depreciation]],tb_4_4vii_4.07_1[[#This Row],[Plus revaluations]],tb_4_4vii_4.07_1[[#This Row],[Plus assets commissioned]],-tb_4_4vii_4.07_1[[#This Row],[Less asset disposals]],tb_4_4vii_4.07_1[[#This Row],[Plus asset allocation adjustment]],tb_4_4vii_4.07_1[[#This Row],[Plus asset category transfers]])</f>
        <v>0</v>
      </c>
      <c r="N102" s="118"/>
      <c r="O102" s="118"/>
    </row>
    <row r="103" spans="1:20" x14ac:dyDescent="0.35">
      <c r="A103" s="72" t="s">
        <v>93</v>
      </c>
      <c r="B103" s="72">
        <f>ROW()</f>
        <v>103</v>
      </c>
      <c r="D103" s="72" t="s">
        <v>494</v>
      </c>
      <c r="E103" s="72" t="s">
        <v>491</v>
      </c>
      <c r="F103" s="118"/>
      <c r="G103" s="118"/>
      <c r="H103" s="118"/>
      <c r="I103" s="118"/>
      <c r="J103" s="118"/>
      <c r="K103" s="118"/>
      <c r="L103" s="118"/>
      <c r="M103" s="117">
        <f>SUM(tb_4_4vii_4.07_1[[#This Row],[Opening RAB value]],-tb_4_4vii_4.07_1[[#This Row],[Less depreciation]],tb_4_4vii_4.07_1[[#This Row],[Plus revaluations]],tb_4_4vii_4.07_1[[#This Row],[Plus assets commissioned]],-tb_4_4vii_4.07_1[[#This Row],[Less asset disposals]],tb_4_4vii_4.07_1[[#This Row],[Plus asset allocation adjustment]],tb_4_4vii_4.07_1[[#This Row],[Plus asset category transfers]])</f>
        <v>0</v>
      </c>
      <c r="N103" s="118"/>
      <c r="O103" s="118"/>
    </row>
    <row r="104" spans="1:20" x14ac:dyDescent="0.35">
      <c r="A104" s="72" t="s">
        <v>93</v>
      </c>
      <c r="B104" s="72">
        <f>ROW()</f>
        <v>104</v>
      </c>
      <c r="D104" s="72" t="s">
        <v>494</v>
      </c>
      <c r="E104" s="72" t="s">
        <v>495</v>
      </c>
      <c r="F104" s="118"/>
      <c r="G104" s="118"/>
      <c r="H104" s="118"/>
      <c r="I104" s="118"/>
      <c r="J104" s="118"/>
      <c r="K104" s="118"/>
      <c r="L104" s="118"/>
      <c r="M104" s="117">
        <f>SUM(tb_4_4vii_4.07_1[[#This Row],[Opening RAB value]],-tb_4_4vii_4.07_1[[#This Row],[Less depreciation]],tb_4_4vii_4.07_1[[#This Row],[Plus revaluations]],tb_4_4vii_4.07_1[[#This Row],[Plus assets commissioned]],-tb_4_4vii_4.07_1[[#This Row],[Less asset disposals]],tb_4_4vii_4.07_1[[#This Row],[Plus asset allocation adjustment]],tb_4_4vii_4.07_1[[#This Row],[Plus asset category transfers]])</f>
        <v>0</v>
      </c>
      <c r="N104" s="118"/>
      <c r="O104" s="118"/>
    </row>
    <row r="105" spans="1:20" x14ac:dyDescent="0.35">
      <c r="A105" s="72" t="s">
        <v>93</v>
      </c>
      <c r="B105" s="72">
        <f>ROW()</f>
        <v>105</v>
      </c>
      <c r="D105" s="77" t="s">
        <v>494</v>
      </c>
      <c r="E105" s="77" t="s">
        <v>496</v>
      </c>
      <c r="F105" s="153">
        <f t="shared" ref="F105:L105" si="2">SUM(F101:F104)</f>
        <v>0</v>
      </c>
      <c r="G105" s="153">
        <f t="shared" si="2"/>
        <v>0</v>
      </c>
      <c r="H105" s="153">
        <f t="shared" si="2"/>
        <v>0</v>
      </c>
      <c r="I105" s="153">
        <f t="shared" si="2"/>
        <v>0</v>
      </c>
      <c r="J105" s="153">
        <f t="shared" si="2"/>
        <v>0</v>
      </c>
      <c r="K105" s="153">
        <f t="shared" si="2"/>
        <v>0</v>
      </c>
      <c r="L105" s="153">
        <f t="shared" si="2"/>
        <v>0</v>
      </c>
      <c r="M105" s="153">
        <f>SUM(M101:M104)</f>
        <v>0</v>
      </c>
      <c r="N105" s="154"/>
      <c r="O105" s="154"/>
      <c r="Q105" s="155" t="str">
        <f>IF(F105-G105+H105+I105-J105+K105+L105=M105,"OK","ERROR")</f>
        <v>OK</v>
      </c>
    </row>
    <row r="106" spans="1:20" x14ac:dyDescent="0.35">
      <c r="A106" s="72" t="s">
        <v>93</v>
      </c>
      <c r="B106" s="72">
        <f>ROW()</f>
        <v>106</v>
      </c>
      <c r="D106" s="72" t="s">
        <v>497</v>
      </c>
      <c r="E106" s="72" t="s">
        <v>498</v>
      </c>
      <c r="F106" s="118"/>
      <c r="G106" s="118"/>
      <c r="H106" s="118"/>
      <c r="I106" s="118"/>
      <c r="J106" s="118"/>
      <c r="K106" s="118"/>
      <c r="L106" s="118"/>
      <c r="M106" s="117">
        <f>SUM(tb_4_4vii_4.07_1[[#This Row],[Opening RAB value]],-tb_4_4vii_4.07_1[[#This Row],[Less depreciation]],tb_4_4vii_4.07_1[[#This Row],[Plus revaluations]],tb_4_4vii_4.07_1[[#This Row],[Plus assets commissioned]],-tb_4_4vii_4.07_1[[#This Row],[Less asset disposals]],tb_4_4vii_4.07_1[[#This Row],[Plus asset allocation adjustment]],tb_4_4vii_4.07_1[[#This Row],[Plus asset category transfers]])</f>
        <v>0</v>
      </c>
      <c r="N106" s="118"/>
      <c r="O106" s="118"/>
    </row>
    <row r="107" spans="1:20" x14ac:dyDescent="0.35">
      <c r="A107" s="72" t="s">
        <v>93</v>
      </c>
      <c r="B107" s="72">
        <f>ROW()</f>
        <v>107</v>
      </c>
      <c r="D107" s="72" t="s">
        <v>497</v>
      </c>
      <c r="E107" s="72" t="s">
        <v>499</v>
      </c>
      <c r="F107" s="118"/>
      <c r="G107" s="118"/>
      <c r="H107" s="118"/>
      <c r="I107" s="118"/>
      <c r="J107" s="118"/>
      <c r="K107" s="118"/>
      <c r="L107" s="118"/>
      <c r="M107" s="117">
        <f>SUM(tb_4_4vii_4.07_1[[#This Row],[Opening RAB value]],-tb_4_4vii_4.07_1[[#This Row],[Less depreciation]],tb_4_4vii_4.07_1[[#This Row],[Plus revaluations]],tb_4_4vii_4.07_1[[#This Row],[Plus assets commissioned]],-tb_4_4vii_4.07_1[[#This Row],[Less asset disposals]],tb_4_4vii_4.07_1[[#This Row],[Plus asset allocation adjustment]],tb_4_4vii_4.07_1[[#This Row],[Plus asset category transfers]])</f>
        <v>0</v>
      </c>
      <c r="N107" s="118"/>
      <c r="O107" s="118"/>
    </row>
    <row r="108" spans="1:20" x14ac:dyDescent="0.35">
      <c r="A108" s="72" t="s">
        <v>93</v>
      </c>
      <c r="B108" s="72">
        <f>ROW()</f>
        <v>108</v>
      </c>
      <c r="D108" s="77" t="s">
        <v>497</v>
      </c>
      <c r="E108" s="77" t="s">
        <v>500</v>
      </c>
      <c r="F108" s="153">
        <f>SUM(F100,F105,F106:F107)</f>
        <v>0</v>
      </c>
      <c r="G108" s="153">
        <f t="shared" ref="G108:L108" si="3">SUM(G100,G105,G106:G107)</f>
        <v>0</v>
      </c>
      <c r="H108" s="153">
        <f t="shared" si="3"/>
        <v>0</v>
      </c>
      <c r="I108" s="153">
        <f t="shared" si="3"/>
        <v>0</v>
      </c>
      <c r="J108" s="153">
        <f t="shared" si="3"/>
        <v>0</v>
      </c>
      <c r="K108" s="153">
        <f t="shared" si="3"/>
        <v>0</v>
      </c>
      <c r="L108" s="153">
        <f t="shared" si="3"/>
        <v>0</v>
      </c>
      <c r="M108" s="153">
        <f>SUM(M106,M107,M100,M105)</f>
        <v>0</v>
      </c>
      <c r="N108" s="154"/>
      <c r="O108" s="154"/>
      <c r="Q108" s="155" t="str">
        <f>IF(F108-G108+H108+I108-J108+K108+L108=M108,"OK","ERROR")</f>
        <v>OK</v>
      </c>
    </row>
    <row r="109" spans="1:20" x14ac:dyDescent="0.35">
      <c r="A109" s="72" t="s">
        <v>93</v>
      </c>
      <c r="B109" s="72">
        <f>ROW()</f>
        <v>109</v>
      </c>
      <c r="D109" s="72" t="s">
        <v>501</v>
      </c>
      <c r="E109" s="72" t="s">
        <v>502</v>
      </c>
      <c r="F109" s="118"/>
      <c r="G109" s="118"/>
      <c r="H109" s="118"/>
      <c r="I109" s="118"/>
      <c r="J109" s="118"/>
      <c r="K109" s="118"/>
      <c r="L109" s="118"/>
      <c r="M109" s="117">
        <f>SUM(tb_4_4vii_4.07_1[[#This Row],[Opening RAB value]],-tb_4_4vii_4.07_1[[#This Row],[Less depreciation]],tb_4_4vii_4.07_1[[#This Row],[Plus revaluations]],tb_4_4vii_4.07_1[[#This Row],[Plus assets commissioned]],-tb_4_4vii_4.07_1[[#This Row],[Less asset disposals]],tb_4_4vii_4.07_1[[#This Row],[Plus asset allocation adjustment]],tb_4_4vii_4.07_1[[#This Row],[Plus asset category transfers]])</f>
        <v>0</v>
      </c>
      <c r="N109" s="118"/>
      <c r="O109" s="118"/>
    </row>
    <row r="110" spans="1:20" x14ac:dyDescent="0.35">
      <c r="A110" s="72" t="s">
        <v>93</v>
      </c>
      <c r="B110" s="72">
        <f>ROW()</f>
        <v>110</v>
      </c>
      <c r="D110" s="72" t="s">
        <v>501</v>
      </c>
      <c r="E110" s="72" t="s">
        <v>503</v>
      </c>
      <c r="F110" s="118"/>
      <c r="G110" s="118"/>
      <c r="H110" s="118"/>
      <c r="I110" s="118"/>
      <c r="J110" s="118"/>
      <c r="K110" s="118"/>
      <c r="L110" s="118"/>
      <c r="M110" s="117">
        <f>SUM(tb_4_4vii_4.07_1[[#This Row],[Opening RAB value]],-tb_4_4vii_4.07_1[[#This Row],[Less depreciation]],tb_4_4vii_4.07_1[[#This Row],[Plus revaluations]],tb_4_4vii_4.07_1[[#This Row],[Plus assets commissioned]],-tb_4_4vii_4.07_1[[#This Row],[Less asset disposals]],tb_4_4vii_4.07_1[[#This Row],[Plus asset allocation adjustment]],tb_4_4vii_4.07_1[[#This Row],[Plus asset category transfers]])</f>
        <v>0</v>
      </c>
      <c r="N110" s="118"/>
      <c r="O110" s="118"/>
    </row>
    <row r="111" spans="1:20" x14ac:dyDescent="0.35">
      <c r="A111" s="72" t="s">
        <v>93</v>
      </c>
      <c r="B111" s="72">
        <f>ROW()</f>
        <v>111</v>
      </c>
      <c r="D111" s="72" t="s">
        <v>501</v>
      </c>
      <c r="E111" s="72" t="s">
        <v>504</v>
      </c>
      <c r="F111" s="118"/>
      <c r="G111" s="118"/>
      <c r="H111" s="118"/>
      <c r="I111" s="118"/>
      <c r="J111" s="118"/>
      <c r="K111" s="118"/>
      <c r="L111" s="118"/>
      <c r="M111" s="117">
        <f>SUM(tb_4_4vii_4.07_1[[#This Row],[Opening RAB value]],-tb_4_4vii_4.07_1[[#This Row],[Less depreciation]],tb_4_4vii_4.07_1[[#This Row],[Plus revaluations]],tb_4_4vii_4.07_1[[#This Row],[Plus assets commissioned]],-tb_4_4vii_4.07_1[[#This Row],[Less asset disposals]],tb_4_4vii_4.07_1[[#This Row],[Plus asset allocation adjustment]],tb_4_4vii_4.07_1[[#This Row],[Plus asset category transfers]])</f>
        <v>0</v>
      </c>
      <c r="N111" s="118"/>
      <c r="O111" s="118"/>
    </row>
    <row r="112" spans="1:20" x14ac:dyDescent="0.35">
      <c r="A112" s="72" t="s">
        <v>93</v>
      </c>
      <c r="B112" s="72">
        <f>ROW()</f>
        <v>112</v>
      </c>
      <c r="D112" s="77" t="s">
        <v>501</v>
      </c>
      <c r="E112" s="77" t="s">
        <v>505</v>
      </c>
      <c r="F112" s="153">
        <f>SUM(F109:F111)</f>
        <v>0</v>
      </c>
      <c r="G112" s="153">
        <f t="shared" ref="G112:L112" si="4">SUM(G109:G111)</f>
        <v>0</v>
      </c>
      <c r="H112" s="153">
        <f t="shared" si="4"/>
        <v>0</v>
      </c>
      <c r="I112" s="153">
        <f t="shared" si="4"/>
        <v>0</v>
      </c>
      <c r="J112" s="153">
        <f t="shared" si="4"/>
        <v>0</v>
      </c>
      <c r="K112" s="153">
        <f t="shared" si="4"/>
        <v>0</v>
      </c>
      <c r="L112" s="153">
        <f t="shared" si="4"/>
        <v>0</v>
      </c>
      <c r="M112" s="153">
        <f>SUM(M109:M111)</f>
        <v>0</v>
      </c>
      <c r="N112" s="154"/>
      <c r="O112" s="154"/>
      <c r="Q112" s="155" t="str">
        <f>IF(F112-G112+H112+I112-J112+K112+L112=M112,"OK","ERROR")</f>
        <v>OK</v>
      </c>
    </row>
    <row r="113" spans="1:17" x14ac:dyDescent="0.35">
      <c r="A113" s="72" t="s">
        <v>93</v>
      </c>
      <c r="B113" s="72">
        <f>ROW()</f>
        <v>113</v>
      </c>
      <c r="D113" s="77" t="s">
        <v>506</v>
      </c>
      <c r="F113" s="153">
        <f>SUM(F108,F112)</f>
        <v>0</v>
      </c>
      <c r="G113" s="153">
        <f t="shared" ref="G113:L113" si="5">SUM(G108,G112)</f>
        <v>0</v>
      </c>
      <c r="H113" s="153">
        <f t="shared" si="5"/>
        <v>0</v>
      </c>
      <c r="I113" s="153">
        <f t="shared" si="5"/>
        <v>0</v>
      </c>
      <c r="J113" s="153">
        <f t="shared" si="5"/>
        <v>0</v>
      </c>
      <c r="K113" s="153">
        <f t="shared" si="5"/>
        <v>0</v>
      </c>
      <c r="L113" s="153">
        <f t="shared" si="5"/>
        <v>0</v>
      </c>
      <c r="M113" s="153">
        <f>SUM(M112,M108)</f>
        <v>0</v>
      </c>
      <c r="N113" s="154"/>
      <c r="O113" s="154"/>
      <c r="Q113" s="155" t="str">
        <f>IF(F113-G113+H113+I113-J113+K113+L113=M113,"OK","ERROR")</f>
        <v>OK</v>
      </c>
    </row>
    <row r="114" spans="1:17" x14ac:dyDescent="0.35">
      <c r="A114" s="72" t="s">
        <v>93</v>
      </c>
      <c r="B114" s="72">
        <f>ROW()</f>
        <v>114</v>
      </c>
      <c r="D114" s="77" t="s">
        <v>507</v>
      </c>
      <c r="F114" s="118"/>
      <c r="G114" s="118"/>
      <c r="H114" s="118"/>
      <c r="I114" s="156"/>
      <c r="J114" s="157"/>
      <c r="K114" s="156"/>
      <c r="L114" s="156"/>
      <c r="M114" s="153">
        <f>F114-G114+H114-J114</f>
        <v>0</v>
      </c>
      <c r="N114" s="118"/>
      <c r="O114" s="118"/>
      <c r="Q114" s="155"/>
    </row>
    <row r="115" spans="1:17" x14ac:dyDescent="0.35">
      <c r="A115" s="72" t="s">
        <v>93</v>
      </c>
      <c r="B115" s="72">
        <f>ROW()</f>
        <v>115</v>
      </c>
      <c r="D115" s="77" t="s">
        <v>508</v>
      </c>
      <c r="F115" s="153">
        <f>SUM(F113,F114)</f>
        <v>0</v>
      </c>
      <c r="G115" s="153">
        <f t="shared" ref="G115:L115" si="6">SUM(G113,G114)</f>
        <v>0</v>
      </c>
      <c r="H115" s="153">
        <f t="shared" si="6"/>
        <v>0</v>
      </c>
      <c r="I115" s="153">
        <f t="shared" si="6"/>
        <v>0</v>
      </c>
      <c r="J115" s="153">
        <f t="shared" si="6"/>
        <v>0</v>
      </c>
      <c r="K115" s="153">
        <f t="shared" si="6"/>
        <v>0</v>
      </c>
      <c r="L115" s="153">
        <f t="shared" si="6"/>
        <v>0</v>
      </c>
      <c r="M115" s="153">
        <f>M114+M113</f>
        <v>0</v>
      </c>
      <c r="N115" s="154"/>
      <c r="O115" s="154"/>
      <c r="Q115" s="155" t="str">
        <f>IF(F115-G115+H115+I115-J115+K115+L115=M115,"OK","ERROR")</f>
        <v>OK</v>
      </c>
    </row>
  </sheetData>
  <sheetProtection sheet="1" formatCells="0" formatColumns="0" formatRows="0" insertColumns="0" insertRows="0" insertHyperlinks="0" deleteColumns="0" deleteRows="0" sort="0" autoFilter="0" pivotTables="0"/>
  <pageMargins left="0.25" right="0.25" top="0.75" bottom="0.75" header="0.3" footer="0.3"/>
  <pageSetup paperSize="9" scale="44" fitToHeight="0" orientation="landscape" r:id="rId1"/>
  <rowBreaks count="1" manualBreakCount="1">
    <brk id="52" max="14" man="1"/>
  </rowBreaks>
  <tableParts count="10">
    <tablePart r:id="rId2"/>
    <tablePart r:id="rId3"/>
    <tablePart r:id="rId4"/>
    <tablePart r:id="rId5"/>
    <tablePart r:id="rId6"/>
    <tablePart r:id="rId7"/>
    <tablePart r:id="rId8"/>
    <tablePart r:id="rId9"/>
    <tablePart r:id="rId10"/>
    <tablePart r:id="rId11"/>
  </tableParts>
</worksheet>
</file>

<file path=customXML/item.xml><?xml version="1.0" encoding="utf-8"?>
<properties xmlns="http://www.imanage.com/work/xmlschema">
  <documentid>iManage!5654442.1</documentid>
  <senderid>JACKIJ</senderid>
  <senderemail>JACKI.JONES@COMCOM.GOVT.NZ</senderemail>
  <lastmodified>2025-11-25T13:40:50.0000000+13:00</lastmodified>
  <database>iManage</database>
</properties>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39</vt:i4>
      </vt:variant>
    </vt:vector>
  </HeadingPairs>
  <TitlesOfParts>
    <vt:vector size="62" baseType="lpstr">
      <vt:lpstr>Cover Sheet</vt:lpstr>
      <vt:lpstr>Table_List</vt:lpstr>
      <vt:lpstr>TOC</vt:lpstr>
      <vt:lpstr>Instructions</vt:lpstr>
      <vt:lpstr>styles</vt:lpstr>
      <vt:lpstr>S1.ID Return on Investment</vt:lpstr>
      <vt:lpstr>S2.Regulatory Profit</vt:lpstr>
      <vt:lpstr>S3.Regulatory Tax Allowance</vt:lpstr>
      <vt:lpstr>S4.RAB Value Rolled Forward</vt:lpstr>
      <vt:lpstr>S4a.Asset Allocations</vt:lpstr>
      <vt:lpstr>S5.Actual Expenditure Opex</vt:lpstr>
      <vt:lpstr>S5a.Cost Allocations</vt:lpstr>
      <vt:lpstr>S6.Actual Expenditure Capex</vt:lpstr>
      <vt:lpstr>S7.Actual vs Forecast</vt:lpstr>
      <vt:lpstr>S8.Calculation Inputs</vt:lpstr>
      <vt:lpstr>S9.Related Party Transactions</vt:lpstr>
      <vt:lpstr>S10.ID-FFLAS Asset Register</vt:lpstr>
      <vt:lpstr>S11.Capex Forecast</vt:lpstr>
      <vt:lpstr>S11a.Opex Forecast</vt:lpstr>
      <vt:lpstr>S12.Capacity Forecast</vt:lpstr>
      <vt:lpstr>S12a.Demand Forecast</vt:lpstr>
      <vt:lpstr>S13.Asset Management_1</vt:lpstr>
      <vt:lpstr>S13.Asset Management_2</vt:lpstr>
      <vt:lpstr>_template_version</vt:lpstr>
      <vt:lpstr>_title</vt:lpstr>
      <vt:lpstr>company_name</vt:lpstr>
      <vt:lpstr>corporate_tax_rate</vt:lpstr>
      <vt:lpstr>disc_date</vt:lpstr>
      <vt:lpstr>disc_year_end</vt:lpstr>
      <vt:lpstr>leverage</vt:lpstr>
      <vt:lpstr>'Cover Sheet'!Print_Area</vt:lpstr>
      <vt:lpstr>Instructions!Print_Area</vt:lpstr>
      <vt:lpstr>'S1.ID Return on Investment'!Print_Area</vt:lpstr>
      <vt:lpstr>'S10.ID-FFLAS Asset Register'!Print_Area</vt:lpstr>
      <vt:lpstr>'S11.Capex Forecast'!Print_Area</vt:lpstr>
      <vt:lpstr>'S11a.Opex Forecast'!Print_Area</vt:lpstr>
      <vt:lpstr>'S12.Capacity Forecast'!Print_Area</vt:lpstr>
      <vt:lpstr>'S12a.Demand Forecast'!Print_Area</vt:lpstr>
      <vt:lpstr>'S13.Asset Management_1'!Print_Area</vt:lpstr>
      <vt:lpstr>'S2.Regulatory Profit'!Print_Area</vt:lpstr>
      <vt:lpstr>'S3.Regulatory Tax Allowance'!Print_Area</vt:lpstr>
      <vt:lpstr>'S4.RAB Value Rolled Forward'!Print_Area</vt:lpstr>
      <vt:lpstr>'S4a.Asset Allocations'!Print_Area</vt:lpstr>
      <vt:lpstr>'S5.Actual Expenditure Opex'!Print_Area</vt:lpstr>
      <vt:lpstr>'S5a.Cost Allocations'!Print_Area</vt:lpstr>
      <vt:lpstr>'S6.Actual Expenditure Capex'!Print_Area</vt:lpstr>
      <vt:lpstr>'S7.Actual vs Forecast'!Print_Area</vt:lpstr>
      <vt:lpstr>'S8.Calculation Inputs'!Print_Area</vt:lpstr>
      <vt:lpstr>'S9.Related Party Transactions'!Print_Area</vt:lpstr>
      <vt:lpstr>TOC!Print_Area</vt:lpstr>
      <vt:lpstr>'S11.Capex Forecast'!Print_Titles</vt:lpstr>
      <vt:lpstr>'S11a.Opex Forecast'!Print_Titles</vt:lpstr>
      <vt:lpstr>'S12a.Demand Forecast'!Print_Titles</vt:lpstr>
      <vt:lpstr>'S13.Asset Management_1'!Print_Titles</vt:lpstr>
      <vt:lpstr>'S13.Asset Management_2'!Print_Titles</vt:lpstr>
      <vt:lpstr>'S3.Regulatory Tax Allowance'!Print_Titles</vt:lpstr>
      <vt:lpstr>'S4.RAB Value Rolled Forward'!Print_Titles</vt:lpstr>
      <vt:lpstr>'S4a.Asset Allocations'!Print_Titles</vt:lpstr>
      <vt:lpstr>'S6.Actual Expenditure Capex'!Print_Titles</vt:lpstr>
      <vt:lpstr>'S7.Actual vs Forecast'!Print_Titles</vt:lpstr>
      <vt:lpstr>'S8.Calculation Inputs'!Print_Titles</vt:lpstr>
      <vt:lpstr>'S9.Related Party Transactions'!Print_Titles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2025-11-25T00:39:34Z</dcterms:created>
  <dcterms:modified xsi:type="dcterms:W3CDTF">2025-11-25T00:40:50Z</dcterms:modified>
  <cp:category/>
  <cp:contentStatus/>
</cp:coreProperties>
</file>